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600" windowWidth="19815" windowHeight="7365" tabRatio="899" firstSheet="50" activeTab="59"/>
  </bookViews>
  <sheets>
    <sheet name="UP Factsheet" sheetId="74" r:id="rId1"/>
    <sheet name="AT-1" sheetId="1" r:id="rId2"/>
    <sheet name="AT-2-S1 BUDGET" sheetId="3" r:id="rId3"/>
    <sheet name="AT_2A_fundflow" sheetId="4" r:id="rId4"/>
    <sheet name="AT-3" sheetId="5" r:id="rId5"/>
    <sheet name="AT3A_Schools_PS" sheetId="6" r:id="rId6"/>
    <sheet name="AT3B_Schools_UPS" sheetId="8" r:id="rId7"/>
    <sheet name="AT3C_Schools_UPS" sheetId="10" r:id="rId8"/>
    <sheet name="AT4_enrolment vs availed_PY" sheetId="12" r:id="rId9"/>
    <sheet name="AT4A_enrolment vs availed_UPY" sheetId="13" r:id="rId10"/>
    <sheet name="AT-4B_Aadhaar_Enrollment" sheetId="18" r:id="rId11"/>
    <sheet name="T5_PLAN_vs_PRFM_PS" sheetId="19" r:id="rId12"/>
    <sheet name="T5A_PLAN_vs_PRFM_UPS" sheetId="20" r:id="rId13"/>
    <sheet name="T5B_PLAN_vs_PRFM_NCLP" sheetId="21" r:id="rId14"/>
    <sheet name="T6_FG_PS" sheetId="22" r:id="rId15"/>
    <sheet name="T6A_FG_UPS" sheetId="23" r:id="rId16"/>
    <sheet name="T6B_Pay_FG_FCI" sheetId="24" r:id="rId17"/>
    <sheet name="T7_CC_PS" sheetId="25" r:id="rId18"/>
    <sheet name="T7A_CC_UPS" sheetId="26" r:id="rId19"/>
    <sheet name="AT-8_Hon_CCH_Pry" sheetId="27" r:id="rId20"/>
    <sheet name="AT-8A_Hon_CCH_UPry" sheetId="28" r:id="rId21"/>
    <sheet name="AT9_TA" sheetId="29" r:id="rId22"/>
    <sheet name="AT-10_MME" sheetId="30" r:id="rId23"/>
    <sheet name="AT10A_Details_of_Meeting" sheetId="33" r:id="rId24"/>
    <sheet name="AT-10B_Social_Audit" sheetId="34" r:id="rId25"/>
    <sheet name="AT-10C_IEC_Activity" sheetId="35" r:id="rId26"/>
    <sheet name="AT-10D_Manpower" sheetId="36" r:id="rId27"/>
    <sheet name="AT-10E_Kitchen_Garden" sheetId="38" r:id="rId28"/>
    <sheet name="AT-10F_Drinking_Water_Facility" sheetId="39" r:id="rId29"/>
    <sheet name="AT11_KS Year wise" sheetId="40" r:id="rId30"/>
    <sheet name="AT11A_KS-District wise" sheetId="41" r:id="rId31"/>
    <sheet name="AT12_KD-New Yearwise" sheetId="42" r:id="rId32"/>
    <sheet name="AT12_KD-New-Districtwise" sheetId="43" r:id="rId33"/>
    <sheet name="AT12A_KD-Replace Yearwise" sheetId="44" r:id="rId34"/>
    <sheet name="AT12A_KD-Replace-Districtwise" sheetId="45" r:id="rId35"/>
    <sheet name="AT-13-Mode of cooking" sheetId="46" r:id="rId36"/>
    <sheet name="AT-14_Quality_Safety_Hygiene" sheetId="47" r:id="rId37"/>
    <sheet name="AT-14A_Testing_of_food" sheetId="48" r:id="rId38"/>
    <sheet name="AT-15_Tithi_Bhojan" sheetId="75" r:id="rId39"/>
    <sheet name="AT-16_MDM_Allowance_Paid" sheetId="49" r:id="rId40"/>
    <sheet name="AT-17_Coverage-RBSK " sheetId="50" r:id="rId41"/>
    <sheet name="AT18_Details_Community" sheetId="51" r:id="rId42"/>
    <sheet name="AT_19_Impl_Agency" sheetId="52" r:id="rId43"/>
    <sheet name="AT_20_CentralCookingagency " sheetId="53" r:id="rId44"/>
    <sheet name="AT-21_Cooks(CentralizedKitchen)" sheetId="54" r:id="rId45"/>
    <sheet name="AT-22_NGO_Information" sheetId="55" r:id="rId46"/>
    <sheet name="AT-23 MIS" sheetId="56" r:id="rId47"/>
    <sheet name="AT-23A_AMS" sheetId="57" r:id="rId48"/>
    <sheet name="AT-24" sheetId="58" r:id="rId49"/>
    <sheet name="AT-25_Grievance_Redressal" sheetId="59" r:id="rId50"/>
    <sheet name="AT26_NoWD_PS" sheetId="61" r:id="rId51"/>
    <sheet name="AT26A_NoWD_UPS" sheetId="62" r:id="rId52"/>
    <sheet name="AT27_Req_FG_Pry" sheetId="63" r:id="rId53"/>
    <sheet name="AT27A_Req_FG_UPry" sheetId="64" r:id="rId54"/>
    <sheet name="AT27B_Req_FG_NCLP" sheetId="65" r:id="rId55"/>
    <sheet name="AT_28_RqmtKitchen" sheetId="66" r:id="rId56"/>
    <sheet name="AT29_K_D" sheetId="67" r:id="rId57"/>
    <sheet name="AT-30_Cook-cum-Helper" sheetId="68" r:id="rId58"/>
    <sheet name="AT_31_Budget_provision" sheetId="72" r:id="rId59"/>
    <sheet name="AWP Online" sheetId="76" r:id="rId60"/>
  </sheets>
  <externalReferences>
    <externalReference r:id="rId61"/>
  </externalReferences>
  <definedNames>
    <definedName name="_xlnm.Print_Area" localSheetId="55">AT_28_RqmtKitchen!$A$1:$R$91</definedName>
    <definedName name="_xlnm.Print_Area" localSheetId="28">'AT-10F_Drinking_Water_Facility'!$A$1:$O$92</definedName>
    <definedName name="_xlnm.Print_Area" localSheetId="31">'AT12_KD-New Yearwise'!$A$1:$O$27</definedName>
    <definedName name="_xlnm.Print_Area" localSheetId="33">'AT12A_KD-Replace Yearwise'!$A$1:$O$28</definedName>
    <definedName name="_xlnm.Print_Area" localSheetId="38">'AT-15_Tithi_Bhojan'!$A$1:$L$25</definedName>
    <definedName name="_xlnm.Print_Area" localSheetId="40">'AT-17_Coverage-RBSK '!$A$1:$L$92</definedName>
    <definedName name="_xlnm.Print_Area" localSheetId="45">'AT-22_NGO_Information'!$A$1:$O$91</definedName>
    <definedName name="_xlnm.Print_Area" localSheetId="48">'AT-24'!$A$1:$M$91</definedName>
    <definedName name="_xlnm.Print_Area" localSheetId="53">AT27A_Req_FG_UPry!$A$1:$S$98</definedName>
    <definedName name="_xlnm.Print_Area" localSheetId="54">AT27B_Req_FG_NCLP!$A$1:$N$92</definedName>
    <definedName name="_xlnm.Print_Area" localSheetId="56">AT29_K_D!$A$1:$AF$95</definedName>
    <definedName name="_xlnm.Print_Area" localSheetId="4">'AT-3'!$A$1:$I$91</definedName>
    <definedName name="_xlnm.Print_Area" localSheetId="57">'AT-30_Cook-cum-Helper'!$A$1:$O$92</definedName>
    <definedName name="_xlnm.Print_Area" localSheetId="10">'AT-4B_Aadhaar_Enrollment'!$A$1:$G$93</definedName>
    <definedName name="_xlnm.Print_Area" localSheetId="21">AT9_TA!$A$1:$N$91</definedName>
    <definedName name="_xlnm.Print_Area" localSheetId="12">T5A_PLAN_vs_PRFM_UPS!$A$1:$K$91</definedName>
    <definedName name="_xlnm.Print_Area" localSheetId="0">'UP Factsheet'!$A$1:$H$1683</definedName>
    <definedName name="_xlnm.Print_Titles" localSheetId="42">AT_19_Impl_Agency!$6:$8</definedName>
    <definedName name="_xlnm.Print_Titles" localSheetId="43">'AT_20_CentralCookingagency '!$6:$8</definedName>
    <definedName name="_xlnm.Print_Titles" localSheetId="55">AT_28_RqmtKitchen!$6:$8</definedName>
    <definedName name="_xlnm.Print_Titles" localSheetId="58">AT_31_Budget_provision!$6:$9</definedName>
    <definedName name="_xlnm.Print_Titles" localSheetId="22">'AT-10_MME'!$6:$7</definedName>
    <definedName name="_xlnm.Print_Titles" localSheetId="23">AT10A_Details_of_Meeting!$6:$8</definedName>
    <definedName name="_xlnm.Print_Titles" localSheetId="24">'AT-10B_Social_Audit'!$6:$10</definedName>
    <definedName name="_xlnm.Print_Titles" localSheetId="25">'AT-10C_IEC_Activity'!$6:$8</definedName>
    <definedName name="_xlnm.Print_Titles" localSheetId="26">'AT-10D_Manpower'!$6:$8</definedName>
    <definedName name="_xlnm.Print_Titles" localSheetId="27">'AT-10E_Kitchen_Garden'!$6:$7</definedName>
    <definedName name="_xlnm.Print_Titles" localSheetId="28">'AT-10F_Drinking_Water_Facility'!$6:$9</definedName>
    <definedName name="_xlnm.Print_Titles" localSheetId="29">'AT11_KS Year wise'!$6:$9</definedName>
    <definedName name="_xlnm.Print_Titles" localSheetId="30">'AT11A_KS-District wise'!$6:$9</definedName>
    <definedName name="_xlnm.Print_Titles" localSheetId="31">'AT12_KD-New Yearwise'!$6:$8</definedName>
    <definedName name="_xlnm.Print_Titles" localSheetId="32">'AT12_KD-New-Districtwise'!$6:$8</definedName>
    <definedName name="_xlnm.Print_Titles" localSheetId="33">'AT12A_KD-Replace Yearwise'!$6:$8</definedName>
    <definedName name="_xlnm.Print_Titles" localSheetId="34">'AT12A_KD-Replace-Districtwise'!$6:$8</definedName>
    <definedName name="_xlnm.Print_Titles" localSheetId="35">'AT-13-Mode of cooking'!$6:$8</definedName>
    <definedName name="_xlnm.Print_Titles" localSheetId="36">'AT-14_Quality_Safety_Hygiene'!$6:$8</definedName>
    <definedName name="_xlnm.Print_Titles" localSheetId="37">'AT-14A_Testing_of_food'!$6:$8</definedName>
    <definedName name="_xlnm.Print_Titles" localSheetId="39">'AT-16_MDM_Allowance_Paid'!$6:$8</definedName>
    <definedName name="_xlnm.Print_Titles" localSheetId="40">'AT-17_Coverage-RBSK '!$6:$8</definedName>
    <definedName name="_xlnm.Print_Titles" localSheetId="41">AT18_Details_Community!$6:$8</definedName>
    <definedName name="_xlnm.Print_Titles" localSheetId="44">'AT-21_Cooks(CentralizedKitchen)'!$6:$8</definedName>
    <definedName name="_xlnm.Print_Titles" localSheetId="45">'AT-22_NGO_Information'!$6:$8</definedName>
    <definedName name="_xlnm.Print_Titles" localSheetId="46">'AT-23 MIS'!$6:$8</definedName>
    <definedName name="_xlnm.Print_Titles" localSheetId="47">'AT-23A_AMS'!$6:$8</definedName>
    <definedName name="_xlnm.Print_Titles" localSheetId="48">'AT-24'!$6:$8</definedName>
    <definedName name="_xlnm.Print_Titles" localSheetId="50">AT26_NoWD_PS!$6:$9</definedName>
    <definedName name="_xlnm.Print_Titles" localSheetId="51">AT26A_NoWD_UPS!$6:$9</definedName>
    <definedName name="_xlnm.Print_Titles" localSheetId="52">AT27_Req_FG_Pry!$6:$8</definedName>
    <definedName name="_xlnm.Print_Titles" localSheetId="53">AT27A_Req_FG_UPry!$6:$8</definedName>
    <definedName name="_xlnm.Print_Titles" localSheetId="54">AT27B_Req_FG_NCLP!$6:$8</definedName>
    <definedName name="_xlnm.Print_Titles" localSheetId="56">AT29_K_D!$6:$8</definedName>
    <definedName name="_xlnm.Print_Titles" localSheetId="4">'AT-3'!$6:$7</definedName>
    <definedName name="_xlnm.Print_Titles" localSheetId="57">'AT-30_Cook-cum-Helper'!$6:$9</definedName>
    <definedName name="_xlnm.Print_Titles" localSheetId="5">AT3A_Schools_PS!$6:$8</definedName>
    <definedName name="_xlnm.Print_Titles" localSheetId="6">AT3B_Schools_UPS!$6:$8</definedName>
    <definedName name="_xlnm.Print_Titles" localSheetId="7">AT3C_Schools_UPS!$6:$8</definedName>
    <definedName name="_xlnm.Print_Titles" localSheetId="8">'AT4_enrolment vs availed_PY'!$6:$8</definedName>
    <definedName name="_xlnm.Print_Titles" localSheetId="9">'AT4A_enrolment vs availed_UPY'!$6:$8</definedName>
    <definedName name="_xlnm.Print_Titles" localSheetId="10">'AT-4B_Aadhaar_Enrollment'!$6:$7</definedName>
    <definedName name="_xlnm.Print_Titles" localSheetId="19">'AT-8_Hon_CCH_Pry'!$6:$8</definedName>
    <definedName name="_xlnm.Print_Titles" localSheetId="20">'AT-8A_Hon_CCH_UPry'!$6:$8</definedName>
    <definedName name="_xlnm.Print_Titles" localSheetId="21">AT9_TA!$7:$8</definedName>
    <definedName name="_xlnm.Print_Titles" localSheetId="59">'AWP Online'!$A:$B,'AWP Online'!$1:$4</definedName>
    <definedName name="_xlnm.Print_Titles" localSheetId="11">T5_PLAN_vs_PRFM_PS!$6:$8</definedName>
    <definedName name="_xlnm.Print_Titles" localSheetId="12">T5A_PLAN_vs_PRFM_UPS!$6:$8</definedName>
    <definedName name="_xlnm.Print_Titles" localSheetId="13">T5B_PLAN_vs_PRFM_NCLP!$6:$8</definedName>
    <definedName name="_xlnm.Print_Titles" localSheetId="14">T6_FG_PS!$6:$8</definedName>
    <definedName name="_xlnm.Print_Titles" localSheetId="15">T6A_FG_UPS!$6:$8</definedName>
    <definedName name="_xlnm.Print_Titles" localSheetId="16">T6B_Pay_FG_FCI!$6:$9</definedName>
    <definedName name="_xlnm.Print_Titles" localSheetId="17">T7_CC_PS!$6:$8</definedName>
    <definedName name="_xlnm.Print_Titles" localSheetId="18">T7A_CC_UPS!$6:$8</definedName>
  </definedNames>
  <calcPr calcId="144525"/>
</workbook>
</file>

<file path=xl/calcChain.xml><?xml version="1.0" encoding="utf-8"?>
<calcChain xmlns="http://schemas.openxmlformats.org/spreadsheetml/2006/main">
  <c r="I6" i="76" l="1"/>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I52" i="76"/>
  <c r="I53" i="76"/>
  <c r="I54" i="76"/>
  <c r="I55" i="76"/>
  <c r="I56" i="76"/>
  <c r="I57" i="76"/>
  <c r="I58" i="76"/>
  <c r="I59" i="76"/>
  <c r="I60" i="76"/>
  <c r="I61" i="76"/>
  <c r="I62" i="76"/>
  <c r="I63" i="76"/>
  <c r="I64" i="76"/>
  <c r="I65" i="76"/>
  <c r="I66" i="76"/>
  <c r="I67" i="76"/>
  <c r="I68" i="76"/>
  <c r="I69" i="76"/>
  <c r="I70" i="76"/>
  <c r="I71" i="76"/>
  <c r="I72" i="76"/>
  <c r="I73" i="76"/>
  <c r="I74" i="76"/>
  <c r="I75" i="76"/>
  <c r="I76" i="76"/>
  <c r="I77" i="76"/>
  <c r="I78" i="76"/>
  <c r="I79" i="76"/>
  <c r="I5" i="76"/>
  <c r="AU79" i="76" l="1"/>
  <c r="AU78" i="76"/>
  <c r="AU77" i="76"/>
  <c r="AU76" i="76"/>
  <c r="AU75" i="76"/>
  <c r="AU74" i="76"/>
  <c r="AU73" i="76"/>
  <c r="AU72" i="76"/>
  <c r="AU71" i="76"/>
  <c r="AU70" i="76"/>
  <c r="AU69" i="76"/>
  <c r="AU68" i="76"/>
  <c r="AU67" i="76"/>
  <c r="AU66" i="76"/>
  <c r="AU65" i="76"/>
  <c r="AU64" i="76"/>
  <c r="AU63" i="76"/>
  <c r="AU62" i="76"/>
  <c r="AU61" i="76"/>
  <c r="AU60" i="76"/>
  <c r="AU59" i="76"/>
  <c r="AU58" i="76"/>
  <c r="AU57" i="76"/>
  <c r="AU56" i="76"/>
  <c r="AU55" i="76"/>
  <c r="AU54" i="76"/>
  <c r="AU53" i="76"/>
  <c r="AU52" i="76"/>
  <c r="AU51" i="76"/>
  <c r="AU50" i="76"/>
  <c r="AU49" i="76"/>
  <c r="AU48" i="76"/>
  <c r="AU47" i="76"/>
  <c r="AU46" i="76"/>
  <c r="AU45" i="76"/>
  <c r="AU44" i="76"/>
  <c r="AU43" i="76"/>
  <c r="AU42" i="76"/>
  <c r="AU41" i="76"/>
  <c r="AU40" i="76"/>
  <c r="AU39" i="76"/>
  <c r="AU38" i="76"/>
  <c r="AU37" i="76"/>
  <c r="AU36" i="76"/>
  <c r="AU35" i="76"/>
  <c r="AU34" i="76"/>
  <c r="AU33" i="76"/>
  <c r="AU32" i="76"/>
  <c r="AU31" i="76"/>
  <c r="AU30" i="76"/>
  <c r="AU29" i="76"/>
  <c r="AU28" i="76"/>
  <c r="AU27" i="76"/>
  <c r="AU26" i="76"/>
  <c r="AU25" i="76"/>
  <c r="AU24" i="76"/>
  <c r="AU23" i="76"/>
  <c r="AU22" i="76"/>
  <c r="AU21" i="76"/>
  <c r="AU20" i="76"/>
  <c r="AU19" i="76"/>
  <c r="AU18" i="76"/>
  <c r="AU17" i="76"/>
  <c r="AU16" i="76"/>
  <c r="AU15" i="76"/>
  <c r="AU14" i="76"/>
  <c r="AU13" i="76"/>
  <c r="AU12" i="76"/>
  <c r="AU11" i="76"/>
  <c r="AU10" i="76"/>
  <c r="AU9" i="76"/>
  <c r="AU8" i="76"/>
  <c r="AU7" i="76"/>
  <c r="AU6" i="76"/>
  <c r="AU5" i="76"/>
  <c r="AP6" i="76"/>
  <c r="AQ6" i="76"/>
  <c r="AR6" i="76"/>
  <c r="AP7" i="76"/>
  <c r="AQ7" i="76"/>
  <c r="AR7" i="76"/>
  <c r="AP8" i="76"/>
  <c r="AQ8" i="76"/>
  <c r="AR8" i="76"/>
  <c r="AP9" i="76"/>
  <c r="AQ9" i="76"/>
  <c r="AR9" i="76"/>
  <c r="AP10" i="76"/>
  <c r="AQ10" i="76"/>
  <c r="AR10" i="76"/>
  <c r="AP11" i="76"/>
  <c r="AQ11" i="76"/>
  <c r="AR11" i="76"/>
  <c r="AP12" i="76"/>
  <c r="AQ12" i="76"/>
  <c r="AR12" i="76"/>
  <c r="AP13" i="76"/>
  <c r="AQ13" i="76"/>
  <c r="AR13" i="76"/>
  <c r="AP14" i="76"/>
  <c r="AQ14" i="76"/>
  <c r="AR14" i="76"/>
  <c r="AP15" i="76"/>
  <c r="AQ15" i="76"/>
  <c r="AR15" i="76"/>
  <c r="AP16" i="76"/>
  <c r="AQ16" i="76"/>
  <c r="AR16" i="76"/>
  <c r="AP17" i="76"/>
  <c r="AQ17" i="76"/>
  <c r="AR17" i="76"/>
  <c r="AP18" i="76"/>
  <c r="AQ18" i="76"/>
  <c r="AR18" i="76"/>
  <c r="AP19" i="76"/>
  <c r="AQ19" i="76"/>
  <c r="AR19" i="76"/>
  <c r="AP20" i="76"/>
  <c r="AQ20" i="76"/>
  <c r="AR20" i="76"/>
  <c r="AP21" i="76"/>
  <c r="AQ21" i="76"/>
  <c r="AR21" i="76"/>
  <c r="AP22" i="76"/>
  <c r="AQ22" i="76"/>
  <c r="AR22" i="76"/>
  <c r="AP23" i="76"/>
  <c r="AQ23" i="76"/>
  <c r="AR23" i="76"/>
  <c r="AP24" i="76"/>
  <c r="AQ24" i="76"/>
  <c r="AR24" i="76"/>
  <c r="AP25" i="76"/>
  <c r="AQ25" i="76"/>
  <c r="AR25" i="76"/>
  <c r="AP26" i="76"/>
  <c r="AQ26" i="76"/>
  <c r="AR26" i="76"/>
  <c r="AP27" i="76"/>
  <c r="AQ27" i="76"/>
  <c r="AR27" i="76"/>
  <c r="AP28" i="76"/>
  <c r="AQ28" i="76"/>
  <c r="AR28" i="76"/>
  <c r="AP29" i="76"/>
  <c r="AQ29" i="76"/>
  <c r="AR29" i="76"/>
  <c r="AP30" i="76"/>
  <c r="AQ30" i="76"/>
  <c r="AR30" i="76"/>
  <c r="AP31" i="76"/>
  <c r="AQ31" i="76"/>
  <c r="AR31" i="76"/>
  <c r="AP32" i="76"/>
  <c r="AQ32" i="76"/>
  <c r="AR32" i="76"/>
  <c r="AP33" i="76"/>
  <c r="AQ33" i="76"/>
  <c r="AR33" i="76"/>
  <c r="AP34" i="76"/>
  <c r="AQ34" i="76"/>
  <c r="AR34" i="76"/>
  <c r="AP35" i="76"/>
  <c r="AQ35" i="76"/>
  <c r="AR35" i="76"/>
  <c r="AP36" i="76"/>
  <c r="AQ36" i="76"/>
  <c r="AR36" i="76"/>
  <c r="AP37" i="76"/>
  <c r="AQ37" i="76"/>
  <c r="AR37" i="76"/>
  <c r="AP38" i="76"/>
  <c r="AQ38" i="76"/>
  <c r="AR38" i="76"/>
  <c r="AP39" i="76"/>
  <c r="AQ39" i="76"/>
  <c r="AR39" i="76"/>
  <c r="AP40" i="76"/>
  <c r="AQ40" i="76"/>
  <c r="AR40" i="76"/>
  <c r="AP41" i="76"/>
  <c r="AQ41" i="76"/>
  <c r="AR41" i="76"/>
  <c r="AP42" i="76"/>
  <c r="AQ42" i="76"/>
  <c r="AR42" i="76"/>
  <c r="AP43" i="76"/>
  <c r="AQ43" i="76"/>
  <c r="AR43" i="76"/>
  <c r="AP44" i="76"/>
  <c r="AQ44" i="76"/>
  <c r="AR44" i="76"/>
  <c r="AP45" i="76"/>
  <c r="AQ45" i="76"/>
  <c r="AR45" i="76"/>
  <c r="AP46" i="76"/>
  <c r="AQ46" i="76"/>
  <c r="AR46" i="76"/>
  <c r="AP47" i="76"/>
  <c r="AQ47" i="76"/>
  <c r="AR47" i="76"/>
  <c r="AP48" i="76"/>
  <c r="AQ48" i="76"/>
  <c r="AR48" i="76"/>
  <c r="AP49" i="76"/>
  <c r="AQ49" i="76"/>
  <c r="AR49" i="76"/>
  <c r="AP50" i="76"/>
  <c r="AQ50" i="76"/>
  <c r="AR50" i="76"/>
  <c r="AP51" i="76"/>
  <c r="AQ51" i="76"/>
  <c r="AR51" i="76"/>
  <c r="AP52" i="76"/>
  <c r="AQ52" i="76"/>
  <c r="AR52" i="76"/>
  <c r="AP53" i="76"/>
  <c r="AQ53" i="76"/>
  <c r="AR53" i="76"/>
  <c r="AP54" i="76"/>
  <c r="AQ54" i="76"/>
  <c r="AR54" i="76"/>
  <c r="AP55" i="76"/>
  <c r="AQ55" i="76"/>
  <c r="AR55" i="76"/>
  <c r="AP56" i="76"/>
  <c r="AQ56" i="76"/>
  <c r="AR56" i="76"/>
  <c r="AP57" i="76"/>
  <c r="AQ57" i="76"/>
  <c r="AR57" i="76"/>
  <c r="AP58" i="76"/>
  <c r="AQ58" i="76"/>
  <c r="AR58" i="76"/>
  <c r="AP59" i="76"/>
  <c r="AQ59" i="76"/>
  <c r="AR59" i="76"/>
  <c r="AP60" i="76"/>
  <c r="AQ60" i="76"/>
  <c r="AR60" i="76"/>
  <c r="AP61" i="76"/>
  <c r="AQ61" i="76"/>
  <c r="AR61" i="76"/>
  <c r="AP62" i="76"/>
  <c r="AQ62" i="76"/>
  <c r="AR62" i="76"/>
  <c r="AP63" i="76"/>
  <c r="AQ63" i="76"/>
  <c r="AR63" i="76"/>
  <c r="AP64" i="76"/>
  <c r="AQ64" i="76"/>
  <c r="AR64" i="76"/>
  <c r="AP65" i="76"/>
  <c r="AQ65" i="76"/>
  <c r="AR65" i="76"/>
  <c r="AP66" i="76"/>
  <c r="AQ66" i="76"/>
  <c r="AR66" i="76"/>
  <c r="AP67" i="76"/>
  <c r="AQ67" i="76"/>
  <c r="AR67" i="76"/>
  <c r="AP68" i="76"/>
  <c r="AQ68" i="76"/>
  <c r="AR68" i="76"/>
  <c r="AP69" i="76"/>
  <c r="AQ69" i="76"/>
  <c r="AR69" i="76"/>
  <c r="AP70" i="76"/>
  <c r="AQ70" i="76"/>
  <c r="AR70" i="76"/>
  <c r="AP71" i="76"/>
  <c r="AQ71" i="76"/>
  <c r="AR71" i="76"/>
  <c r="AP72" i="76"/>
  <c r="AQ72" i="76"/>
  <c r="AR72" i="76"/>
  <c r="AP73" i="76"/>
  <c r="AQ73" i="76"/>
  <c r="AR73" i="76"/>
  <c r="AP74" i="76"/>
  <c r="AQ74" i="76"/>
  <c r="AR74" i="76"/>
  <c r="AP75" i="76"/>
  <c r="AQ75" i="76"/>
  <c r="AR75" i="76"/>
  <c r="AP76" i="76"/>
  <c r="AQ76" i="76"/>
  <c r="AR76" i="76"/>
  <c r="AP77" i="76"/>
  <c r="AQ77" i="76"/>
  <c r="AR77" i="76"/>
  <c r="AP78" i="76"/>
  <c r="AQ78" i="76"/>
  <c r="AR78" i="76"/>
  <c r="AP79" i="76"/>
  <c r="AQ79" i="76"/>
  <c r="AR79" i="76"/>
  <c r="AA6" i="76"/>
  <c r="AB6" i="76"/>
  <c r="AA7" i="76"/>
  <c r="AB7" i="76"/>
  <c r="AA8" i="76"/>
  <c r="AB8" i="76"/>
  <c r="AA9" i="76"/>
  <c r="AB9" i="76"/>
  <c r="AA10" i="76"/>
  <c r="AB10" i="76"/>
  <c r="AA11" i="76"/>
  <c r="AB11" i="76"/>
  <c r="AA12" i="76"/>
  <c r="AB12" i="76"/>
  <c r="AA13" i="76"/>
  <c r="AB13" i="76"/>
  <c r="AA14" i="76"/>
  <c r="AB14" i="76"/>
  <c r="AA15" i="76"/>
  <c r="AB15" i="76"/>
  <c r="AA16" i="76"/>
  <c r="AB16" i="76"/>
  <c r="AA17" i="76"/>
  <c r="AB17" i="76"/>
  <c r="AA18" i="76"/>
  <c r="AB18" i="76"/>
  <c r="AA19" i="76"/>
  <c r="AB19" i="76"/>
  <c r="AA20" i="76"/>
  <c r="AB20" i="76"/>
  <c r="AA21" i="76"/>
  <c r="AB21" i="76"/>
  <c r="AA22" i="76"/>
  <c r="AB22" i="76"/>
  <c r="AA23" i="76"/>
  <c r="AB23" i="76"/>
  <c r="AA24" i="76"/>
  <c r="AB24" i="76"/>
  <c r="AA25" i="76"/>
  <c r="AB25" i="76"/>
  <c r="AA26" i="76"/>
  <c r="AB26" i="76"/>
  <c r="AA27" i="76"/>
  <c r="AB27" i="76"/>
  <c r="AA28" i="76"/>
  <c r="AB28" i="76"/>
  <c r="AA29" i="76"/>
  <c r="AB29" i="76"/>
  <c r="AA30" i="76"/>
  <c r="AB30" i="76"/>
  <c r="AA31" i="76"/>
  <c r="AB31" i="76"/>
  <c r="AA32" i="76"/>
  <c r="AB32" i="76"/>
  <c r="AA33" i="76"/>
  <c r="AB33" i="76"/>
  <c r="AA34" i="76"/>
  <c r="AB34" i="76"/>
  <c r="AA35" i="76"/>
  <c r="AB35" i="76"/>
  <c r="AA36" i="76"/>
  <c r="AB36" i="76"/>
  <c r="AA37" i="76"/>
  <c r="AB37" i="76"/>
  <c r="AA38" i="76"/>
  <c r="AB38" i="76"/>
  <c r="AA39" i="76"/>
  <c r="AB39" i="76"/>
  <c r="AA40" i="76"/>
  <c r="AB40" i="76"/>
  <c r="AA41" i="76"/>
  <c r="AB41" i="76"/>
  <c r="AA42" i="76"/>
  <c r="AB42" i="76"/>
  <c r="AA43" i="76"/>
  <c r="AB43" i="76"/>
  <c r="AA44" i="76"/>
  <c r="AB44" i="76"/>
  <c r="AA45" i="76"/>
  <c r="AB45" i="76"/>
  <c r="AA46" i="76"/>
  <c r="AB46" i="76"/>
  <c r="AA47" i="76"/>
  <c r="AB47" i="76"/>
  <c r="AA48" i="76"/>
  <c r="AB48" i="76"/>
  <c r="AA49" i="76"/>
  <c r="AB49" i="76"/>
  <c r="AA50" i="76"/>
  <c r="AB50" i="76"/>
  <c r="AA51" i="76"/>
  <c r="AB51" i="76"/>
  <c r="AA52" i="76"/>
  <c r="AB52" i="76"/>
  <c r="AA53" i="76"/>
  <c r="AB53" i="76"/>
  <c r="AA54" i="76"/>
  <c r="AB54" i="76"/>
  <c r="AA55" i="76"/>
  <c r="AB55" i="76"/>
  <c r="AA56" i="76"/>
  <c r="AB56" i="76"/>
  <c r="AA57" i="76"/>
  <c r="AB57" i="76"/>
  <c r="AA58" i="76"/>
  <c r="AB58" i="76"/>
  <c r="AA59" i="76"/>
  <c r="AB59" i="76"/>
  <c r="AA60" i="76"/>
  <c r="AB60" i="76"/>
  <c r="AA61" i="76"/>
  <c r="AB61" i="76"/>
  <c r="AA62" i="76"/>
  <c r="AB62" i="76"/>
  <c r="AA63" i="76"/>
  <c r="AB63" i="76"/>
  <c r="AA64" i="76"/>
  <c r="AB64" i="76"/>
  <c r="AA65" i="76"/>
  <c r="AB65" i="76"/>
  <c r="AA66" i="76"/>
  <c r="AB66" i="76"/>
  <c r="AA67" i="76"/>
  <c r="AB67" i="76"/>
  <c r="AA68" i="76"/>
  <c r="AB68" i="76"/>
  <c r="AA69" i="76"/>
  <c r="AB69" i="76"/>
  <c r="AA70" i="76"/>
  <c r="AB70" i="76"/>
  <c r="AA71" i="76"/>
  <c r="AB71" i="76"/>
  <c r="AA72" i="76"/>
  <c r="AB72" i="76"/>
  <c r="AA73" i="76"/>
  <c r="AB73" i="76"/>
  <c r="AA74" i="76"/>
  <c r="AB74" i="76"/>
  <c r="AA75" i="76"/>
  <c r="AB75" i="76"/>
  <c r="AA76" i="76"/>
  <c r="AB76" i="76"/>
  <c r="AA77" i="76"/>
  <c r="AB77" i="76"/>
  <c r="AA78" i="76"/>
  <c r="AB78" i="76"/>
  <c r="AA79" i="76"/>
  <c r="AB79" i="76"/>
  <c r="D6" i="76"/>
  <c r="H6" i="76"/>
  <c r="K6" i="76"/>
  <c r="L6" i="76"/>
  <c r="N6" i="76"/>
  <c r="O6" i="76"/>
  <c r="P6" i="76"/>
  <c r="R6" i="76"/>
  <c r="S6" i="76"/>
  <c r="U6" i="76"/>
  <c r="V6" i="76"/>
  <c r="X6" i="76"/>
  <c r="Y6" i="76"/>
  <c r="D7" i="76"/>
  <c r="H7" i="76"/>
  <c r="K7" i="76"/>
  <c r="N7" i="76" s="1"/>
  <c r="L7" i="76"/>
  <c r="O7" i="76"/>
  <c r="P7" i="76"/>
  <c r="R7" i="76"/>
  <c r="S7" i="76"/>
  <c r="U7" i="76"/>
  <c r="V7" i="76"/>
  <c r="X7" i="76"/>
  <c r="Y7" i="76"/>
  <c r="D8" i="76"/>
  <c r="H8" i="76"/>
  <c r="K8" i="76"/>
  <c r="N8" i="76" s="1"/>
  <c r="L8" i="76"/>
  <c r="O8" i="76"/>
  <c r="P8" i="76"/>
  <c r="R8" i="76"/>
  <c r="S8" i="76"/>
  <c r="U8" i="76"/>
  <c r="V8" i="76"/>
  <c r="X8" i="76"/>
  <c r="Y8" i="76"/>
  <c r="D9" i="76"/>
  <c r="H9" i="76"/>
  <c r="K9" i="76"/>
  <c r="N9" i="76" s="1"/>
  <c r="L9" i="76"/>
  <c r="O9" i="76"/>
  <c r="P9" i="76"/>
  <c r="R9" i="76"/>
  <c r="S9" i="76"/>
  <c r="U9" i="76"/>
  <c r="V9" i="76"/>
  <c r="X9" i="76"/>
  <c r="Y9" i="76"/>
  <c r="D10" i="76"/>
  <c r="H10" i="76"/>
  <c r="K10" i="76"/>
  <c r="L10" i="76"/>
  <c r="N10" i="76"/>
  <c r="O10" i="76"/>
  <c r="P10" i="76"/>
  <c r="R10" i="76"/>
  <c r="S10" i="76"/>
  <c r="U10" i="76"/>
  <c r="V10" i="76"/>
  <c r="X10" i="76"/>
  <c r="Y10" i="76"/>
  <c r="D11" i="76"/>
  <c r="H11" i="76"/>
  <c r="K11" i="76"/>
  <c r="N11" i="76" s="1"/>
  <c r="L11" i="76"/>
  <c r="O11" i="76"/>
  <c r="P11" i="76"/>
  <c r="R11" i="76"/>
  <c r="S11" i="76"/>
  <c r="U11" i="76"/>
  <c r="V11" i="76"/>
  <c r="X11" i="76"/>
  <c r="Y11" i="76"/>
  <c r="D12" i="76"/>
  <c r="H12" i="76"/>
  <c r="K12" i="76"/>
  <c r="L12" i="76"/>
  <c r="N12" i="76"/>
  <c r="O12" i="76"/>
  <c r="P12" i="76"/>
  <c r="R12" i="76"/>
  <c r="S12" i="76"/>
  <c r="U12" i="76"/>
  <c r="V12" i="76"/>
  <c r="X12" i="76"/>
  <c r="Y12" i="76"/>
  <c r="D13" i="76"/>
  <c r="H13" i="76"/>
  <c r="K13" i="76"/>
  <c r="N13" i="76" s="1"/>
  <c r="L13" i="76"/>
  <c r="O13" i="76"/>
  <c r="P13" i="76"/>
  <c r="R13" i="76"/>
  <c r="S13" i="76"/>
  <c r="U13" i="76"/>
  <c r="V13" i="76"/>
  <c r="X13" i="76"/>
  <c r="Y13" i="76"/>
  <c r="D14" i="76"/>
  <c r="H14" i="76"/>
  <c r="K14" i="76"/>
  <c r="L14" i="76"/>
  <c r="N14" i="76"/>
  <c r="O14" i="76"/>
  <c r="P14" i="76"/>
  <c r="R14" i="76"/>
  <c r="S14" i="76"/>
  <c r="U14" i="76"/>
  <c r="V14" i="76"/>
  <c r="X14" i="76"/>
  <c r="Y14" i="76"/>
  <c r="D15" i="76"/>
  <c r="H15" i="76"/>
  <c r="K15" i="76"/>
  <c r="N15" i="76" s="1"/>
  <c r="L15" i="76"/>
  <c r="O15" i="76"/>
  <c r="P15" i="76"/>
  <c r="R15" i="76"/>
  <c r="S15" i="76"/>
  <c r="U15" i="76"/>
  <c r="V15" i="76"/>
  <c r="X15" i="76"/>
  <c r="Y15" i="76"/>
  <c r="D16" i="76"/>
  <c r="H16" i="76"/>
  <c r="K16" i="76"/>
  <c r="L16" i="76"/>
  <c r="N16" i="76"/>
  <c r="O16" i="76"/>
  <c r="P16" i="76"/>
  <c r="R16" i="76"/>
  <c r="S16" i="76"/>
  <c r="U16" i="76"/>
  <c r="V16" i="76"/>
  <c r="X16" i="76"/>
  <c r="Y16" i="76"/>
  <c r="D17" i="76"/>
  <c r="H17" i="76"/>
  <c r="K17" i="76"/>
  <c r="N17" i="76" s="1"/>
  <c r="L17" i="76"/>
  <c r="O17" i="76"/>
  <c r="P17" i="76"/>
  <c r="R17" i="76"/>
  <c r="S17" i="76"/>
  <c r="U17" i="76"/>
  <c r="V17" i="76"/>
  <c r="X17" i="76"/>
  <c r="Y17" i="76"/>
  <c r="D18" i="76"/>
  <c r="H18" i="76"/>
  <c r="K18" i="76"/>
  <c r="L18" i="76"/>
  <c r="N18" i="76"/>
  <c r="O18" i="76"/>
  <c r="P18" i="76"/>
  <c r="R18" i="76"/>
  <c r="S18" i="76"/>
  <c r="U18" i="76"/>
  <c r="V18" i="76"/>
  <c r="X18" i="76"/>
  <c r="Y18" i="76"/>
  <c r="D19" i="76"/>
  <c r="H19" i="76"/>
  <c r="K19" i="76"/>
  <c r="N19" i="76" s="1"/>
  <c r="L19" i="76"/>
  <c r="O19" i="76"/>
  <c r="P19" i="76"/>
  <c r="R19" i="76"/>
  <c r="S19" i="76"/>
  <c r="U19" i="76"/>
  <c r="V19" i="76"/>
  <c r="X19" i="76"/>
  <c r="Y19" i="76"/>
  <c r="D20" i="76"/>
  <c r="H20" i="76"/>
  <c r="K20" i="76"/>
  <c r="N20" i="76" s="1"/>
  <c r="L20" i="76"/>
  <c r="O20" i="76"/>
  <c r="P20" i="76"/>
  <c r="R20" i="76"/>
  <c r="S20" i="76"/>
  <c r="U20" i="76"/>
  <c r="V20" i="76"/>
  <c r="X20" i="76"/>
  <c r="Y20" i="76"/>
  <c r="D21" i="76"/>
  <c r="H21" i="76"/>
  <c r="K21" i="76"/>
  <c r="N21" i="76" s="1"/>
  <c r="L21" i="76"/>
  <c r="O21" i="76"/>
  <c r="P21" i="76"/>
  <c r="R21" i="76"/>
  <c r="S21" i="76"/>
  <c r="U21" i="76"/>
  <c r="V21" i="76"/>
  <c r="X21" i="76"/>
  <c r="Y21" i="76"/>
  <c r="D22" i="76"/>
  <c r="H22" i="76"/>
  <c r="K22" i="76"/>
  <c r="L22" i="76"/>
  <c r="N22" i="76"/>
  <c r="O22" i="76"/>
  <c r="P22" i="76"/>
  <c r="R22" i="76"/>
  <c r="S22" i="76"/>
  <c r="U22" i="76"/>
  <c r="V22" i="76"/>
  <c r="X22" i="76"/>
  <c r="Y22" i="76"/>
  <c r="D23" i="76"/>
  <c r="H23" i="76"/>
  <c r="K23" i="76"/>
  <c r="N23" i="76" s="1"/>
  <c r="L23" i="76"/>
  <c r="O23" i="76"/>
  <c r="P23" i="76"/>
  <c r="R23" i="76"/>
  <c r="S23" i="76"/>
  <c r="U23" i="76"/>
  <c r="V23" i="76"/>
  <c r="X23" i="76"/>
  <c r="Y23" i="76"/>
  <c r="D24" i="76"/>
  <c r="H24" i="76"/>
  <c r="K24" i="76"/>
  <c r="N24" i="76" s="1"/>
  <c r="L24" i="76"/>
  <c r="O24" i="76"/>
  <c r="P24" i="76"/>
  <c r="R24" i="76"/>
  <c r="S24" i="76"/>
  <c r="U24" i="76"/>
  <c r="V24" i="76"/>
  <c r="X24" i="76"/>
  <c r="Y24" i="76"/>
  <c r="D25" i="76"/>
  <c r="H25" i="76"/>
  <c r="K25" i="76"/>
  <c r="N25" i="76" s="1"/>
  <c r="L25" i="76"/>
  <c r="O25" i="76"/>
  <c r="P25" i="76"/>
  <c r="R25" i="76"/>
  <c r="S25" i="76"/>
  <c r="U25" i="76"/>
  <c r="V25" i="76"/>
  <c r="X25" i="76"/>
  <c r="Y25" i="76"/>
  <c r="D26" i="76"/>
  <c r="H26" i="76"/>
  <c r="K26" i="76"/>
  <c r="L26" i="76"/>
  <c r="N26" i="76"/>
  <c r="O26" i="76"/>
  <c r="P26" i="76"/>
  <c r="R26" i="76"/>
  <c r="S26" i="76"/>
  <c r="U26" i="76"/>
  <c r="V26" i="76"/>
  <c r="X26" i="76"/>
  <c r="Y26" i="76"/>
  <c r="D27" i="76"/>
  <c r="H27" i="76"/>
  <c r="K27" i="76"/>
  <c r="N27" i="76" s="1"/>
  <c r="L27" i="76"/>
  <c r="O27" i="76"/>
  <c r="P27" i="76"/>
  <c r="R27" i="76"/>
  <c r="S27" i="76"/>
  <c r="U27" i="76"/>
  <c r="V27" i="76"/>
  <c r="X27" i="76"/>
  <c r="Y27" i="76"/>
  <c r="D28" i="76"/>
  <c r="H28" i="76"/>
  <c r="K28" i="76"/>
  <c r="N28" i="76" s="1"/>
  <c r="L28" i="76"/>
  <c r="O28" i="76"/>
  <c r="P28" i="76"/>
  <c r="R28" i="76"/>
  <c r="S28" i="76"/>
  <c r="U28" i="76"/>
  <c r="V28" i="76"/>
  <c r="X28" i="76"/>
  <c r="Y28" i="76"/>
  <c r="D29" i="76"/>
  <c r="H29" i="76"/>
  <c r="K29" i="76"/>
  <c r="N29" i="76" s="1"/>
  <c r="L29" i="76"/>
  <c r="O29" i="76"/>
  <c r="P29" i="76"/>
  <c r="R29" i="76"/>
  <c r="S29" i="76"/>
  <c r="U29" i="76"/>
  <c r="V29" i="76"/>
  <c r="X29" i="76"/>
  <c r="Y29" i="76"/>
  <c r="D30" i="76"/>
  <c r="H30" i="76"/>
  <c r="K30" i="76"/>
  <c r="L30" i="76"/>
  <c r="N30" i="76"/>
  <c r="O30" i="76"/>
  <c r="P30" i="76"/>
  <c r="R30" i="76"/>
  <c r="S30" i="76"/>
  <c r="U30" i="76"/>
  <c r="V30" i="76"/>
  <c r="X30" i="76"/>
  <c r="Y30" i="76"/>
  <c r="D31" i="76"/>
  <c r="H31" i="76"/>
  <c r="K31" i="76"/>
  <c r="N31" i="76" s="1"/>
  <c r="L31" i="76"/>
  <c r="O31" i="76"/>
  <c r="P31" i="76"/>
  <c r="R31" i="76"/>
  <c r="S31" i="76"/>
  <c r="U31" i="76"/>
  <c r="V31" i="76"/>
  <c r="X31" i="76"/>
  <c r="Y31" i="76"/>
  <c r="D32" i="76"/>
  <c r="H32" i="76"/>
  <c r="K32" i="76"/>
  <c r="N32" i="76" s="1"/>
  <c r="L32" i="76"/>
  <c r="O32" i="76"/>
  <c r="P32" i="76"/>
  <c r="R32" i="76"/>
  <c r="S32" i="76"/>
  <c r="U32" i="76"/>
  <c r="V32" i="76"/>
  <c r="X32" i="76"/>
  <c r="Y32" i="76"/>
  <c r="D33" i="76"/>
  <c r="H33" i="76"/>
  <c r="K33" i="76"/>
  <c r="N33" i="76" s="1"/>
  <c r="L33" i="76"/>
  <c r="O33" i="76"/>
  <c r="P33" i="76"/>
  <c r="R33" i="76"/>
  <c r="S33" i="76"/>
  <c r="U33" i="76"/>
  <c r="V33" i="76"/>
  <c r="X33" i="76"/>
  <c r="Y33" i="76"/>
  <c r="D34" i="76"/>
  <c r="H34" i="76"/>
  <c r="K34" i="76"/>
  <c r="L34" i="76"/>
  <c r="N34" i="76"/>
  <c r="O34" i="76"/>
  <c r="P34" i="76"/>
  <c r="R34" i="76"/>
  <c r="S34" i="76"/>
  <c r="U34" i="76"/>
  <c r="V34" i="76"/>
  <c r="X34" i="76"/>
  <c r="Y34" i="76"/>
  <c r="D35" i="76"/>
  <c r="H35" i="76"/>
  <c r="K35" i="76"/>
  <c r="N35" i="76" s="1"/>
  <c r="L35" i="76"/>
  <c r="O35" i="76"/>
  <c r="P35" i="76"/>
  <c r="R35" i="76"/>
  <c r="S35" i="76"/>
  <c r="U35" i="76"/>
  <c r="V35" i="76"/>
  <c r="X35" i="76"/>
  <c r="Y35" i="76"/>
  <c r="D36" i="76"/>
  <c r="H36" i="76"/>
  <c r="K36" i="76"/>
  <c r="N36" i="76" s="1"/>
  <c r="L36" i="76"/>
  <c r="O36" i="76"/>
  <c r="P36" i="76"/>
  <c r="R36" i="76"/>
  <c r="S36" i="76"/>
  <c r="U36" i="76"/>
  <c r="V36" i="76"/>
  <c r="X36" i="76"/>
  <c r="Y36" i="76"/>
  <c r="D37" i="76"/>
  <c r="H37" i="76"/>
  <c r="K37" i="76"/>
  <c r="N37" i="76" s="1"/>
  <c r="L37" i="76"/>
  <c r="O37" i="76"/>
  <c r="P37" i="76"/>
  <c r="R37" i="76"/>
  <c r="S37" i="76"/>
  <c r="U37" i="76"/>
  <c r="V37" i="76"/>
  <c r="X37" i="76"/>
  <c r="Y37" i="76"/>
  <c r="D38" i="76"/>
  <c r="H38" i="76"/>
  <c r="K38" i="76"/>
  <c r="L38" i="76"/>
  <c r="N38" i="76"/>
  <c r="O38" i="76"/>
  <c r="P38" i="76"/>
  <c r="R38" i="76"/>
  <c r="S38" i="76"/>
  <c r="U38" i="76"/>
  <c r="V38" i="76"/>
  <c r="X38" i="76"/>
  <c r="Y38" i="76"/>
  <c r="D39" i="76"/>
  <c r="H39" i="76"/>
  <c r="K39" i="76"/>
  <c r="N39" i="76" s="1"/>
  <c r="L39" i="76"/>
  <c r="O39" i="76"/>
  <c r="P39" i="76"/>
  <c r="R39" i="76"/>
  <c r="S39" i="76"/>
  <c r="U39" i="76"/>
  <c r="V39" i="76"/>
  <c r="X39" i="76"/>
  <c r="Y39" i="76"/>
  <c r="D40" i="76"/>
  <c r="H40" i="76"/>
  <c r="K40" i="76"/>
  <c r="N40" i="76" s="1"/>
  <c r="L40" i="76"/>
  <c r="O40" i="76"/>
  <c r="P40" i="76"/>
  <c r="R40" i="76"/>
  <c r="S40" i="76"/>
  <c r="U40" i="76"/>
  <c r="V40" i="76"/>
  <c r="X40" i="76"/>
  <c r="Y40" i="76"/>
  <c r="D41" i="76"/>
  <c r="H41" i="76"/>
  <c r="K41" i="76"/>
  <c r="N41" i="76" s="1"/>
  <c r="L41" i="76"/>
  <c r="O41" i="76"/>
  <c r="P41" i="76"/>
  <c r="R41" i="76"/>
  <c r="S41" i="76"/>
  <c r="U41" i="76"/>
  <c r="V41" i="76"/>
  <c r="X41" i="76"/>
  <c r="Y41" i="76"/>
  <c r="D42" i="76"/>
  <c r="H42" i="76"/>
  <c r="K42" i="76"/>
  <c r="L42" i="76"/>
  <c r="N42" i="76"/>
  <c r="O42" i="76"/>
  <c r="P42" i="76"/>
  <c r="R42" i="76"/>
  <c r="S42" i="76"/>
  <c r="U42" i="76"/>
  <c r="V42" i="76"/>
  <c r="X42" i="76"/>
  <c r="Y42" i="76"/>
  <c r="D43" i="76"/>
  <c r="H43" i="76"/>
  <c r="K43" i="76"/>
  <c r="N43" i="76" s="1"/>
  <c r="L43" i="76"/>
  <c r="O43" i="76"/>
  <c r="P43" i="76"/>
  <c r="R43" i="76"/>
  <c r="S43" i="76"/>
  <c r="U43" i="76"/>
  <c r="V43" i="76"/>
  <c r="X43" i="76"/>
  <c r="Y43" i="76"/>
  <c r="D44" i="76"/>
  <c r="H44" i="76"/>
  <c r="K44" i="76"/>
  <c r="N44" i="76" s="1"/>
  <c r="L44" i="76"/>
  <c r="O44" i="76"/>
  <c r="P44" i="76"/>
  <c r="R44" i="76"/>
  <c r="S44" i="76"/>
  <c r="U44" i="76"/>
  <c r="V44" i="76"/>
  <c r="X44" i="76"/>
  <c r="Y44" i="76"/>
  <c r="D45" i="76"/>
  <c r="H45" i="76"/>
  <c r="K45" i="76"/>
  <c r="N45" i="76" s="1"/>
  <c r="L45" i="76"/>
  <c r="O45" i="76"/>
  <c r="P45" i="76"/>
  <c r="R45" i="76"/>
  <c r="S45" i="76"/>
  <c r="U45" i="76"/>
  <c r="V45" i="76"/>
  <c r="X45" i="76"/>
  <c r="Y45" i="76"/>
  <c r="D46" i="76"/>
  <c r="H46" i="76"/>
  <c r="K46" i="76"/>
  <c r="L46" i="76"/>
  <c r="N46" i="76"/>
  <c r="O46" i="76"/>
  <c r="P46" i="76"/>
  <c r="R46" i="76"/>
  <c r="S46" i="76"/>
  <c r="U46" i="76"/>
  <c r="V46" i="76"/>
  <c r="X46" i="76"/>
  <c r="Y46" i="76"/>
  <c r="D47" i="76"/>
  <c r="H47" i="76"/>
  <c r="K47" i="76"/>
  <c r="N47" i="76" s="1"/>
  <c r="L47" i="76"/>
  <c r="O47" i="76"/>
  <c r="P47" i="76"/>
  <c r="R47" i="76"/>
  <c r="S47" i="76"/>
  <c r="U47" i="76"/>
  <c r="V47" i="76"/>
  <c r="X47" i="76"/>
  <c r="Y47" i="76"/>
  <c r="D48" i="76"/>
  <c r="H48" i="76"/>
  <c r="K48" i="76"/>
  <c r="N48" i="76" s="1"/>
  <c r="L48" i="76"/>
  <c r="O48" i="76"/>
  <c r="P48" i="76"/>
  <c r="R48" i="76"/>
  <c r="S48" i="76"/>
  <c r="U48" i="76"/>
  <c r="V48" i="76"/>
  <c r="X48" i="76"/>
  <c r="Y48" i="76"/>
  <c r="D49" i="76"/>
  <c r="H49" i="76"/>
  <c r="K49" i="76"/>
  <c r="N49" i="76" s="1"/>
  <c r="L49" i="76"/>
  <c r="O49" i="76"/>
  <c r="P49" i="76"/>
  <c r="R49" i="76"/>
  <c r="S49" i="76"/>
  <c r="U49" i="76"/>
  <c r="V49" i="76"/>
  <c r="X49" i="76"/>
  <c r="Y49" i="76"/>
  <c r="D50" i="76"/>
  <c r="H50" i="76"/>
  <c r="K50" i="76"/>
  <c r="L50" i="76"/>
  <c r="N50" i="76"/>
  <c r="O50" i="76"/>
  <c r="P50" i="76"/>
  <c r="R50" i="76"/>
  <c r="S50" i="76"/>
  <c r="U50" i="76"/>
  <c r="V50" i="76"/>
  <c r="X50" i="76"/>
  <c r="Y50" i="76"/>
  <c r="D51" i="76"/>
  <c r="H51" i="76"/>
  <c r="K51" i="76"/>
  <c r="N51" i="76" s="1"/>
  <c r="L51" i="76"/>
  <c r="O51" i="76"/>
  <c r="P51" i="76"/>
  <c r="R51" i="76"/>
  <c r="S51" i="76"/>
  <c r="U51" i="76"/>
  <c r="V51" i="76"/>
  <c r="X51" i="76"/>
  <c r="Y51" i="76"/>
  <c r="D52" i="76"/>
  <c r="H52" i="76"/>
  <c r="K52" i="76"/>
  <c r="N52" i="76" s="1"/>
  <c r="L52" i="76"/>
  <c r="O52" i="76"/>
  <c r="P52" i="76"/>
  <c r="R52" i="76"/>
  <c r="S52" i="76"/>
  <c r="U52" i="76"/>
  <c r="V52" i="76"/>
  <c r="X52" i="76"/>
  <c r="Y52" i="76"/>
  <c r="D53" i="76"/>
  <c r="H53" i="76"/>
  <c r="K53" i="76"/>
  <c r="N53" i="76" s="1"/>
  <c r="L53" i="76"/>
  <c r="O53" i="76"/>
  <c r="P53" i="76"/>
  <c r="R53" i="76"/>
  <c r="S53" i="76"/>
  <c r="U53" i="76"/>
  <c r="V53" i="76"/>
  <c r="X53" i="76"/>
  <c r="Y53" i="76"/>
  <c r="D54" i="76"/>
  <c r="H54" i="76"/>
  <c r="K54" i="76"/>
  <c r="L54" i="76"/>
  <c r="N54" i="76"/>
  <c r="O54" i="76"/>
  <c r="P54" i="76"/>
  <c r="R54" i="76"/>
  <c r="S54" i="76"/>
  <c r="U54" i="76"/>
  <c r="V54" i="76"/>
  <c r="X54" i="76"/>
  <c r="Y54" i="76"/>
  <c r="D55" i="76"/>
  <c r="H55" i="76"/>
  <c r="K55" i="76"/>
  <c r="N55" i="76" s="1"/>
  <c r="L55" i="76"/>
  <c r="O55" i="76"/>
  <c r="P55" i="76"/>
  <c r="R55" i="76"/>
  <c r="S55" i="76"/>
  <c r="U55" i="76"/>
  <c r="V55" i="76"/>
  <c r="X55" i="76"/>
  <c r="Y55" i="76"/>
  <c r="D56" i="76"/>
  <c r="H56" i="76"/>
  <c r="K56" i="76"/>
  <c r="L56" i="76"/>
  <c r="N56" i="76"/>
  <c r="O56" i="76"/>
  <c r="P56" i="76"/>
  <c r="R56" i="76"/>
  <c r="S56" i="76"/>
  <c r="U56" i="76"/>
  <c r="V56" i="76"/>
  <c r="X56" i="76"/>
  <c r="Y56" i="76"/>
  <c r="D57" i="76"/>
  <c r="H57" i="76"/>
  <c r="K57" i="76"/>
  <c r="N57" i="76" s="1"/>
  <c r="L57" i="76"/>
  <c r="O57" i="76"/>
  <c r="P57" i="76"/>
  <c r="R57" i="76"/>
  <c r="S57" i="76"/>
  <c r="U57" i="76"/>
  <c r="V57" i="76"/>
  <c r="X57" i="76"/>
  <c r="Y57" i="76"/>
  <c r="D58" i="76"/>
  <c r="H58" i="76"/>
  <c r="K58" i="76"/>
  <c r="N58" i="76" s="1"/>
  <c r="L58" i="76"/>
  <c r="O58" i="76"/>
  <c r="P58" i="76"/>
  <c r="R58" i="76"/>
  <c r="S58" i="76"/>
  <c r="U58" i="76"/>
  <c r="V58" i="76"/>
  <c r="X58" i="76"/>
  <c r="Y58" i="76"/>
  <c r="D59" i="76"/>
  <c r="H59" i="76"/>
  <c r="K59" i="76"/>
  <c r="N59" i="76" s="1"/>
  <c r="L59" i="76"/>
  <c r="O59" i="76"/>
  <c r="P59" i="76"/>
  <c r="R59" i="76"/>
  <c r="S59" i="76"/>
  <c r="U59" i="76"/>
  <c r="V59" i="76"/>
  <c r="X59" i="76"/>
  <c r="Y59" i="76"/>
  <c r="D60" i="76"/>
  <c r="H60" i="76"/>
  <c r="K60" i="76"/>
  <c r="L60" i="76"/>
  <c r="N60" i="76"/>
  <c r="O60" i="76"/>
  <c r="P60" i="76"/>
  <c r="R60" i="76"/>
  <c r="S60" i="76"/>
  <c r="U60" i="76"/>
  <c r="V60" i="76"/>
  <c r="X60" i="76"/>
  <c r="Y60" i="76"/>
  <c r="D61" i="76"/>
  <c r="H61" i="76"/>
  <c r="K61" i="76"/>
  <c r="N61" i="76" s="1"/>
  <c r="L61" i="76"/>
  <c r="O61" i="76"/>
  <c r="P61" i="76"/>
  <c r="R61" i="76"/>
  <c r="S61" i="76"/>
  <c r="U61" i="76"/>
  <c r="V61" i="76"/>
  <c r="X61" i="76"/>
  <c r="Y61" i="76"/>
  <c r="D62" i="76"/>
  <c r="H62" i="76"/>
  <c r="K62" i="76"/>
  <c r="N62" i="76" s="1"/>
  <c r="L62" i="76"/>
  <c r="O62" i="76"/>
  <c r="P62" i="76"/>
  <c r="R62" i="76"/>
  <c r="S62" i="76"/>
  <c r="U62" i="76"/>
  <c r="V62" i="76"/>
  <c r="X62" i="76"/>
  <c r="Y62" i="76"/>
  <c r="D63" i="76"/>
  <c r="H63" i="76"/>
  <c r="K63" i="76"/>
  <c r="L63" i="76"/>
  <c r="N63" i="76"/>
  <c r="O63" i="76"/>
  <c r="P63" i="76"/>
  <c r="R63" i="76"/>
  <c r="S63" i="76"/>
  <c r="U63" i="76"/>
  <c r="V63" i="76"/>
  <c r="X63" i="76"/>
  <c r="Y63" i="76"/>
  <c r="D64" i="76"/>
  <c r="H64" i="76"/>
  <c r="K64" i="76"/>
  <c r="N64" i="76" s="1"/>
  <c r="L64" i="76"/>
  <c r="O64" i="76"/>
  <c r="P64" i="76"/>
  <c r="R64" i="76"/>
  <c r="S64" i="76"/>
  <c r="U64" i="76"/>
  <c r="V64" i="76"/>
  <c r="X64" i="76"/>
  <c r="Y64" i="76"/>
  <c r="D65" i="76"/>
  <c r="H65" i="76"/>
  <c r="K65" i="76"/>
  <c r="N65" i="76" s="1"/>
  <c r="L65" i="76"/>
  <c r="O65" i="76"/>
  <c r="P65" i="76"/>
  <c r="R65" i="76"/>
  <c r="S65" i="76"/>
  <c r="U65" i="76"/>
  <c r="V65" i="76"/>
  <c r="X65" i="76"/>
  <c r="Y65" i="76"/>
  <c r="D66" i="76"/>
  <c r="H66" i="76"/>
  <c r="K66" i="76"/>
  <c r="L66" i="76"/>
  <c r="N66" i="76"/>
  <c r="O66" i="76"/>
  <c r="P66" i="76"/>
  <c r="R66" i="76"/>
  <c r="S66" i="76"/>
  <c r="U66" i="76"/>
  <c r="V66" i="76"/>
  <c r="X66" i="76"/>
  <c r="Y66" i="76"/>
  <c r="D67" i="76"/>
  <c r="H67" i="76"/>
  <c r="K67" i="76"/>
  <c r="N67" i="76" s="1"/>
  <c r="L67" i="76"/>
  <c r="O67" i="76"/>
  <c r="P67" i="76"/>
  <c r="R67" i="76"/>
  <c r="S67" i="76"/>
  <c r="U67" i="76"/>
  <c r="V67" i="76"/>
  <c r="X67" i="76"/>
  <c r="Y67" i="76"/>
  <c r="D68" i="76"/>
  <c r="H68" i="76"/>
  <c r="K68" i="76"/>
  <c r="N68" i="76" s="1"/>
  <c r="L68" i="76"/>
  <c r="O68" i="76"/>
  <c r="P68" i="76"/>
  <c r="R68" i="76"/>
  <c r="S68" i="76"/>
  <c r="U68" i="76"/>
  <c r="V68" i="76"/>
  <c r="X68" i="76"/>
  <c r="Y68" i="76"/>
  <c r="D69" i="76"/>
  <c r="H69" i="76"/>
  <c r="K69" i="76"/>
  <c r="N69" i="76" s="1"/>
  <c r="L69" i="76"/>
  <c r="O69" i="76"/>
  <c r="P69" i="76"/>
  <c r="R69" i="76"/>
  <c r="S69" i="76"/>
  <c r="U69" i="76"/>
  <c r="V69" i="76"/>
  <c r="X69" i="76"/>
  <c r="Y69" i="76"/>
  <c r="D70" i="76"/>
  <c r="H70" i="76"/>
  <c r="K70" i="76"/>
  <c r="N70" i="76" s="1"/>
  <c r="L70" i="76"/>
  <c r="O70" i="76"/>
  <c r="P70" i="76"/>
  <c r="R70" i="76"/>
  <c r="S70" i="76"/>
  <c r="U70" i="76"/>
  <c r="V70" i="76"/>
  <c r="X70" i="76"/>
  <c r="Y70" i="76"/>
  <c r="D71" i="76"/>
  <c r="H71" i="76"/>
  <c r="K71" i="76"/>
  <c r="N71" i="76" s="1"/>
  <c r="L71" i="76"/>
  <c r="O71" i="76"/>
  <c r="P71" i="76"/>
  <c r="R71" i="76"/>
  <c r="S71" i="76"/>
  <c r="U71" i="76"/>
  <c r="V71" i="76"/>
  <c r="X71" i="76"/>
  <c r="Y71" i="76"/>
  <c r="D72" i="76"/>
  <c r="H72" i="76"/>
  <c r="K72" i="76"/>
  <c r="L72" i="76"/>
  <c r="N72" i="76"/>
  <c r="O72" i="76"/>
  <c r="P72" i="76"/>
  <c r="R72" i="76"/>
  <c r="S72" i="76"/>
  <c r="U72" i="76"/>
  <c r="V72" i="76"/>
  <c r="X72" i="76"/>
  <c r="Y72" i="76"/>
  <c r="D73" i="76"/>
  <c r="H73" i="76"/>
  <c r="K73" i="76"/>
  <c r="L73" i="76"/>
  <c r="N73" i="76"/>
  <c r="O73" i="76"/>
  <c r="P73" i="76"/>
  <c r="R73" i="76"/>
  <c r="S73" i="76"/>
  <c r="U73" i="76"/>
  <c r="V73" i="76"/>
  <c r="X73" i="76"/>
  <c r="Y73" i="76"/>
  <c r="D74" i="76"/>
  <c r="H74" i="76"/>
  <c r="K74" i="76"/>
  <c r="N74" i="76" s="1"/>
  <c r="L74" i="76"/>
  <c r="O74" i="76"/>
  <c r="P74" i="76"/>
  <c r="R74" i="76"/>
  <c r="S74" i="76"/>
  <c r="U74" i="76"/>
  <c r="V74" i="76"/>
  <c r="X74" i="76"/>
  <c r="Y74" i="76"/>
  <c r="D75" i="76"/>
  <c r="H75" i="76"/>
  <c r="K75" i="76"/>
  <c r="N75" i="76" s="1"/>
  <c r="L75" i="76"/>
  <c r="O75" i="76"/>
  <c r="P75" i="76"/>
  <c r="R75" i="76"/>
  <c r="S75" i="76"/>
  <c r="U75" i="76"/>
  <c r="V75" i="76"/>
  <c r="X75" i="76"/>
  <c r="Y75" i="76"/>
  <c r="D76" i="76"/>
  <c r="H76" i="76"/>
  <c r="K76" i="76"/>
  <c r="L76" i="76"/>
  <c r="N76" i="76"/>
  <c r="O76" i="76"/>
  <c r="P76" i="76"/>
  <c r="R76" i="76"/>
  <c r="S76" i="76"/>
  <c r="U76" i="76"/>
  <c r="V76" i="76"/>
  <c r="X76" i="76"/>
  <c r="Y76" i="76"/>
  <c r="D77" i="76"/>
  <c r="H77" i="76"/>
  <c r="K77" i="76"/>
  <c r="L77" i="76"/>
  <c r="N77" i="76"/>
  <c r="O77" i="76"/>
  <c r="P77" i="76"/>
  <c r="R77" i="76"/>
  <c r="S77" i="76"/>
  <c r="U77" i="76"/>
  <c r="V77" i="76"/>
  <c r="X77" i="76"/>
  <c r="Y77" i="76"/>
  <c r="D78" i="76"/>
  <c r="H78" i="76"/>
  <c r="K78" i="76"/>
  <c r="N78" i="76" s="1"/>
  <c r="L78" i="76"/>
  <c r="O78" i="76"/>
  <c r="P78" i="76"/>
  <c r="R78" i="76"/>
  <c r="S78" i="76"/>
  <c r="U78" i="76"/>
  <c r="V78" i="76"/>
  <c r="X78" i="76"/>
  <c r="Y78" i="76"/>
  <c r="D79" i="76"/>
  <c r="H79" i="76"/>
  <c r="K79" i="76"/>
  <c r="N79" i="76" s="1"/>
  <c r="L79" i="76"/>
  <c r="O79" i="76"/>
  <c r="P79" i="76"/>
  <c r="R79" i="76"/>
  <c r="S79" i="76"/>
  <c r="U79" i="76"/>
  <c r="V79" i="76"/>
  <c r="X79" i="76"/>
  <c r="Y79" i="76"/>
  <c r="AR5" i="76"/>
  <c r="AR4" i="76" s="1"/>
  <c r="AQ5" i="76"/>
  <c r="AQ4" i="76" s="1"/>
  <c r="AP5" i="76"/>
  <c r="AP4" i="76" s="1"/>
  <c r="AJ6" i="76"/>
  <c r="AK6" i="76"/>
  <c r="AL6" i="76"/>
  <c r="AN6" i="76"/>
  <c r="AO6" i="76" s="1"/>
  <c r="AJ7" i="76"/>
  <c r="AK7" i="76"/>
  <c r="AL7" i="76"/>
  <c r="AN7" i="76"/>
  <c r="AO7" i="76" s="1"/>
  <c r="AJ8" i="76"/>
  <c r="AK8" i="76"/>
  <c r="AL8" i="76"/>
  <c r="AN8" i="76"/>
  <c r="AO8" i="76" s="1"/>
  <c r="AJ9" i="76"/>
  <c r="AK9" i="76"/>
  <c r="AL9" i="76"/>
  <c r="AN9" i="76"/>
  <c r="AO9" i="76" s="1"/>
  <c r="AJ10" i="76"/>
  <c r="AK10" i="76"/>
  <c r="AL10" i="76"/>
  <c r="AN10" i="76"/>
  <c r="AO10" i="76" s="1"/>
  <c r="AJ11" i="76"/>
  <c r="AK11" i="76"/>
  <c r="AL11" i="76"/>
  <c r="AN11" i="76"/>
  <c r="AO11" i="76" s="1"/>
  <c r="AJ12" i="76"/>
  <c r="AK12" i="76"/>
  <c r="AL12" i="76"/>
  <c r="AN12" i="76"/>
  <c r="AO12" i="76" s="1"/>
  <c r="AJ13" i="76"/>
  <c r="AK13" i="76"/>
  <c r="AL13" i="76"/>
  <c r="AN13" i="76"/>
  <c r="AO13" i="76" s="1"/>
  <c r="AJ14" i="76"/>
  <c r="AK14" i="76"/>
  <c r="AL14" i="76"/>
  <c r="AN14" i="76"/>
  <c r="AO14" i="76" s="1"/>
  <c r="AJ15" i="76"/>
  <c r="AK15" i="76"/>
  <c r="AL15" i="76"/>
  <c r="AN15" i="76"/>
  <c r="AO15" i="76" s="1"/>
  <c r="AJ16" i="76"/>
  <c r="AK16" i="76"/>
  <c r="AL16" i="76"/>
  <c r="AN16" i="76"/>
  <c r="AO16" i="76" s="1"/>
  <c r="AJ17" i="76"/>
  <c r="AK17" i="76"/>
  <c r="AL17" i="76"/>
  <c r="AN17" i="76"/>
  <c r="AO17" i="76" s="1"/>
  <c r="AJ18" i="76"/>
  <c r="AK18" i="76"/>
  <c r="AL18" i="76"/>
  <c r="AN18" i="76"/>
  <c r="AO18" i="76" s="1"/>
  <c r="AJ19" i="76"/>
  <c r="AK19" i="76"/>
  <c r="AL19" i="76"/>
  <c r="AN19" i="76"/>
  <c r="AO19" i="76" s="1"/>
  <c r="AJ20" i="76"/>
  <c r="AK20" i="76"/>
  <c r="AL20" i="76"/>
  <c r="AN20" i="76"/>
  <c r="AO20" i="76" s="1"/>
  <c r="AJ21" i="76"/>
  <c r="AK21" i="76"/>
  <c r="AL21" i="76"/>
  <c r="AN21" i="76"/>
  <c r="AO21" i="76" s="1"/>
  <c r="AJ22" i="76"/>
  <c r="AK22" i="76"/>
  <c r="AL22" i="76"/>
  <c r="AN22" i="76"/>
  <c r="AO22" i="76" s="1"/>
  <c r="AJ23" i="76"/>
  <c r="AK23" i="76"/>
  <c r="AL23" i="76"/>
  <c r="AN23" i="76"/>
  <c r="AO23" i="76" s="1"/>
  <c r="AJ24" i="76"/>
  <c r="AK24" i="76"/>
  <c r="AL24" i="76"/>
  <c r="AN24" i="76"/>
  <c r="AO24" i="76" s="1"/>
  <c r="AJ25" i="76"/>
  <c r="AK25" i="76"/>
  <c r="AL25" i="76"/>
  <c r="AN25" i="76"/>
  <c r="AO25" i="76" s="1"/>
  <c r="AJ26" i="76"/>
  <c r="AK26" i="76"/>
  <c r="AL26" i="76"/>
  <c r="AN26" i="76"/>
  <c r="AO26" i="76" s="1"/>
  <c r="AJ27" i="76"/>
  <c r="AK27" i="76"/>
  <c r="AL27" i="76"/>
  <c r="AN27" i="76"/>
  <c r="AO27" i="76" s="1"/>
  <c r="AJ28" i="76"/>
  <c r="AK28" i="76"/>
  <c r="AL28" i="76"/>
  <c r="AN28" i="76"/>
  <c r="AO28" i="76" s="1"/>
  <c r="AJ29" i="76"/>
  <c r="AK29" i="76"/>
  <c r="AL29" i="76"/>
  <c r="AN29" i="76"/>
  <c r="AO29" i="76" s="1"/>
  <c r="AJ30" i="76"/>
  <c r="AK30" i="76"/>
  <c r="AL30" i="76"/>
  <c r="AN30" i="76"/>
  <c r="AO30" i="76" s="1"/>
  <c r="AJ31" i="76"/>
  <c r="AK31" i="76"/>
  <c r="AL31" i="76"/>
  <c r="AN31" i="76"/>
  <c r="AO31" i="76" s="1"/>
  <c r="AJ32" i="76"/>
  <c r="AK32" i="76"/>
  <c r="AL32" i="76"/>
  <c r="AN32" i="76"/>
  <c r="AO32" i="76" s="1"/>
  <c r="AJ33" i="76"/>
  <c r="AK33" i="76"/>
  <c r="AL33" i="76"/>
  <c r="AN33" i="76"/>
  <c r="AO33" i="76" s="1"/>
  <c r="AJ34" i="76"/>
  <c r="AK34" i="76"/>
  <c r="AL34" i="76"/>
  <c r="AN34" i="76"/>
  <c r="AO34" i="76" s="1"/>
  <c r="AJ35" i="76"/>
  <c r="AK35" i="76"/>
  <c r="AL35" i="76"/>
  <c r="AN35" i="76"/>
  <c r="AO35" i="76" s="1"/>
  <c r="AJ36" i="76"/>
  <c r="AK36" i="76"/>
  <c r="AL36" i="76"/>
  <c r="AN36" i="76"/>
  <c r="AO36" i="76" s="1"/>
  <c r="AJ37" i="76"/>
  <c r="AK37" i="76"/>
  <c r="AL37" i="76"/>
  <c r="AN37" i="76"/>
  <c r="AO37" i="76" s="1"/>
  <c r="AJ38" i="76"/>
  <c r="AK38" i="76"/>
  <c r="AL38" i="76"/>
  <c r="AN38" i="76"/>
  <c r="AO38" i="76" s="1"/>
  <c r="AJ39" i="76"/>
  <c r="AK39" i="76"/>
  <c r="AL39" i="76"/>
  <c r="AN39" i="76"/>
  <c r="AO39" i="76" s="1"/>
  <c r="AJ40" i="76"/>
  <c r="AK40" i="76"/>
  <c r="AL40" i="76"/>
  <c r="AN40" i="76"/>
  <c r="AO40" i="76" s="1"/>
  <c r="AJ41" i="76"/>
  <c r="AK41" i="76"/>
  <c r="AL41" i="76"/>
  <c r="AN41" i="76"/>
  <c r="AO41" i="76" s="1"/>
  <c r="AJ42" i="76"/>
  <c r="AK42" i="76"/>
  <c r="AL42" i="76"/>
  <c r="AN42" i="76"/>
  <c r="AO42" i="76" s="1"/>
  <c r="AJ43" i="76"/>
  <c r="AK43" i="76"/>
  <c r="AL43" i="76"/>
  <c r="AN43" i="76"/>
  <c r="AO43" i="76" s="1"/>
  <c r="AJ44" i="76"/>
  <c r="AK44" i="76"/>
  <c r="AL44" i="76"/>
  <c r="AN44" i="76"/>
  <c r="AO44" i="76" s="1"/>
  <c r="AJ45" i="76"/>
  <c r="AK45" i="76"/>
  <c r="AL45" i="76"/>
  <c r="AN45" i="76"/>
  <c r="AO45" i="76" s="1"/>
  <c r="AJ46" i="76"/>
  <c r="AK46" i="76"/>
  <c r="AL46" i="76"/>
  <c r="AN46" i="76"/>
  <c r="AO46" i="76" s="1"/>
  <c r="AJ47" i="76"/>
  <c r="AK47" i="76"/>
  <c r="AL47" i="76"/>
  <c r="AN47" i="76"/>
  <c r="AO47" i="76" s="1"/>
  <c r="AJ48" i="76"/>
  <c r="AK48" i="76"/>
  <c r="AL48" i="76"/>
  <c r="AN48" i="76"/>
  <c r="AO48" i="76" s="1"/>
  <c r="AJ49" i="76"/>
  <c r="AK49" i="76"/>
  <c r="AL49" i="76"/>
  <c r="AN49" i="76"/>
  <c r="AO49" i="76" s="1"/>
  <c r="AJ50" i="76"/>
  <c r="AK50" i="76"/>
  <c r="AL50" i="76"/>
  <c r="AN50" i="76"/>
  <c r="AO50" i="76" s="1"/>
  <c r="AJ51" i="76"/>
  <c r="AK51" i="76"/>
  <c r="AL51" i="76"/>
  <c r="AN51" i="76"/>
  <c r="AO51" i="76" s="1"/>
  <c r="AJ52" i="76"/>
  <c r="AK52" i="76"/>
  <c r="AL52" i="76"/>
  <c r="AN52" i="76"/>
  <c r="AO52" i="76" s="1"/>
  <c r="AJ53" i="76"/>
  <c r="AK53" i="76"/>
  <c r="AL53" i="76"/>
  <c r="AN53" i="76"/>
  <c r="AO53" i="76" s="1"/>
  <c r="AJ54" i="76"/>
  <c r="AK54" i="76"/>
  <c r="AL54" i="76"/>
  <c r="AN54" i="76"/>
  <c r="AO54" i="76" s="1"/>
  <c r="AJ55" i="76"/>
  <c r="AK55" i="76"/>
  <c r="AL55" i="76"/>
  <c r="AN55" i="76"/>
  <c r="AO55" i="76" s="1"/>
  <c r="AJ56" i="76"/>
  <c r="AK56" i="76"/>
  <c r="AL56" i="76"/>
  <c r="AN56" i="76"/>
  <c r="AO56" i="76" s="1"/>
  <c r="AJ57" i="76"/>
  <c r="AK57" i="76"/>
  <c r="AL57" i="76"/>
  <c r="AN57" i="76"/>
  <c r="AO57" i="76" s="1"/>
  <c r="AJ58" i="76"/>
  <c r="AK58" i="76"/>
  <c r="AL58" i="76"/>
  <c r="AN58" i="76"/>
  <c r="AO58" i="76" s="1"/>
  <c r="AJ59" i="76"/>
  <c r="AK59" i="76"/>
  <c r="AL59" i="76"/>
  <c r="AN59" i="76"/>
  <c r="AO59" i="76" s="1"/>
  <c r="AJ60" i="76"/>
  <c r="AK60" i="76"/>
  <c r="AL60" i="76"/>
  <c r="AN60" i="76"/>
  <c r="AO60" i="76" s="1"/>
  <c r="AJ61" i="76"/>
  <c r="AK61" i="76"/>
  <c r="AL61" i="76"/>
  <c r="AN61" i="76"/>
  <c r="AO61" i="76" s="1"/>
  <c r="AJ62" i="76"/>
  <c r="AK62" i="76"/>
  <c r="AL62" i="76"/>
  <c r="AN62" i="76"/>
  <c r="AO62" i="76" s="1"/>
  <c r="AJ63" i="76"/>
  <c r="AK63" i="76"/>
  <c r="AL63" i="76"/>
  <c r="AN63" i="76"/>
  <c r="AO63" i="76" s="1"/>
  <c r="AJ64" i="76"/>
  <c r="AK64" i="76"/>
  <c r="AL64" i="76"/>
  <c r="AN64" i="76"/>
  <c r="AO64" i="76" s="1"/>
  <c r="AJ65" i="76"/>
  <c r="AK65" i="76"/>
  <c r="AL65" i="76"/>
  <c r="AN65" i="76"/>
  <c r="AO65" i="76" s="1"/>
  <c r="AJ66" i="76"/>
  <c r="AK66" i="76"/>
  <c r="AL66" i="76"/>
  <c r="AN66" i="76"/>
  <c r="AO66" i="76" s="1"/>
  <c r="AJ67" i="76"/>
  <c r="AK67" i="76"/>
  <c r="AL67" i="76"/>
  <c r="AN67" i="76"/>
  <c r="AO67" i="76" s="1"/>
  <c r="AJ68" i="76"/>
  <c r="AK68" i="76"/>
  <c r="AL68" i="76"/>
  <c r="AN68" i="76"/>
  <c r="AO68" i="76" s="1"/>
  <c r="AJ69" i="76"/>
  <c r="AK69" i="76"/>
  <c r="AL69" i="76"/>
  <c r="AN69" i="76"/>
  <c r="AO69" i="76" s="1"/>
  <c r="AJ70" i="76"/>
  <c r="AK70" i="76"/>
  <c r="AL70" i="76"/>
  <c r="AN70" i="76"/>
  <c r="AO70" i="76" s="1"/>
  <c r="AJ71" i="76"/>
  <c r="AK71" i="76"/>
  <c r="AL71" i="76"/>
  <c r="AN71" i="76"/>
  <c r="AO71" i="76" s="1"/>
  <c r="AJ72" i="76"/>
  <c r="AK72" i="76"/>
  <c r="AL72" i="76"/>
  <c r="AN72" i="76"/>
  <c r="AO72" i="76" s="1"/>
  <c r="AJ73" i="76"/>
  <c r="AK73" i="76"/>
  <c r="AL73" i="76"/>
  <c r="AN73" i="76"/>
  <c r="AO73" i="76" s="1"/>
  <c r="AJ74" i="76"/>
  <c r="AK74" i="76"/>
  <c r="AL74" i="76"/>
  <c r="AN74" i="76"/>
  <c r="AO74" i="76" s="1"/>
  <c r="AJ75" i="76"/>
  <c r="AK75" i="76"/>
  <c r="AL75" i="76"/>
  <c r="AN75" i="76"/>
  <c r="AO75" i="76" s="1"/>
  <c r="AJ76" i="76"/>
  <c r="AK76" i="76"/>
  <c r="AL76" i="76"/>
  <c r="AN76" i="76"/>
  <c r="AO76" i="76" s="1"/>
  <c r="AJ77" i="76"/>
  <c r="AK77" i="76"/>
  <c r="AL77" i="76"/>
  <c r="AN77" i="76"/>
  <c r="AO77" i="76" s="1"/>
  <c r="AJ78" i="76"/>
  <c r="AK78" i="76"/>
  <c r="AL78" i="76"/>
  <c r="AN78" i="76"/>
  <c r="AO78" i="76" s="1"/>
  <c r="AJ79" i="76"/>
  <c r="AK79" i="76"/>
  <c r="AL79" i="76"/>
  <c r="AN79" i="76"/>
  <c r="AO79" i="76" s="1"/>
  <c r="AN5" i="76"/>
  <c r="AO5" i="76" s="1"/>
  <c r="AL5" i="76"/>
  <c r="AK5" i="76"/>
  <c r="AJ5" i="76"/>
  <c r="AG11" i="76"/>
  <c r="AG24" i="76"/>
  <c r="AG49" i="76"/>
  <c r="AG51" i="76"/>
  <c r="AD6" i="76"/>
  <c r="AE6" i="76"/>
  <c r="AF6" i="76"/>
  <c r="AH6" i="76"/>
  <c r="AI6" i="76" s="1"/>
  <c r="AD7" i="76"/>
  <c r="AE7" i="76"/>
  <c r="AF7" i="76"/>
  <c r="AH7" i="76"/>
  <c r="AI7" i="76" s="1"/>
  <c r="AD8" i="76"/>
  <c r="AE8" i="76"/>
  <c r="AF8" i="76"/>
  <c r="AH8" i="76"/>
  <c r="AI8" i="76" s="1"/>
  <c r="AD9" i="76"/>
  <c r="AE9" i="76"/>
  <c r="AF9" i="76"/>
  <c r="AH9" i="76"/>
  <c r="AI9" i="76" s="1"/>
  <c r="AD10" i="76"/>
  <c r="AE10" i="76"/>
  <c r="AF10" i="76"/>
  <c r="AH10" i="76"/>
  <c r="AI10" i="76" s="1"/>
  <c r="AD11" i="76"/>
  <c r="AE11" i="76"/>
  <c r="AF11" i="76"/>
  <c r="AH11" i="76"/>
  <c r="AI11" i="76" s="1"/>
  <c r="AD12" i="76"/>
  <c r="AE12" i="76"/>
  <c r="AF12" i="76"/>
  <c r="AH12" i="76"/>
  <c r="AI12" i="76" s="1"/>
  <c r="AD13" i="76"/>
  <c r="AE13" i="76"/>
  <c r="AF13" i="76"/>
  <c r="AH13" i="76"/>
  <c r="AI13" i="76" s="1"/>
  <c r="AD14" i="76"/>
  <c r="AE14" i="76"/>
  <c r="AF14" i="76"/>
  <c r="AH14" i="76"/>
  <c r="AI14" i="76" s="1"/>
  <c r="AD15" i="76"/>
  <c r="AE15" i="76"/>
  <c r="AF15" i="76"/>
  <c r="AH15" i="76"/>
  <c r="AI15" i="76" s="1"/>
  <c r="AD16" i="76"/>
  <c r="AE16" i="76"/>
  <c r="AF16" i="76"/>
  <c r="AH16" i="76"/>
  <c r="AI16" i="76" s="1"/>
  <c r="AD17" i="76"/>
  <c r="AE17" i="76"/>
  <c r="AF17" i="76"/>
  <c r="AH17" i="76"/>
  <c r="AI17" i="76" s="1"/>
  <c r="AD18" i="76"/>
  <c r="AE18" i="76"/>
  <c r="AF18" i="76"/>
  <c r="AH18" i="76"/>
  <c r="AI18" i="76" s="1"/>
  <c r="AD19" i="76"/>
  <c r="AE19" i="76"/>
  <c r="AF19" i="76"/>
  <c r="AH19" i="76"/>
  <c r="AI19" i="76" s="1"/>
  <c r="AD20" i="76"/>
  <c r="AE20" i="76"/>
  <c r="AF20" i="76"/>
  <c r="AH20" i="76"/>
  <c r="AI20" i="76" s="1"/>
  <c r="AD21" i="76"/>
  <c r="AE21" i="76"/>
  <c r="AF21" i="76"/>
  <c r="AH21" i="76"/>
  <c r="AI21" i="76" s="1"/>
  <c r="AD22" i="76"/>
  <c r="AE22" i="76"/>
  <c r="AF22" i="76"/>
  <c r="AH22" i="76"/>
  <c r="AI22" i="76" s="1"/>
  <c r="AD23" i="76"/>
  <c r="AE23" i="76"/>
  <c r="AF23" i="76"/>
  <c r="AH23" i="76"/>
  <c r="AI23" i="76" s="1"/>
  <c r="AD24" i="76"/>
  <c r="AE24" i="76"/>
  <c r="AF24" i="76"/>
  <c r="AH24" i="76"/>
  <c r="AI24" i="76" s="1"/>
  <c r="AD25" i="76"/>
  <c r="AE25" i="76"/>
  <c r="AF25" i="76"/>
  <c r="AH25" i="76"/>
  <c r="AI25" i="76" s="1"/>
  <c r="AD26" i="76"/>
  <c r="AE26" i="76"/>
  <c r="AF26" i="76"/>
  <c r="AH26" i="76"/>
  <c r="AI26" i="76" s="1"/>
  <c r="AD27" i="76"/>
  <c r="AE27" i="76"/>
  <c r="AF27" i="76"/>
  <c r="AH27" i="76"/>
  <c r="AI27" i="76" s="1"/>
  <c r="AD28" i="76"/>
  <c r="AE28" i="76"/>
  <c r="AF28" i="76"/>
  <c r="AH28" i="76"/>
  <c r="AI28" i="76" s="1"/>
  <c r="AD29" i="76"/>
  <c r="AE29" i="76"/>
  <c r="AF29" i="76"/>
  <c r="AH29" i="76"/>
  <c r="AI29" i="76" s="1"/>
  <c r="AD30" i="76"/>
  <c r="AE30" i="76"/>
  <c r="AF30" i="76"/>
  <c r="AH30" i="76"/>
  <c r="AI30" i="76" s="1"/>
  <c r="AD31" i="76"/>
  <c r="AE31" i="76"/>
  <c r="AF31" i="76"/>
  <c r="AH31" i="76"/>
  <c r="AI31" i="76" s="1"/>
  <c r="AD32" i="76"/>
  <c r="AE32" i="76"/>
  <c r="AF32" i="76"/>
  <c r="AH32" i="76"/>
  <c r="AI32" i="76" s="1"/>
  <c r="AD33" i="76"/>
  <c r="AE33" i="76"/>
  <c r="AF33" i="76"/>
  <c r="AH33" i="76"/>
  <c r="AI33" i="76" s="1"/>
  <c r="AD34" i="76"/>
  <c r="AE34" i="76"/>
  <c r="AF34" i="76"/>
  <c r="AH34" i="76"/>
  <c r="AI34" i="76" s="1"/>
  <c r="AD35" i="76"/>
  <c r="AE35" i="76"/>
  <c r="AF35" i="76"/>
  <c r="AH35" i="76"/>
  <c r="AI35" i="76" s="1"/>
  <c r="AD36" i="76"/>
  <c r="AE36" i="76"/>
  <c r="AF36" i="76"/>
  <c r="AH36" i="76"/>
  <c r="AI36" i="76" s="1"/>
  <c r="AD37" i="76"/>
  <c r="AE37" i="76"/>
  <c r="AF37" i="76"/>
  <c r="AH37" i="76"/>
  <c r="AI37" i="76" s="1"/>
  <c r="AD38" i="76"/>
  <c r="AE38" i="76"/>
  <c r="AF38" i="76"/>
  <c r="AH38" i="76"/>
  <c r="AI38" i="76" s="1"/>
  <c r="AD39" i="76"/>
  <c r="AE39" i="76"/>
  <c r="AF39" i="76"/>
  <c r="AH39" i="76"/>
  <c r="AI39" i="76" s="1"/>
  <c r="AD40" i="76"/>
  <c r="AE40" i="76"/>
  <c r="AF40" i="76"/>
  <c r="AH40" i="76"/>
  <c r="AI40" i="76" s="1"/>
  <c r="AD41" i="76"/>
  <c r="AE41" i="76"/>
  <c r="AF41" i="76"/>
  <c r="AH41" i="76"/>
  <c r="AI41" i="76" s="1"/>
  <c r="AD42" i="76"/>
  <c r="AE42" i="76"/>
  <c r="AF42" i="76"/>
  <c r="AH42" i="76"/>
  <c r="AI42" i="76" s="1"/>
  <c r="AD43" i="76"/>
  <c r="AE43" i="76"/>
  <c r="AF43" i="76"/>
  <c r="AH43" i="76"/>
  <c r="AI43" i="76" s="1"/>
  <c r="AD44" i="76"/>
  <c r="AE44" i="76"/>
  <c r="AF44" i="76"/>
  <c r="AH44" i="76"/>
  <c r="AI44" i="76" s="1"/>
  <c r="AD45" i="76"/>
  <c r="AE45" i="76"/>
  <c r="AF45" i="76"/>
  <c r="AH45" i="76"/>
  <c r="AI45" i="76" s="1"/>
  <c r="AD46" i="76"/>
  <c r="AE46" i="76"/>
  <c r="AF46" i="76"/>
  <c r="AH46" i="76"/>
  <c r="AI46" i="76" s="1"/>
  <c r="AD47" i="76"/>
  <c r="AE47" i="76"/>
  <c r="AF47" i="76"/>
  <c r="AH47" i="76"/>
  <c r="AI47" i="76" s="1"/>
  <c r="AD48" i="76"/>
  <c r="AE48" i="76"/>
  <c r="AF48" i="76"/>
  <c r="AH48" i="76"/>
  <c r="AI48" i="76" s="1"/>
  <c r="AD49" i="76"/>
  <c r="AE49" i="76"/>
  <c r="AF49" i="76"/>
  <c r="AH49" i="76"/>
  <c r="AI49" i="76" s="1"/>
  <c r="AD50" i="76"/>
  <c r="AE50" i="76"/>
  <c r="AF50" i="76"/>
  <c r="AH50" i="76"/>
  <c r="AI50" i="76" s="1"/>
  <c r="AD51" i="76"/>
  <c r="AE51" i="76"/>
  <c r="AF51" i="76"/>
  <c r="AH51" i="76"/>
  <c r="AI51" i="76" s="1"/>
  <c r="AD52" i="76"/>
  <c r="AE52" i="76"/>
  <c r="AF52" i="76"/>
  <c r="AH52" i="76"/>
  <c r="AI52" i="76" s="1"/>
  <c r="AD53" i="76"/>
  <c r="AE53" i="76"/>
  <c r="AF53" i="76"/>
  <c r="AH53" i="76"/>
  <c r="AI53" i="76" s="1"/>
  <c r="AD54" i="76"/>
  <c r="AE54" i="76"/>
  <c r="AF54" i="76"/>
  <c r="AH54" i="76"/>
  <c r="AI54" i="76" s="1"/>
  <c r="AD55" i="76"/>
  <c r="AE55" i="76"/>
  <c r="AF55" i="76"/>
  <c r="AH55" i="76"/>
  <c r="AI55" i="76" s="1"/>
  <c r="AD56" i="76"/>
  <c r="AE56" i="76"/>
  <c r="AF56" i="76"/>
  <c r="AH56" i="76"/>
  <c r="AI56" i="76" s="1"/>
  <c r="AD57" i="76"/>
  <c r="AE57" i="76"/>
  <c r="AF57" i="76"/>
  <c r="AH57" i="76"/>
  <c r="AI57" i="76" s="1"/>
  <c r="AD58" i="76"/>
  <c r="AE58" i="76"/>
  <c r="AF58" i="76"/>
  <c r="AH58" i="76"/>
  <c r="AI58" i="76" s="1"/>
  <c r="AD59" i="76"/>
  <c r="AE59" i="76"/>
  <c r="AF59" i="76"/>
  <c r="AH59" i="76"/>
  <c r="AI59" i="76" s="1"/>
  <c r="AD60" i="76"/>
  <c r="AE60" i="76"/>
  <c r="AF60" i="76"/>
  <c r="AH60" i="76"/>
  <c r="AI60" i="76" s="1"/>
  <c r="AD61" i="76"/>
  <c r="AE61" i="76"/>
  <c r="AF61" i="76"/>
  <c r="AH61" i="76"/>
  <c r="AI61" i="76" s="1"/>
  <c r="AD62" i="76"/>
  <c r="AE62" i="76"/>
  <c r="AF62" i="76"/>
  <c r="AH62" i="76"/>
  <c r="AI62" i="76" s="1"/>
  <c r="AD63" i="76"/>
  <c r="AE63" i="76"/>
  <c r="AF63" i="76"/>
  <c r="AH63" i="76"/>
  <c r="AI63" i="76" s="1"/>
  <c r="AD64" i="76"/>
  <c r="AE64" i="76"/>
  <c r="AF64" i="76"/>
  <c r="AH64" i="76"/>
  <c r="AI64" i="76" s="1"/>
  <c r="AD65" i="76"/>
  <c r="AE65" i="76"/>
  <c r="AF65" i="76"/>
  <c r="AH65" i="76"/>
  <c r="AI65" i="76" s="1"/>
  <c r="AD66" i="76"/>
  <c r="AE66" i="76"/>
  <c r="AF66" i="76"/>
  <c r="AH66" i="76"/>
  <c r="AI66" i="76" s="1"/>
  <c r="AD67" i="76"/>
  <c r="AE67" i="76"/>
  <c r="AF67" i="76"/>
  <c r="AH67" i="76"/>
  <c r="AI67" i="76" s="1"/>
  <c r="AD68" i="76"/>
  <c r="AE68" i="76"/>
  <c r="AF68" i="76"/>
  <c r="AH68" i="76"/>
  <c r="AI68" i="76" s="1"/>
  <c r="AD69" i="76"/>
  <c r="AE69" i="76"/>
  <c r="AF69" i="76"/>
  <c r="AH69" i="76"/>
  <c r="AI69" i="76" s="1"/>
  <c r="AD70" i="76"/>
  <c r="AE70" i="76"/>
  <c r="AF70" i="76"/>
  <c r="AH70" i="76"/>
  <c r="AI70" i="76" s="1"/>
  <c r="AD71" i="76"/>
  <c r="AE71" i="76"/>
  <c r="AF71" i="76"/>
  <c r="AH71" i="76"/>
  <c r="AI71" i="76" s="1"/>
  <c r="AD72" i="76"/>
  <c r="AE72" i="76"/>
  <c r="AF72" i="76"/>
  <c r="AH72" i="76"/>
  <c r="AI72" i="76" s="1"/>
  <c r="AD73" i="76"/>
  <c r="AE73" i="76"/>
  <c r="AF73" i="76"/>
  <c r="AH73" i="76"/>
  <c r="AI73" i="76" s="1"/>
  <c r="AD74" i="76"/>
  <c r="AE74" i="76"/>
  <c r="AF74" i="76"/>
  <c r="AH74" i="76"/>
  <c r="AI74" i="76" s="1"/>
  <c r="AD75" i="76"/>
  <c r="AE75" i="76"/>
  <c r="AF75" i="76"/>
  <c r="AH75" i="76"/>
  <c r="AI75" i="76" s="1"/>
  <c r="AD76" i="76"/>
  <c r="AE76" i="76"/>
  <c r="AF76" i="76"/>
  <c r="AH76" i="76"/>
  <c r="AI76" i="76" s="1"/>
  <c r="AD77" i="76"/>
  <c r="AE77" i="76"/>
  <c r="AF77" i="76"/>
  <c r="AH77" i="76"/>
  <c r="AI77" i="76" s="1"/>
  <c r="AD78" i="76"/>
  <c r="AE78" i="76"/>
  <c r="AF78" i="76"/>
  <c r="AH78" i="76"/>
  <c r="AI78" i="76" s="1"/>
  <c r="AD79" i="76"/>
  <c r="AE79" i="76"/>
  <c r="AF79" i="76"/>
  <c r="AH79" i="76"/>
  <c r="AI79" i="76" s="1"/>
  <c r="AH5" i="76"/>
  <c r="AI5" i="76" s="1"/>
  <c r="AF5" i="76"/>
  <c r="AE5" i="76"/>
  <c r="AD5" i="76"/>
  <c r="AB5" i="76"/>
  <c r="AA5" i="76"/>
  <c r="Y5" i="76"/>
  <c r="X5" i="76"/>
  <c r="V5" i="76"/>
  <c r="U5" i="76"/>
  <c r="S5" i="76"/>
  <c r="R5" i="76"/>
  <c r="P5" i="76"/>
  <c r="O5" i="76"/>
  <c r="L5" i="76"/>
  <c r="K5" i="76"/>
  <c r="N5" i="76" s="1"/>
  <c r="AO4" i="76" l="1"/>
  <c r="AN4" i="76"/>
  <c r="AJ4" i="76" l="1"/>
  <c r="AI4" i="76"/>
  <c r="AK4" i="76"/>
  <c r="AL4" i="76"/>
  <c r="AT4" i="76"/>
  <c r="AU4" i="76"/>
  <c r="AD4" i="76"/>
  <c r="AE4" i="76"/>
  <c r="AF4" i="76"/>
  <c r="AH4" i="76"/>
  <c r="AC4" i="76"/>
  <c r="AB4" i="76"/>
  <c r="AA4" i="76"/>
  <c r="Z4" i="76"/>
  <c r="Y4" i="76"/>
  <c r="X4" i="76"/>
  <c r="K4" i="76"/>
  <c r="L4" i="76"/>
  <c r="N4" i="76"/>
  <c r="I4" i="76"/>
  <c r="C11" i="65"/>
  <c r="C12" i="65"/>
  <c r="C13" i="65"/>
  <c r="C14" i="65"/>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64" i="65"/>
  <c r="C65" i="65"/>
  <c r="C66" i="65"/>
  <c r="C67" i="65"/>
  <c r="C68" i="65"/>
  <c r="C69" i="65"/>
  <c r="C70" i="65"/>
  <c r="C71" i="65"/>
  <c r="C72" i="65"/>
  <c r="C73" i="65"/>
  <c r="C74" i="65"/>
  <c r="C75" i="65"/>
  <c r="C76" i="65"/>
  <c r="C77" i="65"/>
  <c r="C78" i="65"/>
  <c r="C79" i="65"/>
  <c r="C80" i="65"/>
  <c r="C81" i="65"/>
  <c r="C82" i="65"/>
  <c r="C83" i="65"/>
  <c r="C84" i="65"/>
  <c r="C10" i="65"/>
  <c r="O11" i="65" l="1"/>
  <c r="O12" i="65"/>
  <c r="O13" i="65"/>
  <c r="O14" i="65"/>
  <c r="O15" i="65"/>
  <c r="O16" i="65"/>
  <c r="O17" i="65"/>
  <c r="O18" i="65"/>
  <c r="O19" i="65"/>
  <c r="O20" i="65"/>
  <c r="O21" i="65"/>
  <c r="O22" i="65"/>
  <c r="O23" i="65"/>
  <c r="O24" i="65"/>
  <c r="O25" i="65"/>
  <c r="O26" i="65"/>
  <c r="O27" i="65"/>
  <c r="O28" i="65"/>
  <c r="O29" i="65"/>
  <c r="O30" i="65"/>
  <c r="O31" i="65"/>
  <c r="O32"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73" i="65"/>
  <c r="O74" i="65"/>
  <c r="O75" i="65"/>
  <c r="O76" i="65"/>
  <c r="O77" i="65"/>
  <c r="O78" i="65"/>
  <c r="O79" i="65"/>
  <c r="O80" i="65"/>
  <c r="O81" i="65"/>
  <c r="O82" i="65"/>
  <c r="O83" i="65"/>
  <c r="O84" i="65"/>
  <c r="O10" i="65"/>
  <c r="H5" i="76"/>
  <c r="H4" i="76" s="1"/>
  <c r="D5" i="76"/>
  <c r="D4" i="76" s="1"/>
  <c r="A6" i="76"/>
  <c r="B6" i="76"/>
  <c r="A7" i="76"/>
  <c r="B7" i="76"/>
  <c r="A8" i="76"/>
  <c r="B8" i="76"/>
  <c r="A9" i="76"/>
  <c r="B9" i="76"/>
  <c r="A10" i="76"/>
  <c r="B10" i="76"/>
  <c r="A11" i="76"/>
  <c r="B11" i="76"/>
  <c r="A12" i="76"/>
  <c r="B12" i="76"/>
  <c r="A13" i="76"/>
  <c r="B13" i="76"/>
  <c r="A14" i="76"/>
  <c r="B14" i="76"/>
  <c r="A15" i="76"/>
  <c r="B15" i="76"/>
  <c r="A16" i="76"/>
  <c r="B16" i="76"/>
  <c r="A17" i="76"/>
  <c r="B17" i="76"/>
  <c r="A18" i="76"/>
  <c r="B18" i="76"/>
  <c r="A19" i="76"/>
  <c r="B19" i="76"/>
  <c r="A20" i="76"/>
  <c r="B20" i="76"/>
  <c r="A21" i="76"/>
  <c r="B21" i="76"/>
  <c r="A22" i="76"/>
  <c r="B22" i="76"/>
  <c r="A23" i="76"/>
  <c r="B23" i="76"/>
  <c r="A24" i="76"/>
  <c r="B24" i="76"/>
  <c r="A25" i="76"/>
  <c r="B25" i="76"/>
  <c r="A26" i="76"/>
  <c r="B26" i="76"/>
  <c r="A27" i="76"/>
  <c r="B27" i="76"/>
  <c r="A28" i="76"/>
  <c r="B28" i="76"/>
  <c r="A29" i="76"/>
  <c r="B29" i="76"/>
  <c r="A30" i="76"/>
  <c r="B30" i="76"/>
  <c r="A31" i="76"/>
  <c r="B31" i="76"/>
  <c r="A32" i="76"/>
  <c r="B32" i="76"/>
  <c r="A33" i="76"/>
  <c r="B33" i="76"/>
  <c r="A34" i="76"/>
  <c r="B34" i="76"/>
  <c r="A35" i="76"/>
  <c r="B35" i="76"/>
  <c r="A36" i="76"/>
  <c r="B36" i="76"/>
  <c r="A37" i="76"/>
  <c r="B37" i="76"/>
  <c r="A38" i="76"/>
  <c r="B38" i="76"/>
  <c r="A39" i="76"/>
  <c r="B39" i="76"/>
  <c r="A40" i="76"/>
  <c r="B40" i="76"/>
  <c r="A41" i="76"/>
  <c r="B41" i="76"/>
  <c r="A42" i="76"/>
  <c r="B42" i="76"/>
  <c r="A43" i="76"/>
  <c r="B43" i="76"/>
  <c r="A44" i="76"/>
  <c r="B44" i="76"/>
  <c r="A45" i="76"/>
  <c r="B45" i="76"/>
  <c r="A46" i="76"/>
  <c r="B46" i="76"/>
  <c r="A47" i="76"/>
  <c r="B47" i="76"/>
  <c r="A48" i="76"/>
  <c r="B48" i="76"/>
  <c r="A49" i="76"/>
  <c r="B49" i="76"/>
  <c r="A50" i="76"/>
  <c r="B50" i="76"/>
  <c r="A51" i="76"/>
  <c r="B51" i="76"/>
  <c r="A52" i="76"/>
  <c r="B52" i="76"/>
  <c r="A53" i="76"/>
  <c r="B53" i="76"/>
  <c r="A54" i="76"/>
  <c r="B54" i="76"/>
  <c r="A55" i="76"/>
  <c r="B55" i="76"/>
  <c r="A56" i="76"/>
  <c r="B56" i="76"/>
  <c r="A57" i="76"/>
  <c r="B57" i="76"/>
  <c r="A58" i="76"/>
  <c r="B58" i="76"/>
  <c r="A59" i="76"/>
  <c r="B59" i="76"/>
  <c r="A60" i="76"/>
  <c r="B60" i="76"/>
  <c r="A61" i="76"/>
  <c r="B61" i="76"/>
  <c r="A62" i="76"/>
  <c r="B62" i="76"/>
  <c r="A63" i="76"/>
  <c r="B63" i="76"/>
  <c r="A64" i="76"/>
  <c r="B64" i="76"/>
  <c r="A65" i="76"/>
  <c r="B65" i="76"/>
  <c r="A66" i="76"/>
  <c r="B66" i="76"/>
  <c r="A67" i="76"/>
  <c r="B67" i="76"/>
  <c r="A68" i="76"/>
  <c r="B68" i="76"/>
  <c r="A69" i="76"/>
  <c r="B69" i="76"/>
  <c r="A70" i="76"/>
  <c r="B70" i="76"/>
  <c r="A71" i="76"/>
  <c r="B71" i="76"/>
  <c r="A72" i="76"/>
  <c r="B72" i="76"/>
  <c r="A73" i="76"/>
  <c r="B73" i="76"/>
  <c r="A74" i="76"/>
  <c r="B74" i="76"/>
  <c r="A75" i="76"/>
  <c r="B75" i="76"/>
  <c r="A76" i="76"/>
  <c r="B76" i="76"/>
  <c r="A77" i="76"/>
  <c r="B77" i="76"/>
  <c r="A78" i="76"/>
  <c r="B78" i="76"/>
  <c r="A79" i="76"/>
  <c r="B79" i="76"/>
  <c r="B5" i="76"/>
  <c r="A5" i="76"/>
  <c r="A11" i="68"/>
  <c r="H92" i="45" l="1"/>
  <c r="H28" i="44"/>
  <c r="H92" i="43"/>
  <c r="H27" i="42"/>
  <c r="I93" i="41"/>
  <c r="N29" i="40"/>
  <c r="Q19" i="44"/>
  <c r="Q18" i="44"/>
  <c r="Q83" i="5" l="1"/>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P8" i="5"/>
  <c r="O8" i="5"/>
  <c r="N8" i="5"/>
  <c r="M8" i="5"/>
  <c r="L8" i="5"/>
  <c r="K8" i="5"/>
  <c r="J8" i="5"/>
  <c r="J25" i="75" l="1"/>
  <c r="K24" i="75"/>
  <c r="A24" i="75"/>
  <c r="K23" i="75"/>
  <c r="A23" i="75"/>
  <c r="L5" i="75"/>
  <c r="A5" i="75"/>
  <c r="A3" i="75"/>
  <c r="A2" i="75"/>
  <c r="L10" i="68"/>
  <c r="T11" i="13"/>
  <c r="T12" i="13"/>
  <c r="T13" i="13"/>
  <c r="T14" i="13"/>
  <c r="T15" i="13"/>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10" i="13"/>
  <c r="H11" i="13"/>
  <c r="G6" i="76" s="1"/>
  <c r="H12" i="13"/>
  <c r="G7" i="76" s="1"/>
  <c r="H13" i="13"/>
  <c r="G8" i="76" s="1"/>
  <c r="H14" i="13"/>
  <c r="G9" i="76" s="1"/>
  <c r="H15" i="13"/>
  <c r="G10" i="76" s="1"/>
  <c r="H16" i="13"/>
  <c r="G11" i="76" s="1"/>
  <c r="H17" i="13"/>
  <c r="G12" i="76" s="1"/>
  <c r="H18" i="13"/>
  <c r="G13" i="76" s="1"/>
  <c r="H19" i="13"/>
  <c r="G14" i="76" s="1"/>
  <c r="H20" i="13"/>
  <c r="G15" i="76" s="1"/>
  <c r="H21" i="13"/>
  <c r="G16" i="76" s="1"/>
  <c r="H22" i="13"/>
  <c r="G17" i="76" s="1"/>
  <c r="H23" i="13"/>
  <c r="G18" i="76" s="1"/>
  <c r="H24" i="13"/>
  <c r="G19" i="76" s="1"/>
  <c r="H25" i="13"/>
  <c r="G20" i="76" s="1"/>
  <c r="H26" i="13"/>
  <c r="G21" i="76" s="1"/>
  <c r="H27" i="13"/>
  <c r="G22" i="76" s="1"/>
  <c r="H28" i="13"/>
  <c r="G23" i="76" s="1"/>
  <c r="H29" i="13"/>
  <c r="G24" i="76" s="1"/>
  <c r="H30" i="13"/>
  <c r="G25" i="76" s="1"/>
  <c r="H31" i="13"/>
  <c r="G26" i="76" s="1"/>
  <c r="H32" i="13"/>
  <c r="G27" i="76" s="1"/>
  <c r="H33" i="13"/>
  <c r="G28" i="76" s="1"/>
  <c r="H34" i="13"/>
  <c r="G29" i="76" s="1"/>
  <c r="H35" i="13"/>
  <c r="G30" i="76" s="1"/>
  <c r="H36" i="13"/>
  <c r="G31" i="76" s="1"/>
  <c r="H37" i="13"/>
  <c r="G32" i="76" s="1"/>
  <c r="H38" i="13"/>
  <c r="G33" i="76" s="1"/>
  <c r="H39" i="13"/>
  <c r="G34" i="76" s="1"/>
  <c r="H40" i="13"/>
  <c r="G35" i="76" s="1"/>
  <c r="H41" i="13"/>
  <c r="G36" i="76" s="1"/>
  <c r="H42" i="13"/>
  <c r="G37" i="76" s="1"/>
  <c r="H43" i="13"/>
  <c r="G38" i="76" s="1"/>
  <c r="H44" i="13"/>
  <c r="G39" i="76" s="1"/>
  <c r="H45" i="13"/>
  <c r="G40" i="76" s="1"/>
  <c r="H46" i="13"/>
  <c r="G41" i="76" s="1"/>
  <c r="H47" i="13"/>
  <c r="G42" i="76" s="1"/>
  <c r="H48" i="13"/>
  <c r="G43" i="76" s="1"/>
  <c r="H49" i="13"/>
  <c r="G44" i="76" s="1"/>
  <c r="H50" i="13"/>
  <c r="G45" i="76" s="1"/>
  <c r="H51" i="13"/>
  <c r="G46" i="76" s="1"/>
  <c r="H52" i="13"/>
  <c r="G47" i="76" s="1"/>
  <c r="H53" i="13"/>
  <c r="G48" i="76" s="1"/>
  <c r="H54" i="13"/>
  <c r="G49" i="76" s="1"/>
  <c r="H55" i="13"/>
  <c r="G50" i="76" s="1"/>
  <c r="H56" i="13"/>
  <c r="G51" i="76" s="1"/>
  <c r="H57" i="13"/>
  <c r="G52" i="76" s="1"/>
  <c r="H58" i="13"/>
  <c r="G53" i="76" s="1"/>
  <c r="H59" i="13"/>
  <c r="G54" i="76" s="1"/>
  <c r="H60" i="13"/>
  <c r="G55" i="76" s="1"/>
  <c r="H61" i="13"/>
  <c r="G56" i="76" s="1"/>
  <c r="H62" i="13"/>
  <c r="G57" i="76" s="1"/>
  <c r="H63" i="13"/>
  <c r="G58" i="76" s="1"/>
  <c r="H64" i="13"/>
  <c r="G59" i="76" s="1"/>
  <c r="H65" i="13"/>
  <c r="G60" i="76" s="1"/>
  <c r="H66" i="13"/>
  <c r="G61" i="76" s="1"/>
  <c r="H67" i="13"/>
  <c r="G62" i="76" s="1"/>
  <c r="H68" i="13"/>
  <c r="G63" i="76" s="1"/>
  <c r="H69" i="13"/>
  <c r="G64" i="76" s="1"/>
  <c r="H70" i="13"/>
  <c r="G65" i="76" s="1"/>
  <c r="H71" i="13"/>
  <c r="G66" i="76" s="1"/>
  <c r="H72" i="13"/>
  <c r="G67" i="76" s="1"/>
  <c r="H73" i="13"/>
  <c r="G68" i="76" s="1"/>
  <c r="H74" i="13"/>
  <c r="G69" i="76" s="1"/>
  <c r="H75" i="13"/>
  <c r="G70" i="76" s="1"/>
  <c r="H76" i="13"/>
  <c r="G71" i="76" s="1"/>
  <c r="H77" i="13"/>
  <c r="G72" i="76" s="1"/>
  <c r="H78" i="13"/>
  <c r="G73" i="76" s="1"/>
  <c r="H79" i="13"/>
  <c r="G74" i="76" s="1"/>
  <c r="H80" i="13"/>
  <c r="G75" i="76" s="1"/>
  <c r="H81" i="13"/>
  <c r="G76" i="76" s="1"/>
  <c r="H82" i="13"/>
  <c r="G77" i="76" s="1"/>
  <c r="H83" i="13"/>
  <c r="G78" i="76" s="1"/>
  <c r="H84" i="13"/>
  <c r="G79" i="76" s="1"/>
  <c r="H10" i="13"/>
  <c r="G5" i="76" s="1"/>
  <c r="G4" i="76" s="1"/>
  <c r="D9" i="10" l="1"/>
  <c r="E9" i="10"/>
  <c r="F9" i="10"/>
  <c r="G9" i="10"/>
  <c r="I9" i="10"/>
  <c r="J9" i="10"/>
  <c r="K9" i="10"/>
  <c r="L9" i="10"/>
  <c r="M9" i="10"/>
  <c r="R27" i="72"/>
  <c r="T26" i="72"/>
  <c r="T25" i="72"/>
  <c r="K90" i="68"/>
  <c r="J92" i="68"/>
  <c r="K91" i="68"/>
  <c r="AD93" i="67"/>
  <c r="AC95" i="67"/>
  <c r="AD94" i="67"/>
  <c r="O89" i="66"/>
  <c r="AM11" i="66"/>
  <c r="AN11" i="66" s="1"/>
  <c r="AM12" i="66"/>
  <c r="AN12" i="66" s="1"/>
  <c r="AM13" i="66"/>
  <c r="AN13" i="66" s="1"/>
  <c r="AM14" i="66"/>
  <c r="AN14" i="66" s="1"/>
  <c r="AM15" i="66"/>
  <c r="AN15" i="66" s="1"/>
  <c r="AM16" i="66"/>
  <c r="AN16" i="66" s="1"/>
  <c r="AM17" i="66"/>
  <c r="AN17" i="66" s="1"/>
  <c r="AM18" i="66"/>
  <c r="AN18" i="66" s="1"/>
  <c r="AM19" i="66"/>
  <c r="AN19" i="66" s="1"/>
  <c r="AM20" i="66"/>
  <c r="AN20" i="66" s="1"/>
  <c r="AM21" i="66"/>
  <c r="AN21" i="66" s="1"/>
  <c r="AM22" i="66"/>
  <c r="AN22" i="66" s="1"/>
  <c r="AM23" i="66"/>
  <c r="AN23" i="66" s="1"/>
  <c r="AM24" i="66"/>
  <c r="AN24" i="66" s="1"/>
  <c r="AM25" i="66"/>
  <c r="AN25" i="66" s="1"/>
  <c r="AM26" i="66"/>
  <c r="AN26" i="66" s="1"/>
  <c r="AM27" i="66"/>
  <c r="AN27" i="66" s="1"/>
  <c r="AM28" i="66"/>
  <c r="AN28" i="66" s="1"/>
  <c r="AM29" i="66"/>
  <c r="AN29" i="66" s="1"/>
  <c r="AM30" i="66"/>
  <c r="AN30" i="66" s="1"/>
  <c r="AM31" i="66"/>
  <c r="AN31" i="66" s="1"/>
  <c r="AM32" i="66"/>
  <c r="AN32" i="66" s="1"/>
  <c r="AM33" i="66"/>
  <c r="AN33" i="66" s="1"/>
  <c r="AM34" i="66"/>
  <c r="AN34" i="66" s="1"/>
  <c r="AM35" i="66"/>
  <c r="AN35" i="66" s="1"/>
  <c r="AM36" i="66"/>
  <c r="AN36" i="66" s="1"/>
  <c r="AM37" i="66"/>
  <c r="AN37" i="66" s="1"/>
  <c r="AM38" i="66"/>
  <c r="AN38" i="66" s="1"/>
  <c r="AM39" i="66"/>
  <c r="AN39" i="66" s="1"/>
  <c r="AM40" i="66"/>
  <c r="AN40" i="66" s="1"/>
  <c r="AM41" i="66"/>
  <c r="AN41" i="66" s="1"/>
  <c r="AM42" i="66"/>
  <c r="AN42" i="66" s="1"/>
  <c r="AM43" i="66"/>
  <c r="AN43" i="66" s="1"/>
  <c r="AM44" i="66"/>
  <c r="AN44" i="66" s="1"/>
  <c r="AM45" i="66"/>
  <c r="AN45" i="66" s="1"/>
  <c r="AM46" i="66"/>
  <c r="AN46" i="66" s="1"/>
  <c r="AM47" i="66"/>
  <c r="AN47" i="66" s="1"/>
  <c r="AM48" i="66"/>
  <c r="AN48" i="66" s="1"/>
  <c r="AM49" i="66"/>
  <c r="AN49" i="66" s="1"/>
  <c r="AM50" i="66"/>
  <c r="AN50" i="66" s="1"/>
  <c r="AM51" i="66"/>
  <c r="AN51" i="66" s="1"/>
  <c r="AM52" i="66"/>
  <c r="AN52" i="66" s="1"/>
  <c r="AM53" i="66"/>
  <c r="AN53" i="66" s="1"/>
  <c r="AM54" i="66"/>
  <c r="AN54" i="66" s="1"/>
  <c r="AM55" i="66"/>
  <c r="AN55" i="66" s="1"/>
  <c r="AM56" i="66"/>
  <c r="AN56" i="66" s="1"/>
  <c r="AM57" i="66"/>
  <c r="AN57" i="66" s="1"/>
  <c r="AM58" i="66"/>
  <c r="AN58" i="66" s="1"/>
  <c r="AM59" i="66"/>
  <c r="AN59" i="66" s="1"/>
  <c r="AM60" i="66"/>
  <c r="AN60" i="66" s="1"/>
  <c r="AM61" i="66"/>
  <c r="AN61" i="66" s="1"/>
  <c r="AM62" i="66"/>
  <c r="AN62" i="66" s="1"/>
  <c r="AM63" i="66"/>
  <c r="AN63" i="66" s="1"/>
  <c r="AM64" i="66"/>
  <c r="AN64" i="66" s="1"/>
  <c r="AM65" i="66"/>
  <c r="AN65" i="66" s="1"/>
  <c r="AM66" i="66"/>
  <c r="AN66" i="66" s="1"/>
  <c r="AM67" i="66"/>
  <c r="AN67" i="66" s="1"/>
  <c r="AM68" i="66"/>
  <c r="AN68" i="66" s="1"/>
  <c r="AM69" i="66"/>
  <c r="AN69" i="66" s="1"/>
  <c r="AM70" i="66"/>
  <c r="AN70" i="66" s="1"/>
  <c r="AM71" i="66"/>
  <c r="AN71" i="66" s="1"/>
  <c r="AM72" i="66"/>
  <c r="AN72" i="66" s="1"/>
  <c r="AM73" i="66"/>
  <c r="AN73" i="66" s="1"/>
  <c r="AM74" i="66"/>
  <c r="AN74" i="66" s="1"/>
  <c r="AM75" i="66"/>
  <c r="AN75" i="66" s="1"/>
  <c r="AM76" i="66"/>
  <c r="AN76" i="66" s="1"/>
  <c r="AM77" i="66"/>
  <c r="AN77" i="66" s="1"/>
  <c r="AM78" i="66"/>
  <c r="AN78" i="66" s="1"/>
  <c r="AM79" i="66"/>
  <c r="AN79" i="66" s="1"/>
  <c r="AM80" i="66"/>
  <c r="AN80" i="66" s="1"/>
  <c r="AM81" i="66"/>
  <c r="AN81" i="66" s="1"/>
  <c r="AM82" i="66"/>
  <c r="AN82" i="66" s="1"/>
  <c r="AM83" i="66"/>
  <c r="AN83" i="66" s="1"/>
  <c r="AM84" i="66"/>
  <c r="AN84" i="66" s="1"/>
  <c r="AM10" i="66"/>
  <c r="AN10" i="66" s="1"/>
  <c r="F9" i="57"/>
  <c r="G9" i="57"/>
  <c r="H9" i="57"/>
  <c r="I9" i="57"/>
  <c r="J9" i="57"/>
  <c r="K9" i="57"/>
  <c r="L9" i="57"/>
  <c r="M9" i="57"/>
  <c r="N9" i="57"/>
  <c r="O9" i="57"/>
  <c r="P9" i="57"/>
  <c r="C9" i="55"/>
  <c r="I33" i="36"/>
  <c r="J32" i="36"/>
  <c r="J31" i="36"/>
  <c r="I91" i="35"/>
  <c r="E30" i="30"/>
  <c r="F29" i="30"/>
  <c r="F28" i="30"/>
  <c r="L89" i="29"/>
  <c r="F9" i="8"/>
  <c r="L9" i="8"/>
  <c r="H9" i="27"/>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10" i="26"/>
  <c r="N11" i="26"/>
  <c r="N12" i="26"/>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D1620" i="74" l="1"/>
  <c r="D1621" i="74"/>
  <c r="C1604" i="74"/>
  <c r="D1672" i="74"/>
  <c r="B1677" i="74" s="1"/>
  <c r="E1671" i="74"/>
  <c r="E1670" i="74"/>
  <c r="G1668" i="74"/>
  <c r="E1643" i="74"/>
  <c r="C1648" i="74" s="1"/>
  <c r="D1643" i="74"/>
  <c r="B1648" i="74" s="1"/>
  <c r="E1621" i="74"/>
  <c r="F1621" i="74" s="1"/>
  <c r="B1621" i="74"/>
  <c r="C1622" i="74"/>
  <c r="B1620" i="74"/>
  <c r="B1619" i="74"/>
  <c r="C1608" i="74"/>
  <c r="B1595" i="74"/>
  <c r="C1518" i="74"/>
  <c r="B1514" i="74"/>
  <c r="B1432" i="74"/>
  <c r="B1350" i="74"/>
  <c r="B1264" i="74"/>
  <c r="B1183" i="74"/>
  <c r="B1102" i="74"/>
  <c r="C945" i="74"/>
  <c r="D945" i="74"/>
  <c r="E945" i="74"/>
  <c r="C946" i="74"/>
  <c r="D946" i="74"/>
  <c r="E946" i="74"/>
  <c r="C947" i="74"/>
  <c r="D947" i="74"/>
  <c r="E947" i="74"/>
  <c r="C948" i="74"/>
  <c r="D948" i="74"/>
  <c r="E948" i="74"/>
  <c r="C949" i="74"/>
  <c r="D949" i="74"/>
  <c r="E949" i="74"/>
  <c r="C950" i="74"/>
  <c r="D950" i="74"/>
  <c r="E950" i="74"/>
  <c r="C951" i="74"/>
  <c r="D951" i="74"/>
  <c r="E951" i="74"/>
  <c r="C952" i="74"/>
  <c r="D952" i="74"/>
  <c r="E952" i="74"/>
  <c r="C953" i="74"/>
  <c r="D953" i="74"/>
  <c r="E953" i="74"/>
  <c r="C954" i="74"/>
  <c r="D954" i="74"/>
  <c r="E954" i="74"/>
  <c r="C955" i="74"/>
  <c r="D955" i="74"/>
  <c r="E955" i="74"/>
  <c r="C956" i="74"/>
  <c r="D956" i="74"/>
  <c r="E956" i="74"/>
  <c r="C957" i="74"/>
  <c r="D957" i="74"/>
  <c r="E957" i="74"/>
  <c r="C958" i="74"/>
  <c r="D958" i="74"/>
  <c r="E958" i="74"/>
  <c r="C959" i="74"/>
  <c r="D959" i="74"/>
  <c r="E959" i="74"/>
  <c r="C960" i="74"/>
  <c r="D960" i="74"/>
  <c r="E960" i="74"/>
  <c r="C961" i="74"/>
  <c r="D961" i="74"/>
  <c r="E961" i="74"/>
  <c r="C962" i="74"/>
  <c r="D962" i="74"/>
  <c r="E962" i="74"/>
  <c r="C963" i="74"/>
  <c r="D963" i="74"/>
  <c r="E963" i="74"/>
  <c r="C964" i="74"/>
  <c r="D964" i="74"/>
  <c r="E964" i="74"/>
  <c r="C965" i="74"/>
  <c r="D965" i="74"/>
  <c r="E965" i="74"/>
  <c r="C966" i="74"/>
  <c r="D966" i="74"/>
  <c r="E966" i="74"/>
  <c r="C967" i="74"/>
  <c r="D967" i="74"/>
  <c r="E967" i="74"/>
  <c r="C968" i="74"/>
  <c r="D968" i="74"/>
  <c r="E968" i="74"/>
  <c r="C969" i="74"/>
  <c r="D969" i="74"/>
  <c r="E969" i="74"/>
  <c r="C970" i="74"/>
  <c r="D970" i="74"/>
  <c r="E970" i="74"/>
  <c r="C971" i="74"/>
  <c r="D971" i="74"/>
  <c r="E971" i="74"/>
  <c r="C972" i="74"/>
  <c r="D972" i="74"/>
  <c r="E972" i="74"/>
  <c r="C973" i="74"/>
  <c r="D973" i="74"/>
  <c r="E973" i="74"/>
  <c r="C974" i="74"/>
  <c r="D974" i="74"/>
  <c r="E974" i="74"/>
  <c r="C975" i="74"/>
  <c r="D975" i="74"/>
  <c r="E975" i="74"/>
  <c r="C976" i="74"/>
  <c r="D976" i="74"/>
  <c r="E976" i="74"/>
  <c r="C977" i="74"/>
  <c r="D977" i="74"/>
  <c r="E977" i="74"/>
  <c r="C978" i="74"/>
  <c r="D978" i="74"/>
  <c r="E978" i="74"/>
  <c r="C979" i="74"/>
  <c r="D979" i="74"/>
  <c r="E979" i="74"/>
  <c r="C980" i="74"/>
  <c r="D980" i="74"/>
  <c r="E980" i="74"/>
  <c r="C981" i="74"/>
  <c r="D981" i="74"/>
  <c r="E981" i="74"/>
  <c r="C982" i="74"/>
  <c r="D982" i="74"/>
  <c r="E982" i="74"/>
  <c r="C983" i="74"/>
  <c r="D983" i="74"/>
  <c r="E983" i="74"/>
  <c r="C984" i="74"/>
  <c r="D984" i="74"/>
  <c r="E984" i="74"/>
  <c r="C985" i="74"/>
  <c r="D985" i="74"/>
  <c r="E985" i="74"/>
  <c r="C986" i="74"/>
  <c r="D986" i="74"/>
  <c r="E986" i="74"/>
  <c r="C987" i="74"/>
  <c r="D987" i="74"/>
  <c r="E987" i="74"/>
  <c r="C988" i="74"/>
  <c r="D988" i="74"/>
  <c r="E988" i="74"/>
  <c r="C989" i="74"/>
  <c r="D989" i="74"/>
  <c r="E989" i="74"/>
  <c r="C990" i="74"/>
  <c r="D990" i="74"/>
  <c r="E990" i="74"/>
  <c r="C991" i="74"/>
  <c r="D991" i="74"/>
  <c r="E991" i="74"/>
  <c r="C992" i="74"/>
  <c r="D992" i="74"/>
  <c r="E992" i="74"/>
  <c r="C993" i="74"/>
  <c r="D993" i="74"/>
  <c r="E993" i="74"/>
  <c r="C994" i="74"/>
  <c r="D994" i="74"/>
  <c r="E994" i="74"/>
  <c r="C995" i="74"/>
  <c r="D995" i="74"/>
  <c r="E995" i="74"/>
  <c r="C996" i="74"/>
  <c r="D996" i="74"/>
  <c r="E996" i="74"/>
  <c r="C997" i="74"/>
  <c r="D997" i="74"/>
  <c r="E997" i="74"/>
  <c r="C998" i="74"/>
  <c r="D998" i="74"/>
  <c r="E998" i="74"/>
  <c r="C999" i="74"/>
  <c r="D999" i="74"/>
  <c r="E999" i="74"/>
  <c r="C1000" i="74"/>
  <c r="D1000" i="74"/>
  <c r="E1000" i="74"/>
  <c r="C1001" i="74"/>
  <c r="D1001" i="74"/>
  <c r="E1001" i="74"/>
  <c r="C1002" i="74"/>
  <c r="D1002" i="74"/>
  <c r="E1002" i="74"/>
  <c r="C1003" i="74"/>
  <c r="D1003" i="74"/>
  <c r="E1003" i="74"/>
  <c r="C1004" i="74"/>
  <c r="D1004" i="74"/>
  <c r="E1004" i="74"/>
  <c r="C1005" i="74"/>
  <c r="D1005" i="74"/>
  <c r="E1005" i="74"/>
  <c r="C1006" i="74"/>
  <c r="D1006" i="74"/>
  <c r="E1006" i="74"/>
  <c r="C1007" i="74"/>
  <c r="D1007" i="74"/>
  <c r="E1007" i="74"/>
  <c r="C1008" i="74"/>
  <c r="D1008" i="74"/>
  <c r="E1008" i="74"/>
  <c r="C1009" i="74"/>
  <c r="D1009" i="74"/>
  <c r="E1009" i="74"/>
  <c r="C1010" i="74"/>
  <c r="D1010" i="74"/>
  <c r="E1010" i="74"/>
  <c r="C1011" i="74"/>
  <c r="D1011" i="74"/>
  <c r="E1011" i="74"/>
  <c r="C1012" i="74"/>
  <c r="D1012" i="74"/>
  <c r="E1012" i="74"/>
  <c r="C1013" i="74"/>
  <c r="D1013" i="74"/>
  <c r="E1013" i="74"/>
  <c r="C1014" i="74"/>
  <c r="D1014" i="74"/>
  <c r="E1014" i="74"/>
  <c r="C1015" i="74"/>
  <c r="D1015" i="74"/>
  <c r="E1015" i="74"/>
  <c r="C1016" i="74"/>
  <c r="D1016" i="74"/>
  <c r="E1016" i="74"/>
  <c r="C1017" i="74"/>
  <c r="D1017" i="74"/>
  <c r="E1017" i="74"/>
  <c r="C1018" i="74"/>
  <c r="D1018" i="74"/>
  <c r="E1018" i="74"/>
  <c r="E944" i="74"/>
  <c r="D944" i="74"/>
  <c r="C944" i="74"/>
  <c r="B1019" i="74"/>
  <c r="D864" i="74"/>
  <c r="D865" i="74"/>
  <c r="D866" i="74"/>
  <c r="D867" i="74"/>
  <c r="D868" i="74"/>
  <c r="D869" i="74"/>
  <c r="D870" i="74"/>
  <c r="D871" i="74"/>
  <c r="D872" i="74"/>
  <c r="D873" i="74"/>
  <c r="D874" i="74"/>
  <c r="D875" i="74"/>
  <c r="D876" i="74"/>
  <c r="D877" i="74"/>
  <c r="D878" i="74"/>
  <c r="D879" i="74"/>
  <c r="D880" i="74"/>
  <c r="D881" i="74"/>
  <c r="D882" i="74"/>
  <c r="D883" i="74"/>
  <c r="D884" i="74"/>
  <c r="D885" i="74"/>
  <c r="D886" i="74"/>
  <c r="D887" i="74"/>
  <c r="D888" i="74"/>
  <c r="D889" i="74"/>
  <c r="D890" i="74"/>
  <c r="D891" i="74"/>
  <c r="D892" i="74"/>
  <c r="D893" i="74"/>
  <c r="D894" i="74"/>
  <c r="D895" i="74"/>
  <c r="D896" i="74"/>
  <c r="D897" i="74"/>
  <c r="D898" i="74"/>
  <c r="D899" i="74"/>
  <c r="D900" i="74"/>
  <c r="D901" i="74"/>
  <c r="D902" i="74"/>
  <c r="D903" i="74"/>
  <c r="D904" i="74"/>
  <c r="D905" i="74"/>
  <c r="D906" i="74"/>
  <c r="D907" i="74"/>
  <c r="D908" i="74"/>
  <c r="D909" i="74"/>
  <c r="D910" i="74"/>
  <c r="D911" i="74"/>
  <c r="D912" i="74"/>
  <c r="D913" i="74"/>
  <c r="D914" i="74"/>
  <c r="D915" i="74"/>
  <c r="D916" i="74"/>
  <c r="D917" i="74"/>
  <c r="D918" i="74"/>
  <c r="D919" i="74"/>
  <c r="D920" i="74"/>
  <c r="D921" i="74"/>
  <c r="D922" i="74"/>
  <c r="D923" i="74"/>
  <c r="D924" i="74"/>
  <c r="D925" i="74"/>
  <c r="D926" i="74"/>
  <c r="D927" i="74"/>
  <c r="D928" i="74"/>
  <c r="D929" i="74"/>
  <c r="D930" i="74"/>
  <c r="D931" i="74"/>
  <c r="D932" i="74"/>
  <c r="D933" i="74"/>
  <c r="D934" i="74"/>
  <c r="D935" i="74"/>
  <c r="D936" i="74"/>
  <c r="D937" i="74"/>
  <c r="D863" i="74"/>
  <c r="B938" i="74"/>
  <c r="E779" i="74"/>
  <c r="E780" i="74"/>
  <c r="E781" i="74"/>
  <c r="E782" i="74"/>
  <c r="E783" i="74"/>
  <c r="E784" i="74"/>
  <c r="E785" i="74"/>
  <c r="E786" i="74"/>
  <c r="E787" i="74"/>
  <c r="E788" i="74"/>
  <c r="E789" i="74"/>
  <c r="E790" i="74"/>
  <c r="E791" i="74"/>
  <c r="E792" i="74"/>
  <c r="E793" i="74"/>
  <c r="E794" i="74"/>
  <c r="E795" i="74"/>
  <c r="E796" i="74"/>
  <c r="E797" i="74"/>
  <c r="E798" i="74"/>
  <c r="E799" i="74"/>
  <c r="E800" i="74"/>
  <c r="E801" i="74"/>
  <c r="E802" i="74"/>
  <c r="E803" i="74"/>
  <c r="E804" i="74"/>
  <c r="E805" i="74"/>
  <c r="E806" i="74"/>
  <c r="E807" i="74"/>
  <c r="E808" i="74"/>
  <c r="E809" i="74"/>
  <c r="E810" i="74"/>
  <c r="E811" i="74"/>
  <c r="E812" i="74"/>
  <c r="E813" i="74"/>
  <c r="E814" i="74"/>
  <c r="E815" i="74"/>
  <c r="E816" i="74"/>
  <c r="E817" i="74"/>
  <c r="E818" i="74"/>
  <c r="E819" i="74"/>
  <c r="E820" i="74"/>
  <c r="E821" i="74"/>
  <c r="E822" i="74"/>
  <c r="E823" i="74"/>
  <c r="E824" i="74"/>
  <c r="E825" i="74"/>
  <c r="E826" i="74"/>
  <c r="E827" i="74"/>
  <c r="E828" i="74"/>
  <c r="E829" i="74"/>
  <c r="E830" i="74"/>
  <c r="E831" i="74"/>
  <c r="E832" i="74"/>
  <c r="E833" i="74"/>
  <c r="E834" i="74"/>
  <c r="E835" i="74"/>
  <c r="E836" i="74"/>
  <c r="E837" i="74"/>
  <c r="E838" i="74"/>
  <c r="E839" i="74"/>
  <c r="E840" i="74"/>
  <c r="E841" i="74"/>
  <c r="E842" i="74"/>
  <c r="E843" i="74"/>
  <c r="E844" i="74"/>
  <c r="E845" i="74"/>
  <c r="E846" i="74"/>
  <c r="E847" i="74"/>
  <c r="E848" i="74"/>
  <c r="E849" i="74"/>
  <c r="E850" i="74"/>
  <c r="E851" i="74"/>
  <c r="E852" i="74"/>
  <c r="E778" i="74"/>
  <c r="B853" i="74"/>
  <c r="B766" i="74"/>
  <c r="B685" i="74"/>
  <c r="D611" i="74"/>
  <c r="D779" i="74" s="1"/>
  <c r="D612" i="74"/>
  <c r="D780" i="74" s="1"/>
  <c r="D613" i="74"/>
  <c r="D781" i="74" s="1"/>
  <c r="D614" i="74"/>
  <c r="D615" i="74"/>
  <c r="D783" i="74" s="1"/>
  <c r="D616" i="74"/>
  <c r="D784" i="74" s="1"/>
  <c r="D617" i="74"/>
  <c r="D785" i="74" s="1"/>
  <c r="D618" i="74"/>
  <c r="D619" i="74"/>
  <c r="D787" i="74" s="1"/>
  <c r="D620" i="74"/>
  <c r="D788" i="74" s="1"/>
  <c r="D621" i="74"/>
  <c r="D789" i="74" s="1"/>
  <c r="D622" i="74"/>
  <c r="D623" i="74"/>
  <c r="D791" i="74" s="1"/>
  <c r="D624" i="74"/>
  <c r="D792" i="74" s="1"/>
  <c r="D625" i="74"/>
  <c r="D793" i="74" s="1"/>
  <c r="D626" i="74"/>
  <c r="D627" i="74"/>
  <c r="D795" i="74" s="1"/>
  <c r="D628" i="74"/>
  <c r="D796" i="74" s="1"/>
  <c r="D629" i="74"/>
  <c r="D797" i="74" s="1"/>
  <c r="D630" i="74"/>
  <c r="D631" i="74"/>
  <c r="D799" i="74" s="1"/>
  <c r="D632" i="74"/>
  <c r="D800" i="74" s="1"/>
  <c r="D633" i="74"/>
  <c r="D801" i="74" s="1"/>
  <c r="D634" i="74"/>
  <c r="D635" i="74"/>
  <c r="D803" i="74" s="1"/>
  <c r="D636" i="74"/>
  <c r="D804" i="74" s="1"/>
  <c r="D637" i="74"/>
  <c r="D805" i="74" s="1"/>
  <c r="D638" i="74"/>
  <c r="D639" i="74"/>
  <c r="D807" i="74" s="1"/>
  <c r="D640" i="74"/>
  <c r="D808" i="74" s="1"/>
  <c r="D641" i="74"/>
  <c r="D809" i="74" s="1"/>
  <c r="D642" i="74"/>
  <c r="D643" i="74"/>
  <c r="D811" i="74" s="1"/>
  <c r="D644" i="74"/>
  <c r="D812" i="74" s="1"/>
  <c r="D645" i="74"/>
  <c r="D813" i="74" s="1"/>
  <c r="D646" i="74"/>
  <c r="D647" i="74"/>
  <c r="D815" i="74" s="1"/>
  <c r="D648" i="74"/>
  <c r="D816" i="74" s="1"/>
  <c r="D649" i="74"/>
  <c r="D817" i="74" s="1"/>
  <c r="D650" i="74"/>
  <c r="D651" i="74"/>
  <c r="D819" i="74" s="1"/>
  <c r="D652" i="74"/>
  <c r="D820" i="74" s="1"/>
  <c r="D653" i="74"/>
  <c r="D821" i="74" s="1"/>
  <c r="D654" i="74"/>
  <c r="D655" i="74"/>
  <c r="D823" i="74" s="1"/>
  <c r="D656" i="74"/>
  <c r="D824" i="74" s="1"/>
  <c r="D657" i="74"/>
  <c r="D825" i="74" s="1"/>
  <c r="D658" i="74"/>
  <c r="D659" i="74"/>
  <c r="D827" i="74" s="1"/>
  <c r="D660" i="74"/>
  <c r="D828" i="74" s="1"/>
  <c r="D661" i="74"/>
  <c r="D829" i="74" s="1"/>
  <c r="D662" i="74"/>
  <c r="D663" i="74"/>
  <c r="D831" i="74" s="1"/>
  <c r="D664" i="74"/>
  <c r="D832" i="74" s="1"/>
  <c r="D665" i="74"/>
  <c r="D833" i="74" s="1"/>
  <c r="D666" i="74"/>
  <c r="D667" i="74"/>
  <c r="D835" i="74" s="1"/>
  <c r="D668" i="74"/>
  <c r="D836" i="74" s="1"/>
  <c r="D669" i="74"/>
  <c r="D837" i="74" s="1"/>
  <c r="D670" i="74"/>
  <c r="D671" i="74"/>
  <c r="D839" i="74" s="1"/>
  <c r="D672" i="74"/>
  <c r="D840" i="74" s="1"/>
  <c r="D673" i="74"/>
  <c r="D841" i="74" s="1"/>
  <c r="D674" i="74"/>
  <c r="D675" i="74"/>
  <c r="D843" i="74" s="1"/>
  <c r="D676" i="74"/>
  <c r="D844" i="74" s="1"/>
  <c r="D677" i="74"/>
  <c r="D845" i="74" s="1"/>
  <c r="D678" i="74"/>
  <c r="D679" i="74"/>
  <c r="D847" i="74" s="1"/>
  <c r="D680" i="74"/>
  <c r="D848" i="74" s="1"/>
  <c r="D681" i="74"/>
  <c r="D849" i="74" s="1"/>
  <c r="D682" i="74"/>
  <c r="D683" i="74"/>
  <c r="D851" i="74" s="1"/>
  <c r="D684" i="74"/>
  <c r="D852" i="74" s="1"/>
  <c r="D610" i="74"/>
  <c r="D778" i="74" s="1"/>
  <c r="C611" i="74"/>
  <c r="C612" i="74"/>
  <c r="C693" i="74" s="1"/>
  <c r="C780" i="74" s="1"/>
  <c r="C865" i="74" s="1"/>
  <c r="C613" i="74"/>
  <c r="C694" i="74" s="1"/>
  <c r="C614" i="74"/>
  <c r="C695" i="74" s="1"/>
  <c r="C615" i="74"/>
  <c r="C616" i="74"/>
  <c r="C697" i="74" s="1"/>
  <c r="C617" i="74"/>
  <c r="C698" i="74" s="1"/>
  <c r="C618" i="74"/>
  <c r="C699" i="74" s="1"/>
  <c r="C786" i="74" s="1"/>
  <c r="C871" i="74" s="1"/>
  <c r="C619" i="74"/>
  <c r="C620" i="74"/>
  <c r="C701" i="74" s="1"/>
  <c r="C621" i="74"/>
  <c r="C702" i="74" s="1"/>
  <c r="C622" i="74"/>
  <c r="C703" i="74" s="1"/>
  <c r="C790" i="74" s="1"/>
  <c r="C875" i="74" s="1"/>
  <c r="C623" i="74"/>
  <c r="C624" i="74"/>
  <c r="C705" i="74" s="1"/>
  <c r="C792" i="74" s="1"/>
  <c r="C877" i="74" s="1"/>
  <c r="C625" i="74"/>
  <c r="C706" i="74" s="1"/>
  <c r="C626" i="74"/>
  <c r="C707" i="74" s="1"/>
  <c r="C794" i="74" s="1"/>
  <c r="C879" i="74" s="1"/>
  <c r="C627" i="74"/>
  <c r="C628" i="74"/>
  <c r="C709" i="74" s="1"/>
  <c r="C796" i="74" s="1"/>
  <c r="C881" i="74" s="1"/>
  <c r="C629" i="74"/>
  <c r="C710" i="74" s="1"/>
  <c r="C630" i="74"/>
  <c r="C711" i="74" s="1"/>
  <c r="C798" i="74" s="1"/>
  <c r="C883" i="74" s="1"/>
  <c r="C631" i="74"/>
  <c r="C632" i="74"/>
  <c r="C713" i="74" s="1"/>
  <c r="C633" i="74"/>
  <c r="C714" i="74" s="1"/>
  <c r="C634" i="74"/>
  <c r="C715" i="74" s="1"/>
  <c r="C802" i="74" s="1"/>
  <c r="C887" i="74" s="1"/>
  <c r="C635" i="74"/>
  <c r="C636" i="74"/>
  <c r="C717" i="74" s="1"/>
  <c r="C637" i="74"/>
  <c r="C718" i="74" s="1"/>
  <c r="C638" i="74"/>
  <c r="C719" i="74" s="1"/>
  <c r="C806" i="74" s="1"/>
  <c r="C891" i="74" s="1"/>
  <c r="C639" i="74"/>
  <c r="C640" i="74"/>
  <c r="C721" i="74" s="1"/>
  <c r="C808" i="74" s="1"/>
  <c r="C893" i="74" s="1"/>
  <c r="C641" i="74"/>
  <c r="C722" i="74" s="1"/>
  <c r="C642" i="74"/>
  <c r="C723" i="74" s="1"/>
  <c r="C810" i="74" s="1"/>
  <c r="C895" i="74" s="1"/>
  <c r="C643" i="74"/>
  <c r="C644" i="74"/>
  <c r="C725" i="74" s="1"/>
  <c r="C812" i="74" s="1"/>
  <c r="C897" i="74" s="1"/>
  <c r="C645" i="74"/>
  <c r="C726" i="74" s="1"/>
  <c r="C813" i="74" s="1"/>
  <c r="C898" i="74" s="1"/>
  <c r="C646" i="74"/>
  <c r="C727" i="74" s="1"/>
  <c r="C814" i="74" s="1"/>
  <c r="C899" i="74" s="1"/>
  <c r="C647" i="74"/>
  <c r="C648" i="74"/>
  <c r="C729" i="74" s="1"/>
  <c r="C816" i="74" s="1"/>
  <c r="C901" i="74" s="1"/>
  <c r="C649" i="74"/>
  <c r="C730" i="74" s="1"/>
  <c r="C650" i="74"/>
  <c r="C731" i="74" s="1"/>
  <c r="C818" i="74" s="1"/>
  <c r="C903" i="74" s="1"/>
  <c r="C651" i="74"/>
  <c r="C652" i="74"/>
  <c r="C733" i="74" s="1"/>
  <c r="C653" i="74"/>
  <c r="C734" i="74" s="1"/>
  <c r="C654" i="74"/>
  <c r="C735" i="74" s="1"/>
  <c r="C822" i="74" s="1"/>
  <c r="C907" i="74" s="1"/>
  <c r="C655" i="74"/>
  <c r="C656" i="74"/>
  <c r="C737" i="74" s="1"/>
  <c r="C824" i="74" s="1"/>
  <c r="C909" i="74" s="1"/>
  <c r="C657" i="74"/>
  <c r="C738" i="74" s="1"/>
  <c r="C658" i="74"/>
  <c r="C739" i="74" s="1"/>
  <c r="C826" i="74" s="1"/>
  <c r="C911" i="74" s="1"/>
  <c r="C659" i="74"/>
  <c r="C660" i="74"/>
  <c r="C741" i="74" s="1"/>
  <c r="C828" i="74" s="1"/>
  <c r="C913" i="74" s="1"/>
  <c r="C661" i="74"/>
  <c r="C742" i="74" s="1"/>
  <c r="C829" i="74" s="1"/>
  <c r="C914" i="74" s="1"/>
  <c r="C662" i="74"/>
  <c r="C743" i="74" s="1"/>
  <c r="C830" i="74" s="1"/>
  <c r="C915" i="74" s="1"/>
  <c r="C663" i="74"/>
  <c r="C664" i="74"/>
  <c r="C745" i="74" s="1"/>
  <c r="C832" i="74" s="1"/>
  <c r="C917" i="74" s="1"/>
  <c r="C665" i="74"/>
  <c r="C746" i="74" s="1"/>
  <c r="C666" i="74"/>
  <c r="C747" i="74" s="1"/>
  <c r="C834" i="74" s="1"/>
  <c r="C919" i="74" s="1"/>
  <c r="C667" i="74"/>
  <c r="C668" i="74"/>
  <c r="C749" i="74" s="1"/>
  <c r="C836" i="74" s="1"/>
  <c r="C921" i="74" s="1"/>
  <c r="C669" i="74"/>
  <c r="C750" i="74" s="1"/>
  <c r="C837" i="74" s="1"/>
  <c r="C922" i="74" s="1"/>
  <c r="C670" i="74"/>
  <c r="C751" i="74" s="1"/>
  <c r="C671" i="74"/>
  <c r="C672" i="74"/>
  <c r="C753" i="74" s="1"/>
  <c r="C840" i="74" s="1"/>
  <c r="C925" i="74" s="1"/>
  <c r="C673" i="74"/>
  <c r="C754" i="74" s="1"/>
  <c r="C841" i="74" s="1"/>
  <c r="C926" i="74" s="1"/>
  <c r="C674" i="74"/>
  <c r="C755" i="74" s="1"/>
  <c r="C842" i="74" s="1"/>
  <c r="C927" i="74" s="1"/>
  <c r="C675" i="74"/>
  <c r="C676" i="74"/>
  <c r="C757" i="74" s="1"/>
  <c r="C844" i="74" s="1"/>
  <c r="C929" i="74" s="1"/>
  <c r="C677" i="74"/>
  <c r="C758" i="74" s="1"/>
  <c r="C845" i="74" s="1"/>
  <c r="C930" i="74" s="1"/>
  <c r="C678" i="74"/>
  <c r="C759" i="74" s="1"/>
  <c r="C846" i="74" s="1"/>
  <c r="C931" i="74" s="1"/>
  <c r="C679" i="74"/>
  <c r="C680" i="74"/>
  <c r="C761" i="74" s="1"/>
  <c r="C681" i="74"/>
  <c r="C762" i="74" s="1"/>
  <c r="C849" i="74" s="1"/>
  <c r="C934" i="74" s="1"/>
  <c r="C682" i="74"/>
  <c r="C763" i="74" s="1"/>
  <c r="C850" i="74" s="1"/>
  <c r="C935" i="74" s="1"/>
  <c r="C683" i="74"/>
  <c r="C684" i="74"/>
  <c r="C765" i="74" s="1"/>
  <c r="C852" i="74" s="1"/>
  <c r="C937" i="74" s="1"/>
  <c r="C610" i="74"/>
  <c r="C691" i="74" s="1"/>
  <c r="C778" i="74" s="1"/>
  <c r="C863" i="74" s="1"/>
  <c r="C440" i="74"/>
  <c r="C441" i="74"/>
  <c r="C442" i="74"/>
  <c r="C443" i="74"/>
  <c r="C444" i="74"/>
  <c r="C445" i="74"/>
  <c r="C446" i="74"/>
  <c r="C447" i="74"/>
  <c r="C448" i="74"/>
  <c r="C449" i="74"/>
  <c r="C450" i="74"/>
  <c r="C451" i="74"/>
  <c r="C452" i="74"/>
  <c r="C453" i="74"/>
  <c r="C454" i="74"/>
  <c r="C455" i="74"/>
  <c r="C456" i="74"/>
  <c r="C457" i="74"/>
  <c r="C458" i="74"/>
  <c r="C459" i="74"/>
  <c r="C460" i="74"/>
  <c r="C461" i="74"/>
  <c r="C462" i="74"/>
  <c r="C463" i="74"/>
  <c r="C464" i="74"/>
  <c r="C465" i="74"/>
  <c r="C466" i="74"/>
  <c r="C467" i="74"/>
  <c r="C468" i="74"/>
  <c r="C469" i="74"/>
  <c r="C470" i="74"/>
  <c r="C471" i="74"/>
  <c r="C472" i="74"/>
  <c r="C473" i="74"/>
  <c r="C474" i="74"/>
  <c r="C475" i="74"/>
  <c r="C476" i="74"/>
  <c r="C477" i="74"/>
  <c r="C478" i="74"/>
  <c r="C479" i="74"/>
  <c r="C480" i="74"/>
  <c r="C481" i="74"/>
  <c r="C482" i="74"/>
  <c r="C483" i="74"/>
  <c r="C484" i="74"/>
  <c r="C485" i="74"/>
  <c r="C486" i="74"/>
  <c r="C487" i="74"/>
  <c r="C488" i="74"/>
  <c r="C489" i="74"/>
  <c r="C490" i="74"/>
  <c r="C491" i="74"/>
  <c r="C492" i="74"/>
  <c r="C493" i="74"/>
  <c r="C494" i="74"/>
  <c r="C495" i="74"/>
  <c r="C496" i="74"/>
  <c r="C497" i="74"/>
  <c r="C498" i="74"/>
  <c r="C499" i="74"/>
  <c r="C500" i="74"/>
  <c r="C501" i="74"/>
  <c r="C502" i="74"/>
  <c r="C503" i="74"/>
  <c r="C504" i="74"/>
  <c r="C505" i="74"/>
  <c r="C506" i="74"/>
  <c r="C507" i="74"/>
  <c r="C508" i="74"/>
  <c r="C509" i="74"/>
  <c r="C510" i="74"/>
  <c r="C511" i="74"/>
  <c r="C512" i="74"/>
  <c r="C513" i="74"/>
  <c r="C439" i="74"/>
  <c r="C360" i="74"/>
  <c r="C361" i="74"/>
  <c r="C362" i="74"/>
  <c r="C363" i="74"/>
  <c r="C364" i="74"/>
  <c r="C365" i="74"/>
  <c r="C366" i="74"/>
  <c r="C367" i="74"/>
  <c r="C368" i="74"/>
  <c r="C369" i="74"/>
  <c r="C370" i="74"/>
  <c r="C371" i="74"/>
  <c r="C372" i="74"/>
  <c r="C373" i="74"/>
  <c r="C374" i="74"/>
  <c r="C375" i="74"/>
  <c r="C376" i="74"/>
  <c r="C377" i="74"/>
  <c r="C378" i="74"/>
  <c r="C379" i="74"/>
  <c r="C380" i="74"/>
  <c r="C381" i="74"/>
  <c r="C382" i="74"/>
  <c r="C383" i="74"/>
  <c r="C384" i="74"/>
  <c r="C385" i="74"/>
  <c r="C386" i="74"/>
  <c r="C387" i="74"/>
  <c r="C388" i="74"/>
  <c r="C389" i="74"/>
  <c r="C390" i="74"/>
  <c r="C391" i="74"/>
  <c r="C392" i="74"/>
  <c r="C393" i="74"/>
  <c r="C394" i="74"/>
  <c r="C395" i="74"/>
  <c r="C396" i="74"/>
  <c r="C397" i="74"/>
  <c r="C398" i="74"/>
  <c r="C399" i="74"/>
  <c r="C400" i="74"/>
  <c r="C401" i="74"/>
  <c r="C402" i="74"/>
  <c r="C403" i="74"/>
  <c r="C404" i="74"/>
  <c r="C405" i="74"/>
  <c r="C406" i="74"/>
  <c r="C407" i="74"/>
  <c r="C408" i="74"/>
  <c r="C409" i="74"/>
  <c r="C410" i="74"/>
  <c r="C411" i="74"/>
  <c r="C412" i="74"/>
  <c r="C413" i="74"/>
  <c r="C414" i="74"/>
  <c r="C415" i="74"/>
  <c r="C416" i="74"/>
  <c r="C417" i="74"/>
  <c r="C418" i="74"/>
  <c r="C419" i="74"/>
  <c r="C420" i="74"/>
  <c r="C421" i="74"/>
  <c r="C422" i="74"/>
  <c r="C423" i="74"/>
  <c r="C424" i="74"/>
  <c r="C425" i="74"/>
  <c r="C426" i="74"/>
  <c r="C427" i="74"/>
  <c r="C428" i="74"/>
  <c r="C429" i="74"/>
  <c r="C430" i="74"/>
  <c r="C431" i="74"/>
  <c r="C432" i="74"/>
  <c r="C433" i="74"/>
  <c r="C359" i="74"/>
  <c r="B274" i="74"/>
  <c r="B194" i="74"/>
  <c r="A40" i="74"/>
  <c r="A1028" i="74" s="1"/>
  <c r="B40" i="74"/>
  <c r="B611" i="74" s="1"/>
  <c r="A41" i="74"/>
  <c r="A1029" i="74" s="1"/>
  <c r="B41" i="74"/>
  <c r="B1029" i="74" s="1"/>
  <c r="A42" i="74"/>
  <c r="A613" i="74" s="1"/>
  <c r="B42" i="74"/>
  <c r="B613" i="74" s="1"/>
  <c r="A43" i="74"/>
  <c r="A1031" i="74" s="1"/>
  <c r="B43" i="74"/>
  <c r="B1031" i="74" s="1"/>
  <c r="A44" i="74"/>
  <c r="A615" i="74" s="1"/>
  <c r="B44" i="74"/>
  <c r="B615" i="74" s="1"/>
  <c r="A45" i="74"/>
  <c r="A1033" i="74" s="1"/>
  <c r="B45" i="74"/>
  <c r="B1033" i="74" s="1"/>
  <c r="A46" i="74"/>
  <c r="A617" i="74" s="1"/>
  <c r="B46" i="74"/>
  <c r="B617" i="74" s="1"/>
  <c r="A47" i="74"/>
  <c r="A1035" i="74" s="1"/>
  <c r="B47" i="74"/>
  <c r="B1035" i="74" s="1"/>
  <c r="A48" i="74"/>
  <c r="A619" i="74" s="1"/>
  <c r="B48" i="74"/>
  <c r="B619" i="74" s="1"/>
  <c r="A49" i="74"/>
  <c r="A1037" i="74" s="1"/>
  <c r="B49" i="74"/>
  <c r="B1037" i="74" s="1"/>
  <c r="A50" i="74"/>
  <c r="A621" i="74" s="1"/>
  <c r="B50" i="74"/>
  <c r="B621" i="74" s="1"/>
  <c r="A51" i="74"/>
  <c r="A1039" i="74" s="1"/>
  <c r="B51" i="74"/>
  <c r="B1039" i="74" s="1"/>
  <c r="A52" i="74"/>
  <c r="A623" i="74" s="1"/>
  <c r="B52" i="74"/>
  <c r="B623" i="74" s="1"/>
  <c r="A53" i="74"/>
  <c r="A1041" i="74" s="1"/>
  <c r="B53" i="74"/>
  <c r="B1041" i="74" s="1"/>
  <c r="A54" i="74"/>
  <c r="A625" i="74" s="1"/>
  <c r="B54" i="74"/>
  <c r="B625" i="74" s="1"/>
  <c r="A55" i="74"/>
  <c r="A1043" i="74" s="1"/>
  <c r="B55" i="74"/>
  <c r="B1043" i="74" s="1"/>
  <c r="A56" i="74"/>
  <c r="A627" i="74" s="1"/>
  <c r="B56" i="74"/>
  <c r="B627" i="74" s="1"/>
  <c r="A57" i="74"/>
  <c r="A1045" i="74" s="1"/>
  <c r="B57" i="74"/>
  <c r="B1045" i="74" s="1"/>
  <c r="A58" i="74"/>
  <c r="A629" i="74" s="1"/>
  <c r="B58" i="74"/>
  <c r="B629" i="74" s="1"/>
  <c r="A59" i="74"/>
  <c r="A1047" i="74" s="1"/>
  <c r="B59" i="74"/>
  <c r="B1047" i="74" s="1"/>
  <c r="A60" i="74"/>
  <c r="A631" i="74" s="1"/>
  <c r="B60" i="74"/>
  <c r="B631" i="74" s="1"/>
  <c r="A61" i="74"/>
  <c r="A1049" i="74" s="1"/>
  <c r="B61" i="74"/>
  <c r="B1049" i="74" s="1"/>
  <c r="A62" i="74"/>
  <c r="A633" i="74" s="1"/>
  <c r="B62" i="74"/>
  <c r="B633" i="74" s="1"/>
  <c r="A63" i="74"/>
  <c r="A1051" i="74" s="1"/>
  <c r="B63" i="74"/>
  <c r="B1051" i="74" s="1"/>
  <c r="A64" i="74"/>
  <c r="A635" i="74" s="1"/>
  <c r="B64" i="74"/>
  <c r="B635" i="74" s="1"/>
  <c r="A65" i="74"/>
  <c r="A1053" i="74" s="1"/>
  <c r="B65" i="74"/>
  <c r="B1053" i="74" s="1"/>
  <c r="A66" i="74"/>
  <c r="A637" i="74" s="1"/>
  <c r="B66" i="74"/>
  <c r="B637" i="74" s="1"/>
  <c r="A67" i="74"/>
  <c r="A1055" i="74" s="1"/>
  <c r="B67" i="74"/>
  <c r="B1055" i="74" s="1"/>
  <c r="A68" i="74"/>
  <c r="A639" i="74" s="1"/>
  <c r="B68" i="74"/>
  <c r="B639" i="74" s="1"/>
  <c r="A69" i="74"/>
  <c r="A1057" i="74" s="1"/>
  <c r="B69" i="74"/>
  <c r="B1057" i="74" s="1"/>
  <c r="A70" i="74"/>
  <c r="A641" i="74" s="1"/>
  <c r="B70" i="74"/>
  <c r="B641" i="74" s="1"/>
  <c r="A71" i="74"/>
  <c r="A1059" i="74" s="1"/>
  <c r="B71" i="74"/>
  <c r="B1059" i="74" s="1"/>
  <c r="A72" i="74"/>
  <c r="A643" i="74" s="1"/>
  <c r="B72" i="74"/>
  <c r="B643" i="74" s="1"/>
  <c r="A73" i="74"/>
  <c r="A1061" i="74" s="1"/>
  <c r="B73" i="74"/>
  <c r="B1061" i="74" s="1"/>
  <c r="A74" i="74"/>
  <c r="A645" i="74" s="1"/>
  <c r="B74" i="74"/>
  <c r="B645" i="74" s="1"/>
  <c r="A75" i="74"/>
  <c r="A1063" i="74" s="1"/>
  <c r="B75" i="74"/>
  <c r="B1063" i="74" s="1"/>
  <c r="A76" i="74"/>
  <c r="A647" i="74" s="1"/>
  <c r="B76" i="74"/>
  <c r="B647" i="74" s="1"/>
  <c r="A77" i="74"/>
  <c r="A1065" i="74" s="1"/>
  <c r="B77" i="74"/>
  <c r="B1065" i="74" s="1"/>
  <c r="A78" i="74"/>
  <c r="A649" i="74" s="1"/>
  <c r="B78" i="74"/>
  <c r="B649" i="74" s="1"/>
  <c r="A79" i="74"/>
  <c r="A1067" i="74" s="1"/>
  <c r="B79" i="74"/>
  <c r="B1067" i="74" s="1"/>
  <c r="A80" i="74"/>
  <c r="A651" i="74" s="1"/>
  <c r="B80" i="74"/>
  <c r="B651" i="74" s="1"/>
  <c r="A81" i="74"/>
  <c r="A1069" i="74" s="1"/>
  <c r="B81" i="74"/>
  <c r="B1069" i="74" s="1"/>
  <c r="A82" i="74"/>
  <c r="A653" i="74" s="1"/>
  <c r="B82" i="74"/>
  <c r="B653" i="74" s="1"/>
  <c r="A83" i="74"/>
  <c r="A1071" i="74" s="1"/>
  <c r="B83" i="74"/>
  <c r="B1071" i="74" s="1"/>
  <c r="A84" i="74"/>
  <c r="A655" i="74" s="1"/>
  <c r="B84" i="74"/>
  <c r="B655" i="74" s="1"/>
  <c r="A85" i="74"/>
  <c r="A1073" i="74" s="1"/>
  <c r="B85" i="74"/>
  <c r="B1073" i="74" s="1"/>
  <c r="A86" i="74"/>
  <c r="A657" i="74" s="1"/>
  <c r="B86" i="74"/>
  <c r="B657" i="74" s="1"/>
  <c r="A87" i="74"/>
  <c r="A1075" i="74" s="1"/>
  <c r="B87" i="74"/>
  <c r="B1075" i="74" s="1"/>
  <c r="A88" i="74"/>
  <c r="A659" i="74" s="1"/>
  <c r="B88" i="74"/>
  <c r="B1076" i="74" s="1"/>
  <c r="A89" i="74"/>
  <c r="A1077" i="74" s="1"/>
  <c r="B89" i="74"/>
  <c r="B1077" i="74" s="1"/>
  <c r="A90" i="74"/>
  <c r="A661" i="74" s="1"/>
  <c r="B90" i="74"/>
  <c r="B661" i="74" s="1"/>
  <c r="A91" i="74"/>
  <c r="A1079" i="74" s="1"/>
  <c r="B91" i="74"/>
  <c r="B1079" i="74" s="1"/>
  <c r="A92" i="74"/>
  <c r="A663" i="74" s="1"/>
  <c r="B92" i="74"/>
  <c r="B663" i="74" s="1"/>
  <c r="A93" i="74"/>
  <c r="A1081" i="74" s="1"/>
  <c r="B93" i="74"/>
  <c r="B1081" i="74" s="1"/>
  <c r="A94" i="74"/>
  <c r="A665" i="74" s="1"/>
  <c r="B94" i="74"/>
  <c r="B1082" i="74" s="1"/>
  <c r="A95" i="74"/>
  <c r="A1083" i="74" s="1"/>
  <c r="B95" i="74"/>
  <c r="B1083" i="74" s="1"/>
  <c r="A96" i="74"/>
  <c r="A667" i="74" s="1"/>
  <c r="B96" i="74"/>
  <c r="B667" i="74" s="1"/>
  <c r="A97" i="74"/>
  <c r="A1085" i="74" s="1"/>
  <c r="B97" i="74"/>
  <c r="B1085" i="74" s="1"/>
  <c r="A98" i="74"/>
  <c r="A669" i="74" s="1"/>
  <c r="B98" i="74"/>
  <c r="B669" i="74" s="1"/>
  <c r="A99" i="74"/>
  <c r="A1087" i="74" s="1"/>
  <c r="B99" i="74"/>
  <c r="B1087" i="74" s="1"/>
  <c r="A100" i="74"/>
  <c r="A671" i="74" s="1"/>
  <c r="B100" i="74"/>
  <c r="B1088" i="74" s="1"/>
  <c r="A101" i="74"/>
  <c r="A1089" i="74" s="1"/>
  <c r="B101" i="74"/>
  <c r="B1089" i="74" s="1"/>
  <c r="A102" i="74"/>
  <c r="A673" i="74" s="1"/>
  <c r="B102" i="74"/>
  <c r="B1090" i="74" s="1"/>
  <c r="A103" i="74"/>
  <c r="A1091" i="74" s="1"/>
  <c r="B103" i="74"/>
  <c r="B1091" i="74" s="1"/>
  <c r="A104" i="74"/>
  <c r="A675" i="74" s="1"/>
  <c r="B104" i="74"/>
  <c r="B675" i="74" s="1"/>
  <c r="A105" i="74"/>
  <c r="A1093" i="74" s="1"/>
  <c r="B105" i="74"/>
  <c r="B1093" i="74" s="1"/>
  <c r="A106" i="74"/>
  <c r="A677" i="74" s="1"/>
  <c r="B106" i="74"/>
  <c r="B1094" i="74" s="1"/>
  <c r="A107" i="74"/>
  <c r="A1095" i="74" s="1"/>
  <c r="B107" i="74"/>
  <c r="B1095" i="74" s="1"/>
  <c r="A108" i="74"/>
  <c r="A679" i="74" s="1"/>
  <c r="B108" i="74"/>
  <c r="B679" i="74" s="1"/>
  <c r="A109" i="74"/>
  <c r="A1097" i="74" s="1"/>
  <c r="B109" i="74"/>
  <c r="B1097" i="74" s="1"/>
  <c r="A110" i="74"/>
  <c r="A681" i="74" s="1"/>
  <c r="B110" i="74"/>
  <c r="B1098" i="74" s="1"/>
  <c r="A111" i="74"/>
  <c r="A1099" i="74" s="1"/>
  <c r="B111" i="74"/>
  <c r="B1099" i="74" s="1"/>
  <c r="A112" i="74"/>
  <c r="A683" i="74" s="1"/>
  <c r="B112" i="74"/>
  <c r="B683" i="74" s="1"/>
  <c r="A113" i="74"/>
  <c r="A1101" i="74" s="1"/>
  <c r="B113" i="74"/>
  <c r="B1101" i="74" s="1"/>
  <c r="A39" i="74"/>
  <c r="A1027" i="74" s="1"/>
  <c r="B39" i="74"/>
  <c r="B1027" i="74" s="1"/>
  <c r="B11" i="68"/>
  <c r="B32" i="74"/>
  <c r="B31" i="74"/>
  <c r="B26" i="74"/>
  <c r="B25" i="74"/>
  <c r="C19" i="74"/>
  <c r="D19" i="74" s="1"/>
  <c r="C18" i="74"/>
  <c r="D18" i="74" s="1"/>
  <c r="B594" i="74"/>
  <c r="A594" i="74"/>
  <c r="A514" i="74"/>
  <c r="F829" i="74" l="1"/>
  <c r="G829" i="74" s="1"/>
  <c r="F789" i="74"/>
  <c r="F797" i="74"/>
  <c r="F1018" i="74"/>
  <c r="D1622" i="74"/>
  <c r="B1628" i="74" s="1"/>
  <c r="E677" i="74"/>
  <c r="F845" i="74"/>
  <c r="F837" i="74"/>
  <c r="F821" i="74"/>
  <c r="F813" i="74"/>
  <c r="G813" i="74" s="1"/>
  <c r="F805" i="74"/>
  <c r="F781" i="74"/>
  <c r="H945" i="74"/>
  <c r="F851" i="74"/>
  <c r="F847" i="74"/>
  <c r="F843" i="74"/>
  <c r="F839" i="74"/>
  <c r="F835" i="74"/>
  <c r="F831" i="74"/>
  <c r="F827" i="74"/>
  <c r="F823" i="74"/>
  <c r="F819" i="74"/>
  <c r="F815" i="74"/>
  <c r="F811" i="74"/>
  <c r="F807" i="74"/>
  <c r="F803" i="74"/>
  <c r="F799" i="74"/>
  <c r="F795" i="74"/>
  <c r="F791" i="74"/>
  <c r="F787" i="74"/>
  <c r="F783" i="74"/>
  <c r="F779" i="74"/>
  <c r="H975" i="74"/>
  <c r="H951" i="74"/>
  <c r="H947" i="74"/>
  <c r="A519" i="74"/>
  <c r="G970" i="74"/>
  <c r="G948" i="74"/>
  <c r="G946" i="74"/>
  <c r="H1013" i="74"/>
  <c r="H965" i="74"/>
  <c r="F1014" i="74"/>
  <c r="H1000" i="74"/>
  <c r="F991" i="74"/>
  <c r="G1011" i="74"/>
  <c r="F1009" i="74"/>
  <c r="H974" i="74"/>
  <c r="H957" i="74"/>
  <c r="G1012" i="74"/>
  <c r="F1005" i="74"/>
  <c r="H1006" i="74"/>
  <c r="E1620" i="74"/>
  <c r="F1620" i="74" s="1"/>
  <c r="E1672" i="74"/>
  <c r="C1677" i="74" s="1"/>
  <c r="G1672" i="74"/>
  <c r="G1673" i="74" s="1"/>
  <c r="A1683" i="74"/>
  <c r="G975" i="74"/>
  <c r="B1520" i="74"/>
  <c r="A1593" i="74"/>
  <c r="A1591" i="74"/>
  <c r="A1589" i="74"/>
  <c r="A1587" i="74"/>
  <c r="A1585" i="74"/>
  <c r="A1583" i="74"/>
  <c r="A1581" i="74"/>
  <c r="A1579" i="74"/>
  <c r="A1577" i="74"/>
  <c r="A1575" i="74"/>
  <c r="A1573" i="74"/>
  <c r="A1571" i="74"/>
  <c r="A1569" i="74"/>
  <c r="A1567" i="74"/>
  <c r="A1565" i="74"/>
  <c r="A1563" i="74"/>
  <c r="A1561" i="74"/>
  <c r="A1559" i="74"/>
  <c r="A1557" i="74"/>
  <c r="A1555" i="74"/>
  <c r="A1553" i="74"/>
  <c r="A1551" i="74"/>
  <c r="A1549" i="74"/>
  <c r="A1547" i="74"/>
  <c r="A1545" i="74"/>
  <c r="A1543" i="74"/>
  <c r="A1541" i="74"/>
  <c r="A1539" i="74"/>
  <c r="A1537" i="74"/>
  <c r="A1535" i="74"/>
  <c r="A1533" i="74"/>
  <c r="A1531" i="74"/>
  <c r="A1529" i="74"/>
  <c r="A1527" i="74"/>
  <c r="A1525" i="74"/>
  <c r="A1523" i="74"/>
  <c r="A1521" i="74"/>
  <c r="F944" i="74"/>
  <c r="H988" i="74"/>
  <c r="A1520" i="74"/>
  <c r="B1593" i="74"/>
  <c r="B1591" i="74"/>
  <c r="B1589" i="74"/>
  <c r="B1587" i="74"/>
  <c r="B1585" i="74"/>
  <c r="B1583" i="74"/>
  <c r="B1581" i="74"/>
  <c r="B1579" i="74"/>
  <c r="B1577" i="74"/>
  <c r="B1575" i="74"/>
  <c r="B1573" i="74"/>
  <c r="B1571" i="74"/>
  <c r="B1569" i="74"/>
  <c r="B1567" i="74"/>
  <c r="B1565" i="74"/>
  <c r="B1563" i="74"/>
  <c r="B1561" i="74"/>
  <c r="B1559" i="74"/>
  <c r="B1557" i="74"/>
  <c r="B1555" i="74"/>
  <c r="B1553" i="74"/>
  <c r="B1551" i="74"/>
  <c r="B1549" i="74"/>
  <c r="B1547" i="74"/>
  <c r="B1545" i="74"/>
  <c r="B1543" i="74"/>
  <c r="B1541" i="74"/>
  <c r="B1539" i="74"/>
  <c r="B1537" i="74"/>
  <c r="B1535" i="74"/>
  <c r="B1533" i="74"/>
  <c r="B1531" i="74"/>
  <c r="B1529" i="74"/>
  <c r="B1527" i="74"/>
  <c r="B1525" i="74"/>
  <c r="B1523" i="74"/>
  <c r="B1521" i="74"/>
  <c r="A1594" i="74"/>
  <c r="A1592" i="74"/>
  <c r="A1590" i="74"/>
  <c r="A1588" i="74"/>
  <c r="A1586" i="74"/>
  <c r="A1584" i="74"/>
  <c r="A1582" i="74"/>
  <c r="A1580" i="74"/>
  <c r="A1578" i="74"/>
  <c r="A1576" i="74"/>
  <c r="A1574" i="74"/>
  <c r="A1572" i="74"/>
  <c r="A1570" i="74"/>
  <c r="A1568" i="74"/>
  <c r="A1566" i="74"/>
  <c r="A1564" i="74"/>
  <c r="A1562" i="74"/>
  <c r="A1560" i="74"/>
  <c r="A1558" i="74"/>
  <c r="A1556" i="74"/>
  <c r="A1554" i="74"/>
  <c r="A1552" i="74"/>
  <c r="A1550" i="74"/>
  <c r="A1548" i="74"/>
  <c r="A1546" i="74"/>
  <c r="A1544" i="74"/>
  <c r="A1542" i="74"/>
  <c r="A1540" i="74"/>
  <c r="A1538" i="74"/>
  <c r="A1536" i="74"/>
  <c r="A1534" i="74"/>
  <c r="A1532" i="74"/>
  <c r="A1530" i="74"/>
  <c r="A1528" i="74"/>
  <c r="A1526" i="74"/>
  <c r="A1524" i="74"/>
  <c r="A1522" i="74"/>
  <c r="B1594" i="74"/>
  <c r="B1592" i="74"/>
  <c r="B1590" i="74"/>
  <c r="B1588" i="74"/>
  <c r="B1586" i="74"/>
  <c r="B1584" i="74"/>
  <c r="B1582" i="74"/>
  <c r="B1580" i="74"/>
  <c r="B1578" i="74"/>
  <c r="B1576" i="74"/>
  <c r="B1574" i="74"/>
  <c r="B1572" i="74"/>
  <c r="B1570" i="74"/>
  <c r="B1568" i="74"/>
  <c r="B1566" i="74"/>
  <c r="B1564" i="74"/>
  <c r="B1562" i="74"/>
  <c r="B1560" i="74"/>
  <c r="B1558" i="74"/>
  <c r="B1556" i="74"/>
  <c r="B1554" i="74"/>
  <c r="B1552" i="74"/>
  <c r="B1550" i="74"/>
  <c r="B1548" i="74"/>
  <c r="B1546" i="74"/>
  <c r="B1544" i="74"/>
  <c r="B1542" i="74"/>
  <c r="B1540" i="74"/>
  <c r="B1538" i="74"/>
  <c r="B1536" i="74"/>
  <c r="B1534" i="74"/>
  <c r="B1532" i="74"/>
  <c r="B1530" i="74"/>
  <c r="B1528" i="74"/>
  <c r="B1526" i="74"/>
  <c r="B1524" i="74"/>
  <c r="B1522" i="74"/>
  <c r="H973" i="74"/>
  <c r="H956" i="74"/>
  <c r="B1357" i="74"/>
  <c r="A1430" i="74"/>
  <c r="A1428" i="74"/>
  <c r="A1426" i="74"/>
  <c r="A1424" i="74"/>
  <c r="A1422" i="74"/>
  <c r="A1420" i="74"/>
  <c r="A1418" i="74"/>
  <c r="A1416" i="74"/>
  <c r="A1414" i="74"/>
  <c r="A1412" i="74"/>
  <c r="A1410" i="74"/>
  <c r="A1408" i="74"/>
  <c r="A1406" i="74"/>
  <c r="A1404" i="74"/>
  <c r="A1402" i="74"/>
  <c r="A1400" i="74"/>
  <c r="A1398" i="74"/>
  <c r="A1396" i="74"/>
  <c r="A1394" i="74"/>
  <c r="A1392" i="74"/>
  <c r="A1390" i="74"/>
  <c r="A1388" i="74"/>
  <c r="A1386" i="74"/>
  <c r="A1384" i="74"/>
  <c r="A1382" i="74"/>
  <c r="A1380" i="74"/>
  <c r="A1378" i="74"/>
  <c r="A1376" i="74"/>
  <c r="A1374" i="74"/>
  <c r="A1372" i="74"/>
  <c r="A1370" i="74"/>
  <c r="A1368" i="74"/>
  <c r="A1366" i="74"/>
  <c r="A1364" i="74"/>
  <c r="A1362" i="74"/>
  <c r="A1360" i="74"/>
  <c r="A1358" i="74"/>
  <c r="B1439" i="74"/>
  <c r="A1512" i="74"/>
  <c r="A1510" i="74"/>
  <c r="A1508" i="74"/>
  <c r="A1506" i="74"/>
  <c r="A1504" i="74"/>
  <c r="A1502" i="74"/>
  <c r="A1500" i="74"/>
  <c r="A1498" i="74"/>
  <c r="A1496" i="74"/>
  <c r="A1494" i="74"/>
  <c r="A1492" i="74"/>
  <c r="A1490" i="74"/>
  <c r="A1488" i="74"/>
  <c r="A1486" i="74"/>
  <c r="A1484" i="74"/>
  <c r="A1482" i="74"/>
  <c r="A1480" i="74"/>
  <c r="A1478" i="74"/>
  <c r="A1476" i="74"/>
  <c r="A1474" i="74"/>
  <c r="A1472" i="74"/>
  <c r="A1470" i="74"/>
  <c r="A1468" i="74"/>
  <c r="A1466" i="74"/>
  <c r="A1464" i="74"/>
  <c r="A1462" i="74"/>
  <c r="A1460" i="74"/>
  <c r="A1458" i="74"/>
  <c r="A1456" i="74"/>
  <c r="A1454" i="74"/>
  <c r="A1452" i="74"/>
  <c r="A1450" i="74"/>
  <c r="A1448" i="74"/>
  <c r="A1446" i="74"/>
  <c r="A1444" i="74"/>
  <c r="A1442" i="74"/>
  <c r="A1440" i="74"/>
  <c r="H984" i="74"/>
  <c r="A1357" i="74"/>
  <c r="B1430" i="74"/>
  <c r="B1428" i="74"/>
  <c r="B1426" i="74"/>
  <c r="B1424" i="74"/>
  <c r="B1422" i="74"/>
  <c r="B1420" i="74"/>
  <c r="B1418" i="74"/>
  <c r="B1416" i="74"/>
  <c r="B1414" i="74"/>
  <c r="B1412" i="74"/>
  <c r="B1410" i="74"/>
  <c r="B1408" i="74"/>
  <c r="B1406" i="74"/>
  <c r="B1404" i="74"/>
  <c r="B1402" i="74"/>
  <c r="B1400" i="74"/>
  <c r="B1398" i="74"/>
  <c r="B1396" i="74"/>
  <c r="B1394" i="74"/>
  <c r="B1392" i="74"/>
  <c r="B1390" i="74"/>
  <c r="B1388" i="74"/>
  <c r="B1386" i="74"/>
  <c r="B1384" i="74"/>
  <c r="B1382" i="74"/>
  <c r="B1380" i="74"/>
  <c r="B1378" i="74"/>
  <c r="B1376" i="74"/>
  <c r="B1374" i="74"/>
  <c r="B1372" i="74"/>
  <c r="B1370" i="74"/>
  <c r="B1368" i="74"/>
  <c r="B1366" i="74"/>
  <c r="B1364" i="74"/>
  <c r="B1362" i="74"/>
  <c r="B1360" i="74"/>
  <c r="B1358" i="74"/>
  <c r="A1439" i="74"/>
  <c r="B1512" i="74"/>
  <c r="B1510" i="74"/>
  <c r="B1508" i="74"/>
  <c r="B1506" i="74"/>
  <c r="B1504" i="74"/>
  <c r="B1502" i="74"/>
  <c r="B1500" i="74"/>
  <c r="B1498" i="74"/>
  <c r="B1496" i="74"/>
  <c r="B1494" i="74"/>
  <c r="B1492" i="74"/>
  <c r="B1490" i="74"/>
  <c r="B1488" i="74"/>
  <c r="B1486" i="74"/>
  <c r="B1484" i="74"/>
  <c r="B1482" i="74"/>
  <c r="B1480" i="74"/>
  <c r="B1478" i="74"/>
  <c r="B1476" i="74"/>
  <c r="B1474" i="74"/>
  <c r="B1472" i="74"/>
  <c r="B1470" i="74"/>
  <c r="B1468" i="74"/>
  <c r="B1466" i="74"/>
  <c r="B1464" i="74"/>
  <c r="B1462" i="74"/>
  <c r="B1460" i="74"/>
  <c r="B1458" i="74"/>
  <c r="B1456" i="74"/>
  <c r="B1454" i="74"/>
  <c r="B1452" i="74"/>
  <c r="B1450" i="74"/>
  <c r="B1448" i="74"/>
  <c r="B1446" i="74"/>
  <c r="B1444" i="74"/>
  <c r="B1442" i="74"/>
  <c r="B1440" i="74"/>
  <c r="A1431" i="74"/>
  <c r="A1429" i="74"/>
  <c r="A1427" i="74"/>
  <c r="A1425" i="74"/>
  <c r="A1423" i="74"/>
  <c r="A1421" i="74"/>
  <c r="A1419" i="74"/>
  <c r="A1417" i="74"/>
  <c r="A1415" i="74"/>
  <c r="A1413" i="74"/>
  <c r="A1411" i="74"/>
  <c r="A1409" i="74"/>
  <c r="A1407" i="74"/>
  <c r="A1405" i="74"/>
  <c r="A1403" i="74"/>
  <c r="A1401" i="74"/>
  <c r="A1399" i="74"/>
  <c r="A1397" i="74"/>
  <c r="A1395" i="74"/>
  <c r="A1393" i="74"/>
  <c r="A1391" i="74"/>
  <c r="A1389" i="74"/>
  <c r="A1387" i="74"/>
  <c r="A1385" i="74"/>
  <c r="A1383" i="74"/>
  <c r="A1381" i="74"/>
  <c r="A1379" i="74"/>
  <c r="A1377" i="74"/>
  <c r="A1375" i="74"/>
  <c r="A1373" i="74"/>
  <c r="A1371" i="74"/>
  <c r="A1369" i="74"/>
  <c r="A1367" i="74"/>
  <c r="A1365" i="74"/>
  <c r="A1363" i="74"/>
  <c r="A1361" i="74"/>
  <c r="A1359" i="74"/>
  <c r="A1513" i="74"/>
  <c r="A1511" i="74"/>
  <c r="A1509" i="74"/>
  <c r="A1507" i="74"/>
  <c r="A1505" i="74"/>
  <c r="A1503" i="74"/>
  <c r="A1501" i="74"/>
  <c r="A1499" i="74"/>
  <c r="A1497" i="74"/>
  <c r="A1495" i="74"/>
  <c r="A1493" i="74"/>
  <c r="A1491" i="74"/>
  <c r="A1489" i="74"/>
  <c r="A1487" i="74"/>
  <c r="A1485" i="74"/>
  <c r="A1483" i="74"/>
  <c r="A1481" i="74"/>
  <c r="A1479" i="74"/>
  <c r="A1477" i="74"/>
  <c r="A1475" i="74"/>
  <c r="A1473" i="74"/>
  <c r="A1471" i="74"/>
  <c r="A1469" i="74"/>
  <c r="A1467" i="74"/>
  <c r="A1465" i="74"/>
  <c r="A1463" i="74"/>
  <c r="A1461" i="74"/>
  <c r="A1459" i="74"/>
  <c r="A1457" i="74"/>
  <c r="A1455" i="74"/>
  <c r="A1453" i="74"/>
  <c r="A1451" i="74"/>
  <c r="A1449" i="74"/>
  <c r="A1447" i="74"/>
  <c r="A1445" i="74"/>
  <c r="A1443" i="74"/>
  <c r="A1441" i="74"/>
  <c r="B1431" i="74"/>
  <c r="B1429" i="74"/>
  <c r="B1427" i="74"/>
  <c r="B1425" i="74"/>
  <c r="B1423" i="74"/>
  <c r="B1421" i="74"/>
  <c r="B1419" i="74"/>
  <c r="B1417" i="74"/>
  <c r="B1415" i="74"/>
  <c r="B1413" i="74"/>
  <c r="B1411" i="74"/>
  <c r="B1409" i="74"/>
  <c r="B1407" i="74"/>
  <c r="B1405" i="74"/>
  <c r="B1403" i="74"/>
  <c r="B1401" i="74"/>
  <c r="B1399" i="74"/>
  <c r="B1397" i="74"/>
  <c r="B1395" i="74"/>
  <c r="B1393" i="74"/>
  <c r="B1391" i="74"/>
  <c r="B1389" i="74"/>
  <c r="B1387" i="74"/>
  <c r="B1385" i="74"/>
  <c r="B1383" i="74"/>
  <c r="B1381" i="74"/>
  <c r="B1379" i="74"/>
  <c r="B1377" i="74"/>
  <c r="B1375" i="74"/>
  <c r="B1373" i="74"/>
  <c r="B1371" i="74"/>
  <c r="B1369" i="74"/>
  <c r="B1367" i="74"/>
  <c r="B1365" i="74"/>
  <c r="B1363" i="74"/>
  <c r="B1361" i="74"/>
  <c r="B1359" i="74"/>
  <c r="B1513" i="74"/>
  <c r="B1511" i="74"/>
  <c r="B1509" i="74"/>
  <c r="B1507" i="74"/>
  <c r="B1505" i="74"/>
  <c r="B1503" i="74"/>
  <c r="B1501" i="74"/>
  <c r="B1499" i="74"/>
  <c r="B1497" i="74"/>
  <c r="B1495" i="74"/>
  <c r="B1493" i="74"/>
  <c r="B1491" i="74"/>
  <c r="B1489" i="74"/>
  <c r="B1487" i="74"/>
  <c r="B1485" i="74"/>
  <c r="B1483" i="74"/>
  <c r="B1481" i="74"/>
  <c r="B1479" i="74"/>
  <c r="B1477" i="74"/>
  <c r="B1475" i="74"/>
  <c r="B1473" i="74"/>
  <c r="B1471" i="74"/>
  <c r="B1469" i="74"/>
  <c r="B1467" i="74"/>
  <c r="B1465" i="74"/>
  <c r="B1463" i="74"/>
  <c r="B1461" i="74"/>
  <c r="B1459" i="74"/>
  <c r="B1457" i="74"/>
  <c r="B1455" i="74"/>
  <c r="B1453" i="74"/>
  <c r="B1451" i="74"/>
  <c r="B1449" i="74"/>
  <c r="B1447" i="74"/>
  <c r="B1445" i="74"/>
  <c r="B1443" i="74"/>
  <c r="B1441" i="74"/>
  <c r="A1275" i="74"/>
  <c r="B1348" i="74"/>
  <c r="B1346" i="74"/>
  <c r="B1344" i="74"/>
  <c r="B1342" i="74"/>
  <c r="B1340" i="74"/>
  <c r="B1338" i="74"/>
  <c r="B1336" i="74"/>
  <c r="B1334" i="74"/>
  <c r="B1332" i="74"/>
  <c r="B1330" i="74"/>
  <c r="B1328" i="74"/>
  <c r="B1326" i="74"/>
  <c r="B1324" i="74"/>
  <c r="B1322" i="74"/>
  <c r="B1320" i="74"/>
  <c r="B1318" i="74"/>
  <c r="B1316" i="74"/>
  <c r="B1314" i="74"/>
  <c r="B1312" i="74"/>
  <c r="B1310" i="74"/>
  <c r="B1308" i="74"/>
  <c r="B1306" i="74"/>
  <c r="B1304" i="74"/>
  <c r="B1302" i="74"/>
  <c r="B1300" i="74"/>
  <c r="B1298" i="74"/>
  <c r="B1296" i="74"/>
  <c r="B1294" i="74"/>
  <c r="B1292" i="74"/>
  <c r="B1290" i="74"/>
  <c r="B1288" i="74"/>
  <c r="B1286" i="74"/>
  <c r="B1284" i="74"/>
  <c r="B1282" i="74"/>
  <c r="B1280" i="74"/>
  <c r="B1278" i="74"/>
  <c r="B1276" i="74"/>
  <c r="F983" i="74"/>
  <c r="F979" i="74"/>
  <c r="A1349" i="74"/>
  <c r="A1347" i="74"/>
  <c r="A1345" i="74"/>
  <c r="A1343" i="74"/>
  <c r="A1341" i="74"/>
  <c r="A1339" i="74"/>
  <c r="A1337" i="74"/>
  <c r="A1335" i="74"/>
  <c r="A1333" i="74"/>
  <c r="A1331" i="74"/>
  <c r="A1329" i="74"/>
  <c r="A1327" i="74"/>
  <c r="A1325" i="74"/>
  <c r="A1323" i="74"/>
  <c r="A1321" i="74"/>
  <c r="A1319" i="74"/>
  <c r="A1317" i="74"/>
  <c r="A1315" i="74"/>
  <c r="A1313" i="74"/>
  <c r="A1311" i="74"/>
  <c r="A1309" i="74"/>
  <c r="A1307" i="74"/>
  <c r="A1305" i="74"/>
  <c r="A1303" i="74"/>
  <c r="A1301" i="74"/>
  <c r="A1299" i="74"/>
  <c r="A1297" i="74"/>
  <c r="A1295" i="74"/>
  <c r="A1293" i="74"/>
  <c r="A1291" i="74"/>
  <c r="A1289" i="74"/>
  <c r="A1287" i="74"/>
  <c r="A1285" i="74"/>
  <c r="A1283" i="74"/>
  <c r="A1281" i="74"/>
  <c r="A1279" i="74"/>
  <c r="A1277" i="74"/>
  <c r="H971" i="74"/>
  <c r="B1349" i="74"/>
  <c r="B1347" i="74"/>
  <c r="B1345" i="74"/>
  <c r="B1343" i="74"/>
  <c r="B1341" i="74"/>
  <c r="B1339" i="74"/>
  <c r="B1337" i="74"/>
  <c r="B1335" i="74"/>
  <c r="B1333" i="74"/>
  <c r="B1331" i="74"/>
  <c r="B1329" i="74"/>
  <c r="B1327" i="74"/>
  <c r="B1325" i="74"/>
  <c r="B1323" i="74"/>
  <c r="B1321" i="74"/>
  <c r="B1319" i="74"/>
  <c r="B1317" i="74"/>
  <c r="B1315" i="74"/>
  <c r="B1313" i="74"/>
  <c r="B1311" i="74"/>
  <c r="B1309" i="74"/>
  <c r="B1307" i="74"/>
  <c r="B1305" i="74"/>
  <c r="B1303" i="74"/>
  <c r="B1301" i="74"/>
  <c r="B1299" i="74"/>
  <c r="B1297" i="74"/>
  <c r="B1295" i="74"/>
  <c r="B1293" i="74"/>
  <c r="B1291" i="74"/>
  <c r="B1289" i="74"/>
  <c r="B1287" i="74"/>
  <c r="B1285" i="74"/>
  <c r="B1283" i="74"/>
  <c r="B1281" i="74"/>
  <c r="B1279" i="74"/>
  <c r="B1277" i="74"/>
  <c r="G1002" i="74"/>
  <c r="G968" i="74"/>
  <c r="B1275" i="74"/>
  <c r="A1348" i="74"/>
  <c r="A1346" i="74"/>
  <c r="A1344" i="74"/>
  <c r="A1342" i="74"/>
  <c r="A1340" i="74"/>
  <c r="A1338" i="74"/>
  <c r="A1336" i="74"/>
  <c r="A1334" i="74"/>
  <c r="A1332" i="74"/>
  <c r="A1330" i="74"/>
  <c r="A1328" i="74"/>
  <c r="A1326" i="74"/>
  <c r="A1324" i="74"/>
  <c r="A1322" i="74"/>
  <c r="A1320" i="74"/>
  <c r="A1318" i="74"/>
  <c r="A1316" i="74"/>
  <c r="A1314" i="74"/>
  <c r="A1312" i="74"/>
  <c r="A1310" i="74"/>
  <c r="A1308" i="74"/>
  <c r="A1306" i="74"/>
  <c r="A1304" i="74"/>
  <c r="A1302" i="74"/>
  <c r="A1300" i="74"/>
  <c r="A1298" i="74"/>
  <c r="A1296" i="74"/>
  <c r="A1294" i="74"/>
  <c r="A1292" i="74"/>
  <c r="A1290" i="74"/>
  <c r="A1288" i="74"/>
  <c r="A1286" i="74"/>
  <c r="A1284" i="74"/>
  <c r="A1282" i="74"/>
  <c r="A1280" i="74"/>
  <c r="A1278" i="74"/>
  <c r="A1276" i="74"/>
  <c r="E934" i="74"/>
  <c r="C1428" i="74" s="1"/>
  <c r="E930" i="74"/>
  <c r="C1424" i="74" s="1"/>
  <c r="E926" i="74"/>
  <c r="C1420" i="74" s="1"/>
  <c r="E922" i="74"/>
  <c r="C1416" i="74" s="1"/>
  <c r="E914" i="74"/>
  <c r="C1408" i="74" s="1"/>
  <c r="E898" i="74"/>
  <c r="C1392" i="74" s="1"/>
  <c r="F852" i="74"/>
  <c r="G852" i="74" s="1"/>
  <c r="F848" i="74"/>
  <c r="F844" i="74"/>
  <c r="G844" i="74" s="1"/>
  <c r="F840" i="74"/>
  <c r="G840" i="74" s="1"/>
  <c r="F836" i="74"/>
  <c r="F832" i="74"/>
  <c r="F828" i="74"/>
  <c r="F824" i="74"/>
  <c r="G824" i="74" s="1"/>
  <c r="F820" i="74"/>
  <c r="F816" i="74"/>
  <c r="G816" i="74" s="1"/>
  <c r="F812" i="74"/>
  <c r="G812" i="74" s="1"/>
  <c r="F808" i="74"/>
  <c r="G808" i="74" s="1"/>
  <c r="F804" i="74"/>
  <c r="F800" i="74"/>
  <c r="F796" i="74"/>
  <c r="G796" i="74" s="1"/>
  <c r="F792" i="74"/>
  <c r="G792" i="74" s="1"/>
  <c r="F788" i="74"/>
  <c r="F784" i="74"/>
  <c r="F780" i="74"/>
  <c r="G780" i="74" s="1"/>
  <c r="E853" i="74"/>
  <c r="C1628" i="74" s="1"/>
  <c r="D1628" i="74" s="1"/>
  <c r="F1000" i="74"/>
  <c r="F996" i="74"/>
  <c r="H993" i="74"/>
  <c r="F965" i="74"/>
  <c r="G958" i="74"/>
  <c r="H950" i="74"/>
  <c r="F945" i="74"/>
  <c r="G976" i="74"/>
  <c r="G953" i="74"/>
  <c r="H1011" i="74"/>
  <c r="H1007" i="74"/>
  <c r="H1003" i="74"/>
  <c r="H990" i="74"/>
  <c r="H983" i="74"/>
  <c r="H979" i="74"/>
  <c r="F955" i="74"/>
  <c r="H952" i="74"/>
  <c r="F992" i="74"/>
  <c r="G973" i="74"/>
  <c r="G971" i="74"/>
  <c r="G967" i="74"/>
  <c r="G949" i="74"/>
  <c r="H948" i="74"/>
  <c r="A1182" i="74"/>
  <c r="A1180" i="74"/>
  <c r="A1178" i="74"/>
  <c r="A1176" i="74"/>
  <c r="A1174" i="74"/>
  <c r="A1172" i="74"/>
  <c r="A1170" i="74"/>
  <c r="A1168" i="74"/>
  <c r="A1166" i="74"/>
  <c r="A1164" i="74"/>
  <c r="A1162" i="74"/>
  <c r="A1160" i="74"/>
  <c r="A1158" i="74"/>
  <c r="A1156" i="74"/>
  <c r="A1154" i="74"/>
  <c r="A1152" i="74"/>
  <c r="A1150" i="74"/>
  <c r="A1148" i="74"/>
  <c r="A1146" i="74"/>
  <c r="A1144" i="74"/>
  <c r="A1142" i="74"/>
  <c r="A1140" i="74"/>
  <c r="A1138" i="74"/>
  <c r="A1136" i="74"/>
  <c r="A1134" i="74"/>
  <c r="A1132" i="74"/>
  <c r="A1130" i="74"/>
  <c r="A1128" i="74"/>
  <c r="A1126" i="74"/>
  <c r="A1124" i="74"/>
  <c r="A1122" i="74"/>
  <c r="A1120" i="74"/>
  <c r="A1118" i="74"/>
  <c r="A1116" i="74"/>
  <c r="A1114" i="74"/>
  <c r="A1112" i="74"/>
  <c r="A1110" i="74"/>
  <c r="B1263" i="74"/>
  <c r="B1261" i="74"/>
  <c r="B1259" i="74"/>
  <c r="B1257" i="74"/>
  <c r="B1255" i="74"/>
  <c r="B1253" i="74"/>
  <c r="B1251" i="74"/>
  <c r="B1249" i="74"/>
  <c r="B1247" i="74"/>
  <c r="B1245" i="74"/>
  <c r="B1243" i="74"/>
  <c r="B1241" i="74"/>
  <c r="B1239" i="74"/>
  <c r="B1237" i="74"/>
  <c r="B1235" i="74"/>
  <c r="B1233" i="74"/>
  <c r="B1231" i="74"/>
  <c r="B1229" i="74"/>
  <c r="B1227" i="74"/>
  <c r="B1225" i="74"/>
  <c r="B1223" i="74"/>
  <c r="B1221" i="74"/>
  <c r="B1219" i="74"/>
  <c r="B1217" i="74"/>
  <c r="B1215" i="74"/>
  <c r="B1213" i="74"/>
  <c r="B1211" i="74"/>
  <c r="B1209" i="74"/>
  <c r="B1207" i="74"/>
  <c r="B1205" i="74"/>
  <c r="B1203" i="74"/>
  <c r="B1201" i="74"/>
  <c r="B1199" i="74"/>
  <c r="B1197" i="74"/>
  <c r="B1195" i="74"/>
  <c r="B1193" i="74"/>
  <c r="B1191" i="74"/>
  <c r="H1018" i="74"/>
  <c r="G972" i="74"/>
  <c r="H967" i="74"/>
  <c r="G965" i="74"/>
  <c r="B1182" i="74"/>
  <c r="B1180" i="74"/>
  <c r="B1178" i="74"/>
  <c r="B1176" i="74"/>
  <c r="B1174" i="74"/>
  <c r="B1172" i="74"/>
  <c r="B1170" i="74"/>
  <c r="B1168" i="74"/>
  <c r="B1166" i="74"/>
  <c r="B1164" i="74"/>
  <c r="B1162" i="74"/>
  <c r="B1160" i="74"/>
  <c r="B1158" i="74"/>
  <c r="B1156" i="74"/>
  <c r="B1154" i="74"/>
  <c r="B1152" i="74"/>
  <c r="B1150" i="74"/>
  <c r="B1148" i="74"/>
  <c r="B1146" i="74"/>
  <c r="B1144" i="74"/>
  <c r="B1142" i="74"/>
  <c r="B1140" i="74"/>
  <c r="B1138" i="74"/>
  <c r="B1136" i="74"/>
  <c r="B1134" i="74"/>
  <c r="B1132" i="74"/>
  <c r="B1130" i="74"/>
  <c r="B1128" i="74"/>
  <c r="B1126" i="74"/>
  <c r="B1124" i="74"/>
  <c r="B1122" i="74"/>
  <c r="B1120" i="74"/>
  <c r="B1118" i="74"/>
  <c r="B1116" i="74"/>
  <c r="B1114" i="74"/>
  <c r="B1112" i="74"/>
  <c r="B1110" i="74"/>
  <c r="B1189" i="74"/>
  <c r="A1262" i="74"/>
  <c r="A1260" i="74"/>
  <c r="A1258" i="74"/>
  <c r="A1256" i="74"/>
  <c r="A1254" i="74"/>
  <c r="A1252" i="74"/>
  <c r="A1250" i="74"/>
  <c r="A1248" i="74"/>
  <c r="A1246" i="74"/>
  <c r="A1244" i="74"/>
  <c r="A1242" i="74"/>
  <c r="A1240" i="74"/>
  <c r="A1238" i="74"/>
  <c r="A1236" i="74"/>
  <c r="A1234" i="74"/>
  <c r="A1232" i="74"/>
  <c r="A1230" i="74"/>
  <c r="A1228" i="74"/>
  <c r="A1226" i="74"/>
  <c r="A1224" i="74"/>
  <c r="A1222" i="74"/>
  <c r="A1220" i="74"/>
  <c r="A1218" i="74"/>
  <c r="A1216" i="74"/>
  <c r="A1214" i="74"/>
  <c r="A1212" i="74"/>
  <c r="A1210" i="74"/>
  <c r="A1208" i="74"/>
  <c r="A1206" i="74"/>
  <c r="A1204" i="74"/>
  <c r="A1202" i="74"/>
  <c r="A1200" i="74"/>
  <c r="A1198" i="74"/>
  <c r="A1196" i="74"/>
  <c r="A1194" i="74"/>
  <c r="A1192" i="74"/>
  <c r="A1190" i="74"/>
  <c r="F1015" i="74"/>
  <c r="H999" i="74"/>
  <c r="G997" i="74"/>
  <c r="F987" i="74"/>
  <c r="H982" i="74"/>
  <c r="F961" i="74"/>
  <c r="B1108" i="74"/>
  <c r="A1181" i="74"/>
  <c r="A1179" i="74"/>
  <c r="A1177" i="74"/>
  <c r="A1175" i="74"/>
  <c r="A1173" i="74"/>
  <c r="A1171" i="74"/>
  <c r="A1169" i="74"/>
  <c r="A1167" i="74"/>
  <c r="A1165" i="74"/>
  <c r="A1163" i="74"/>
  <c r="A1161" i="74"/>
  <c r="A1159" i="74"/>
  <c r="A1157" i="74"/>
  <c r="A1155" i="74"/>
  <c r="A1153" i="74"/>
  <c r="A1151" i="74"/>
  <c r="A1149" i="74"/>
  <c r="A1147" i="74"/>
  <c r="A1145" i="74"/>
  <c r="A1143" i="74"/>
  <c r="A1141" i="74"/>
  <c r="A1139" i="74"/>
  <c r="A1137" i="74"/>
  <c r="A1135" i="74"/>
  <c r="A1133" i="74"/>
  <c r="A1131" i="74"/>
  <c r="A1129" i="74"/>
  <c r="A1127" i="74"/>
  <c r="A1125" i="74"/>
  <c r="A1123" i="74"/>
  <c r="A1121" i="74"/>
  <c r="A1119" i="74"/>
  <c r="A1117" i="74"/>
  <c r="A1115" i="74"/>
  <c r="A1113" i="74"/>
  <c r="A1111" i="74"/>
  <c r="A1109" i="74"/>
  <c r="A1189" i="74"/>
  <c r="B1262" i="74"/>
  <c r="B1260" i="74"/>
  <c r="B1258" i="74"/>
  <c r="B1256" i="74"/>
  <c r="B1254" i="74"/>
  <c r="B1252" i="74"/>
  <c r="B1250" i="74"/>
  <c r="B1248" i="74"/>
  <c r="B1246" i="74"/>
  <c r="B1244" i="74"/>
  <c r="B1242" i="74"/>
  <c r="B1240" i="74"/>
  <c r="B1238" i="74"/>
  <c r="B1236" i="74"/>
  <c r="B1234" i="74"/>
  <c r="B1232" i="74"/>
  <c r="B1230" i="74"/>
  <c r="B1228" i="74"/>
  <c r="B1226" i="74"/>
  <c r="B1224" i="74"/>
  <c r="B1222" i="74"/>
  <c r="B1220" i="74"/>
  <c r="B1218" i="74"/>
  <c r="B1216" i="74"/>
  <c r="B1214" i="74"/>
  <c r="B1212" i="74"/>
  <c r="B1210" i="74"/>
  <c r="B1208" i="74"/>
  <c r="B1206" i="74"/>
  <c r="B1204" i="74"/>
  <c r="B1202" i="74"/>
  <c r="B1200" i="74"/>
  <c r="B1198" i="74"/>
  <c r="B1196" i="74"/>
  <c r="B1194" i="74"/>
  <c r="B1192" i="74"/>
  <c r="B1190" i="74"/>
  <c r="E613" i="74"/>
  <c r="F1001" i="74"/>
  <c r="G998" i="74"/>
  <c r="G996" i="74"/>
  <c r="F985" i="74"/>
  <c r="G979" i="74"/>
  <c r="A1108" i="74"/>
  <c r="B1181" i="74"/>
  <c r="B1179" i="74"/>
  <c r="B1177" i="74"/>
  <c r="B1175" i="74"/>
  <c r="B1173" i="74"/>
  <c r="B1171" i="74"/>
  <c r="B1169" i="74"/>
  <c r="B1167" i="74"/>
  <c r="B1165" i="74"/>
  <c r="B1163" i="74"/>
  <c r="B1161" i="74"/>
  <c r="B1159" i="74"/>
  <c r="B1157" i="74"/>
  <c r="B1155" i="74"/>
  <c r="B1153" i="74"/>
  <c r="B1151" i="74"/>
  <c r="B1149" i="74"/>
  <c r="B1147" i="74"/>
  <c r="B1145" i="74"/>
  <c r="B1143" i="74"/>
  <c r="B1141" i="74"/>
  <c r="B1139" i="74"/>
  <c r="B1137" i="74"/>
  <c r="B1135" i="74"/>
  <c r="B1133" i="74"/>
  <c r="B1131" i="74"/>
  <c r="B1129" i="74"/>
  <c r="B1127" i="74"/>
  <c r="B1125" i="74"/>
  <c r="B1123" i="74"/>
  <c r="B1121" i="74"/>
  <c r="B1119" i="74"/>
  <c r="B1117" i="74"/>
  <c r="B1115" i="74"/>
  <c r="B1113" i="74"/>
  <c r="B1111" i="74"/>
  <c r="B1109" i="74"/>
  <c r="A1263" i="74"/>
  <c r="A1261" i="74"/>
  <c r="A1259" i="74"/>
  <c r="A1257" i="74"/>
  <c r="A1255" i="74"/>
  <c r="A1253" i="74"/>
  <c r="A1251" i="74"/>
  <c r="A1249" i="74"/>
  <c r="A1247" i="74"/>
  <c r="A1245" i="74"/>
  <c r="A1243" i="74"/>
  <c r="A1241" i="74"/>
  <c r="A1239" i="74"/>
  <c r="A1237" i="74"/>
  <c r="A1235" i="74"/>
  <c r="A1233" i="74"/>
  <c r="A1231" i="74"/>
  <c r="A1229" i="74"/>
  <c r="A1227" i="74"/>
  <c r="A1225" i="74"/>
  <c r="A1223" i="74"/>
  <c r="A1221" i="74"/>
  <c r="A1219" i="74"/>
  <c r="A1217" i="74"/>
  <c r="A1215" i="74"/>
  <c r="A1213" i="74"/>
  <c r="A1211" i="74"/>
  <c r="A1209" i="74"/>
  <c r="A1207" i="74"/>
  <c r="A1205" i="74"/>
  <c r="A1203" i="74"/>
  <c r="A1201" i="74"/>
  <c r="A1199" i="74"/>
  <c r="A1197" i="74"/>
  <c r="A1195" i="74"/>
  <c r="A1193" i="74"/>
  <c r="A1191" i="74"/>
  <c r="E629" i="74"/>
  <c r="G1015" i="74"/>
  <c r="H1009" i="74"/>
  <c r="G1007" i="74"/>
  <c r="G1001" i="74"/>
  <c r="H997" i="74"/>
  <c r="H992" i="74"/>
  <c r="G990" i="74"/>
  <c r="G988" i="74"/>
  <c r="G985" i="74"/>
  <c r="G982" i="74"/>
  <c r="G980" i="74"/>
  <c r="H970" i="74"/>
  <c r="G969" i="74"/>
  <c r="H968" i="74"/>
  <c r="F964" i="74"/>
  <c r="H960" i="74"/>
  <c r="G951" i="74"/>
  <c r="G950" i="74"/>
  <c r="H946" i="74"/>
  <c r="A1100" i="74"/>
  <c r="A1098" i="74"/>
  <c r="A1096" i="74"/>
  <c r="A1094" i="74"/>
  <c r="A1092" i="74"/>
  <c r="A1090" i="74"/>
  <c r="A1088" i="74"/>
  <c r="A1086" i="74"/>
  <c r="A1084" i="74"/>
  <c r="A1082" i="74"/>
  <c r="A1080" i="74"/>
  <c r="A1078" i="74"/>
  <c r="A1076" i="74"/>
  <c r="A1074" i="74"/>
  <c r="A1072" i="74"/>
  <c r="A1070" i="74"/>
  <c r="A1068" i="74"/>
  <c r="A1066" i="74"/>
  <c r="A1064" i="74"/>
  <c r="A1062" i="74"/>
  <c r="A1060" i="74"/>
  <c r="A1058" i="74"/>
  <c r="A1056" i="74"/>
  <c r="A1054" i="74"/>
  <c r="A1052" i="74"/>
  <c r="A1050" i="74"/>
  <c r="A1048" i="74"/>
  <c r="A1046" i="74"/>
  <c r="A1044" i="74"/>
  <c r="A1042" i="74"/>
  <c r="A1040" i="74"/>
  <c r="A1038" i="74"/>
  <c r="A1036" i="74"/>
  <c r="A1034" i="74"/>
  <c r="A1032" i="74"/>
  <c r="A1030" i="74"/>
  <c r="D938" i="74"/>
  <c r="C1019" i="74"/>
  <c r="G1008" i="74"/>
  <c r="H1004" i="74"/>
  <c r="F994" i="74"/>
  <c r="H991" i="74"/>
  <c r="G989" i="74"/>
  <c r="H987" i="74"/>
  <c r="F975" i="74"/>
  <c r="G957" i="74"/>
  <c r="H955" i="74"/>
  <c r="G954" i="74"/>
  <c r="F953" i="74"/>
  <c r="F952" i="74"/>
  <c r="F951" i="74"/>
  <c r="F950" i="74"/>
  <c r="F948" i="74"/>
  <c r="F946" i="74"/>
  <c r="G945" i="74"/>
  <c r="B1100" i="74"/>
  <c r="B1096" i="74"/>
  <c r="B1092" i="74"/>
  <c r="B1086" i="74"/>
  <c r="B1084" i="74"/>
  <c r="B1080" i="74"/>
  <c r="B1078" i="74"/>
  <c r="B1074" i="74"/>
  <c r="B1072" i="74"/>
  <c r="B1070" i="74"/>
  <c r="B1068" i="74"/>
  <c r="B1066" i="74"/>
  <c r="B1064" i="74"/>
  <c r="B1062" i="74"/>
  <c r="B1060" i="74"/>
  <c r="B1058" i="74"/>
  <c r="B1056" i="74"/>
  <c r="B1054" i="74"/>
  <c r="B1052" i="74"/>
  <c r="B1050" i="74"/>
  <c r="B1048" i="74"/>
  <c r="B1046" i="74"/>
  <c r="B1044" i="74"/>
  <c r="B1042" i="74"/>
  <c r="B1040" i="74"/>
  <c r="B1038" i="74"/>
  <c r="B1036" i="74"/>
  <c r="B1034" i="74"/>
  <c r="B1032" i="74"/>
  <c r="B1030" i="74"/>
  <c r="B1028" i="74"/>
  <c r="F962" i="74"/>
  <c r="F1007" i="74"/>
  <c r="F1006" i="74"/>
  <c r="G1005" i="74"/>
  <c r="F1002" i="74"/>
  <c r="F998" i="74"/>
  <c r="F995" i="74"/>
  <c r="G994" i="74"/>
  <c r="H966" i="74"/>
  <c r="H961" i="74"/>
  <c r="F960" i="74"/>
  <c r="F958" i="74"/>
  <c r="F954" i="74"/>
  <c r="F990" i="74"/>
  <c r="G986" i="74"/>
  <c r="H981" i="74"/>
  <c r="F978" i="74"/>
  <c r="F956" i="74"/>
  <c r="E645" i="74"/>
  <c r="F1017" i="74"/>
  <c r="G1014" i="74"/>
  <c r="F1011" i="74"/>
  <c r="H1005" i="74"/>
  <c r="F1004" i="74"/>
  <c r="H1002" i="74"/>
  <c r="H998" i="74"/>
  <c r="H996" i="74"/>
  <c r="H994" i="74"/>
  <c r="F989" i="74"/>
  <c r="F986" i="74"/>
  <c r="F974" i="74"/>
  <c r="F973" i="74"/>
  <c r="F970" i="74"/>
  <c r="F967" i="74"/>
  <c r="F963" i="74"/>
  <c r="G959" i="74"/>
  <c r="G955" i="74"/>
  <c r="G952" i="74"/>
  <c r="F947" i="74"/>
  <c r="F1016" i="74"/>
  <c r="F1010" i="74"/>
  <c r="G1004" i="74"/>
  <c r="G1000" i="74"/>
  <c r="F982" i="74"/>
  <c r="H977" i="74"/>
  <c r="H964" i="74"/>
  <c r="F959" i="74"/>
  <c r="E661" i="74"/>
  <c r="H1017" i="74"/>
  <c r="H986" i="74"/>
  <c r="F969" i="74"/>
  <c r="F966" i="74"/>
  <c r="H963" i="74"/>
  <c r="H959" i="74"/>
  <c r="H949" i="74"/>
  <c r="G947" i="74"/>
  <c r="G1013" i="74"/>
  <c r="H1012" i="74"/>
  <c r="F1008" i="74"/>
  <c r="G993" i="74"/>
  <c r="G984" i="74"/>
  <c r="F981" i="74"/>
  <c r="H980" i="74"/>
  <c r="F977" i="74"/>
  <c r="H976" i="74"/>
  <c r="F972" i="74"/>
  <c r="F949" i="74"/>
  <c r="G944" i="74"/>
  <c r="G1017" i="74"/>
  <c r="G1016" i="74"/>
  <c r="H1014" i="74"/>
  <c r="G1010" i="74"/>
  <c r="G1009" i="74"/>
  <c r="H1008" i="74"/>
  <c r="G1006" i="74"/>
  <c r="F1003" i="74"/>
  <c r="H1001" i="74"/>
  <c r="F999" i="74"/>
  <c r="G995" i="74"/>
  <c r="H989" i="74"/>
  <c r="G981" i="74"/>
  <c r="G978" i="74"/>
  <c r="G977" i="74"/>
  <c r="H972" i="74"/>
  <c r="F971" i="74"/>
  <c r="H969" i="74"/>
  <c r="G966" i="74"/>
  <c r="G963" i="74"/>
  <c r="G962" i="74"/>
  <c r="G961" i="74"/>
  <c r="H953" i="74"/>
  <c r="C20" i="74"/>
  <c r="D20" i="74" s="1"/>
  <c r="G1018" i="74"/>
  <c r="H1016" i="74"/>
  <c r="H1015" i="74"/>
  <c r="F1013" i="74"/>
  <c r="F1012" i="74"/>
  <c r="H1010" i="74"/>
  <c r="G1003" i="74"/>
  <c r="G999" i="74"/>
  <c r="F997" i="74"/>
  <c r="H995" i="74"/>
  <c r="F993" i="74"/>
  <c r="G992" i="74"/>
  <c r="G991" i="74"/>
  <c r="F988" i="74"/>
  <c r="G987" i="74"/>
  <c r="H985" i="74"/>
  <c r="F984" i="74"/>
  <c r="G983" i="74"/>
  <c r="F980" i="74"/>
  <c r="H978" i="74"/>
  <c r="F976" i="74"/>
  <c r="G974" i="74"/>
  <c r="F968" i="74"/>
  <c r="G964" i="74"/>
  <c r="H962" i="74"/>
  <c r="G960" i="74"/>
  <c r="H958" i="74"/>
  <c r="F957" i="74"/>
  <c r="G956" i="74"/>
  <c r="H954" i="74"/>
  <c r="D1019" i="74"/>
  <c r="E1019" i="74"/>
  <c r="H944" i="74"/>
  <c r="B778" i="74"/>
  <c r="B863" i="74"/>
  <c r="B691" i="74"/>
  <c r="B944" i="74"/>
  <c r="B190" i="74"/>
  <c r="B934" i="74"/>
  <c r="B1015" i="74"/>
  <c r="B762" i="74"/>
  <c r="B849" i="74"/>
  <c r="B186" i="74"/>
  <c r="B930" i="74"/>
  <c r="B1011" i="74"/>
  <c r="B758" i="74"/>
  <c r="B845" i="74"/>
  <c r="B182" i="74"/>
  <c r="B926" i="74"/>
  <c r="B1007" i="74"/>
  <c r="B754" i="74"/>
  <c r="B841" i="74"/>
  <c r="B180" i="74"/>
  <c r="B924" i="74"/>
  <c r="B752" i="74"/>
  <c r="B1005" i="74"/>
  <c r="B839" i="74"/>
  <c r="B174" i="74"/>
  <c r="B918" i="74"/>
  <c r="B999" i="74"/>
  <c r="B746" i="74"/>
  <c r="B833" i="74"/>
  <c r="B168" i="74"/>
  <c r="B912" i="74"/>
  <c r="B740" i="74"/>
  <c r="B993" i="74"/>
  <c r="B827" i="74"/>
  <c r="A193" i="74"/>
  <c r="A1018" i="74"/>
  <c r="A852" i="74"/>
  <c r="A765" i="74"/>
  <c r="A937" i="74"/>
  <c r="A191" i="74"/>
  <c r="A763" i="74"/>
  <c r="A1016" i="74"/>
  <c r="A850" i="74"/>
  <c r="A935" i="74"/>
  <c r="A189" i="74"/>
  <c r="A1014" i="74"/>
  <c r="A848" i="74"/>
  <c r="A761" i="74"/>
  <c r="A933" i="74"/>
  <c r="A187" i="74"/>
  <c r="A759" i="74"/>
  <c r="A1012" i="74"/>
  <c r="A846" i="74"/>
  <c r="A931" i="74"/>
  <c r="A185" i="74"/>
  <c r="A1010" i="74"/>
  <c r="A844" i="74"/>
  <c r="A757" i="74"/>
  <c r="A929" i="74"/>
  <c r="A183" i="74"/>
  <c r="A755" i="74"/>
  <c r="A1008" i="74"/>
  <c r="A842" i="74"/>
  <c r="A927" i="74"/>
  <c r="A181" i="74"/>
  <c r="A1006" i="74"/>
  <c r="A840" i="74"/>
  <c r="A753" i="74"/>
  <c r="A925" i="74"/>
  <c r="A179" i="74"/>
  <c r="A751" i="74"/>
  <c r="A1004" i="74"/>
  <c r="A838" i="74"/>
  <c r="A923" i="74"/>
  <c r="A177" i="74"/>
  <c r="A1002" i="74"/>
  <c r="A836" i="74"/>
  <c r="A749" i="74"/>
  <c r="A921" i="74"/>
  <c r="A175" i="74"/>
  <c r="A747" i="74"/>
  <c r="A1000" i="74"/>
  <c r="A834" i="74"/>
  <c r="A919" i="74"/>
  <c r="A173" i="74"/>
  <c r="A998" i="74"/>
  <c r="A832" i="74"/>
  <c r="A745" i="74"/>
  <c r="A917" i="74"/>
  <c r="A171" i="74"/>
  <c r="A743" i="74"/>
  <c r="A996" i="74"/>
  <c r="A830" i="74"/>
  <c r="A915" i="74"/>
  <c r="A169" i="74"/>
  <c r="A994" i="74"/>
  <c r="A828" i="74"/>
  <c r="A741" i="74"/>
  <c r="A913" i="74"/>
  <c r="A167" i="74"/>
  <c r="A739" i="74"/>
  <c r="A992" i="74"/>
  <c r="A826" i="74"/>
  <c r="A911" i="74"/>
  <c r="A165" i="74"/>
  <c r="A990" i="74"/>
  <c r="A824" i="74"/>
  <c r="A737" i="74"/>
  <c r="A909" i="74"/>
  <c r="A163" i="74"/>
  <c r="A735" i="74"/>
  <c r="A988" i="74"/>
  <c r="A822" i="74"/>
  <c r="A907" i="74"/>
  <c r="A161" i="74"/>
  <c r="A986" i="74"/>
  <c r="A820" i="74"/>
  <c r="A733" i="74"/>
  <c r="A905" i="74"/>
  <c r="A159" i="74"/>
  <c r="A731" i="74"/>
  <c r="A984" i="74"/>
  <c r="A818" i="74"/>
  <c r="A903" i="74"/>
  <c r="A157" i="74"/>
  <c r="A982" i="74"/>
  <c r="A816" i="74"/>
  <c r="A729" i="74"/>
  <c r="A901" i="74"/>
  <c r="A155" i="74"/>
  <c r="A727" i="74"/>
  <c r="A980" i="74"/>
  <c r="A814" i="74"/>
  <c r="A899" i="74"/>
  <c r="A153" i="74"/>
  <c r="A978" i="74"/>
  <c r="A812" i="74"/>
  <c r="A725" i="74"/>
  <c r="A897" i="74"/>
  <c r="A151" i="74"/>
  <c r="A723" i="74"/>
  <c r="A976" i="74"/>
  <c r="A810" i="74"/>
  <c r="A895" i="74"/>
  <c r="A149" i="74"/>
  <c r="A974" i="74"/>
  <c r="A808" i="74"/>
  <c r="A721" i="74"/>
  <c r="A893" i="74"/>
  <c r="A147" i="74"/>
  <c r="A719" i="74"/>
  <c r="A972" i="74"/>
  <c r="A806" i="74"/>
  <c r="A891" i="74"/>
  <c r="A145" i="74"/>
  <c r="A970" i="74"/>
  <c r="A804" i="74"/>
  <c r="A717" i="74"/>
  <c r="A889" i="74"/>
  <c r="A143" i="74"/>
  <c r="A715" i="74"/>
  <c r="A968" i="74"/>
  <c r="A802" i="74"/>
  <c r="A887" i="74"/>
  <c r="A141" i="74"/>
  <c r="A966" i="74"/>
  <c r="A800" i="74"/>
  <c r="A713" i="74"/>
  <c r="A885" i="74"/>
  <c r="A139" i="74"/>
  <c r="A711" i="74"/>
  <c r="A964" i="74"/>
  <c r="A798" i="74"/>
  <c r="A883" i="74"/>
  <c r="A137" i="74"/>
  <c r="A962" i="74"/>
  <c r="A796" i="74"/>
  <c r="A709" i="74"/>
  <c r="A881" i="74"/>
  <c r="A135" i="74"/>
  <c r="A707" i="74"/>
  <c r="A960" i="74"/>
  <c r="A794" i="74"/>
  <c r="A879" i="74"/>
  <c r="A133" i="74"/>
  <c r="A958" i="74"/>
  <c r="A792" i="74"/>
  <c r="A705" i="74"/>
  <c r="A877" i="74"/>
  <c r="A131" i="74"/>
  <c r="A703" i="74"/>
  <c r="A956" i="74"/>
  <c r="A790" i="74"/>
  <c r="A875" i="74"/>
  <c r="A129" i="74"/>
  <c r="A954" i="74"/>
  <c r="A788" i="74"/>
  <c r="A701" i="74"/>
  <c r="A873" i="74"/>
  <c r="A127" i="74"/>
  <c r="A699" i="74"/>
  <c r="A952" i="74"/>
  <c r="A786" i="74"/>
  <c r="A871" i="74"/>
  <c r="A125" i="74"/>
  <c r="A950" i="74"/>
  <c r="A784" i="74"/>
  <c r="A697" i="74"/>
  <c r="A869" i="74"/>
  <c r="A123" i="74"/>
  <c r="A695" i="74"/>
  <c r="A948" i="74"/>
  <c r="A782" i="74"/>
  <c r="A867" i="74"/>
  <c r="A121" i="74"/>
  <c r="A612" i="74"/>
  <c r="A946" i="74"/>
  <c r="A780" i="74"/>
  <c r="A693" i="74"/>
  <c r="A865" i="74"/>
  <c r="C820" i="74"/>
  <c r="C905" i="74" s="1"/>
  <c r="E905" i="74" s="1"/>
  <c r="C1399" i="74" s="1"/>
  <c r="C804" i="74"/>
  <c r="C889" i="74" s="1"/>
  <c r="C800" i="74"/>
  <c r="C885" i="74" s="1"/>
  <c r="E885" i="74" s="1"/>
  <c r="C1379" i="74" s="1"/>
  <c r="C788" i="74"/>
  <c r="C873" i="74" s="1"/>
  <c r="E873" i="74" s="1"/>
  <c r="C1367" i="74" s="1"/>
  <c r="C784" i="74"/>
  <c r="C869" i="74" s="1"/>
  <c r="E617" i="74"/>
  <c r="E633" i="74"/>
  <c r="E649" i="74"/>
  <c r="E665" i="74"/>
  <c r="E681" i="74"/>
  <c r="B191" i="74"/>
  <c r="B1016" i="74"/>
  <c r="B850" i="74"/>
  <c r="B935" i="74"/>
  <c r="B763" i="74"/>
  <c r="B187" i="74"/>
  <c r="B1012" i="74"/>
  <c r="B846" i="74"/>
  <c r="B931" i="74"/>
  <c r="B759" i="74"/>
  <c r="B183" i="74"/>
  <c r="B1008" i="74"/>
  <c r="B842" i="74"/>
  <c r="B927" i="74"/>
  <c r="B755" i="74"/>
  <c r="B179" i="74"/>
  <c r="B1004" i="74"/>
  <c r="B838" i="74"/>
  <c r="B923" i="74"/>
  <c r="B751" i="74"/>
  <c r="B177" i="74"/>
  <c r="B1002" i="74"/>
  <c r="B836" i="74"/>
  <c r="B749" i="74"/>
  <c r="B921" i="74"/>
  <c r="B173" i="74"/>
  <c r="B998" i="74"/>
  <c r="B832" i="74"/>
  <c r="B745" i="74"/>
  <c r="B917" i="74"/>
  <c r="B171" i="74"/>
  <c r="B996" i="74"/>
  <c r="B830" i="74"/>
  <c r="B915" i="74"/>
  <c r="B743" i="74"/>
  <c r="B167" i="74"/>
  <c r="B992" i="74"/>
  <c r="B826" i="74"/>
  <c r="B911" i="74"/>
  <c r="B739" i="74"/>
  <c r="B165" i="74"/>
  <c r="B990" i="74"/>
  <c r="B824" i="74"/>
  <c r="B737" i="74"/>
  <c r="B909" i="74"/>
  <c r="B161" i="74"/>
  <c r="B986" i="74"/>
  <c r="B820" i="74"/>
  <c r="B733" i="74"/>
  <c r="B905" i="74"/>
  <c r="B159" i="74"/>
  <c r="B984" i="74"/>
  <c r="B818" i="74"/>
  <c r="B903" i="74"/>
  <c r="B731" i="74"/>
  <c r="B157" i="74"/>
  <c r="B982" i="74"/>
  <c r="B816" i="74"/>
  <c r="B729" i="74"/>
  <c r="B901" i="74"/>
  <c r="B155" i="74"/>
  <c r="B980" i="74"/>
  <c r="B814" i="74"/>
  <c r="B899" i="74"/>
  <c r="B727" i="74"/>
  <c r="B153" i="74"/>
  <c r="B978" i="74"/>
  <c r="B812" i="74"/>
  <c r="B725" i="74"/>
  <c r="B897" i="74"/>
  <c r="B151" i="74"/>
  <c r="B976" i="74"/>
  <c r="B810" i="74"/>
  <c r="B895" i="74"/>
  <c r="B723" i="74"/>
  <c r="B149" i="74"/>
  <c r="B974" i="74"/>
  <c r="B808" i="74"/>
  <c r="B721" i="74"/>
  <c r="B893" i="74"/>
  <c r="B147" i="74"/>
  <c r="B972" i="74"/>
  <c r="B806" i="74"/>
  <c r="B891" i="74"/>
  <c r="B719" i="74"/>
  <c r="B145" i="74"/>
  <c r="B970" i="74"/>
  <c r="B804" i="74"/>
  <c r="B717" i="74"/>
  <c r="B889" i="74"/>
  <c r="B143" i="74"/>
  <c r="B968" i="74"/>
  <c r="B802" i="74"/>
  <c r="B887" i="74"/>
  <c r="B715" i="74"/>
  <c r="B141" i="74"/>
  <c r="B966" i="74"/>
  <c r="B800" i="74"/>
  <c r="B713" i="74"/>
  <c r="B885" i="74"/>
  <c r="B139" i="74"/>
  <c r="B964" i="74"/>
  <c r="B798" i="74"/>
  <c r="B883" i="74"/>
  <c r="B711" i="74"/>
  <c r="B137" i="74"/>
  <c r="B962" i="74"/>
  <c r="B796" i="74"/>
  <c r="B709" i="74"/>
  <c r="B881" i="74"/>
  <c r="B135" i="74"/>
  <c r="B960" i="74"/>
  <c r="B794" i="74"/>
  <c r="B879" i="74"/>
  <c r="B707" i="74"/>
  <c r="B133" i="74"/>
  <c r="B958" i="74"/>
  <c r="B792" i="74"/>
  <c r="B705" i="74"/>
  <c r="B877" i="74"/>
  <c r="B131" i="74"/>
  <c r="B956" i="74"/>
  <c r="B790" i="74"/>
  <c r="B875" i="74"/>
  <c r="B703" i="74"/>
  <c r="B129" i="74"/>
  <c r="B954" i="74"/>
  <c r="B788" i="74"/>
  <c r="B701" i="74"/>
  <c r="B873" i="74"/>
  <c r="B127" i="74"/>
  <c r="B952" i="74"/>
  <c r="B786" i="74"/>
  <c r="B871" i="74"/>
  <c r="B699" i="74"/>
  <c r="B125" i="74"/>
  <c r="B950" i="74"/>
  <c r="B784" i="74"/>
  <c r="B697" i="74"/>
  <c r="B869" i="74"/>
  <c r="B123" i="74"/>
  <c r="B948" i="74"/>
  <c r="B782" i="74"/>
  <c r="B867" i="74"/>
  <c r="B695" i="74"/>
  <c r="B121" i="74"/>
  <c r="B946" i="74"/>
  <c r="B780" i="74"/>
  <c r="B693" i="74"/>
  <c r="B865" i="74"/>
  <c r="C825" i="74"/>
  <c r="C910" i="74" s="1"/>
  <c r="E910" i="74" s="1"/>
  <c r="C1404" i="74" s="1"/>
  <c r="C821" i="74"/>
  <c r="C906" i="74" s="1"/>
  <c r="E906" i="74" s="1"/>
  <c r="C1400" i="74" s="1"/>
  <c r="C809" i="74"/>
  <c r="C894" i="74" s="1"/>
  <c r="E894" i="74" s="1"/>
  <c r="C1388" i="74" s="1"/>
  <c r="C805" i="74"/>
  <c r="C890" i="74" s="1"/>
  <c r="E890" i="74" s="1"/>
  <c r="C1384" i="74" s="1"/>
  <c r="C801" i="74"/>
  <c r="C886" i="74" s="1"/>
  <c r="E886" i="74" s="1"/>
  <c r="C1380" i="74" s="1"/>
  <c r="C797" i="74"/>
  <c r="C882" i="74" s="1"/>
  <c r="E882" i="74" s="1"/>
  <c r="C1376" i="74" s="1"/>
  <c r="C793" i="74"/>
  <c r="C878" i="74" s="1"/>
  <c r="E878" i="74" s="1"/>
  <c r="C1372" i="74" s="1"/>
  <c r="C789" i="74"/>
  <c r="C874" i="74" s="1"/>
  <c r="E874" i="74" s="1"/>
  <c r="C1368" i="74" s="1"/>
  <c r="C785" i="74"/>
  <c r="C870" i="74" s="1"/>
  <c r="E870" i="74" s="1"/>
  <c r="C1364" i="74" s="1"/>
  <c r="C781" i="74"/>
  <c r="C866" i="74" s="1"/>
  <c r="E866" i="74" s="1"/>
  <c r="C1360" i="74" s="1"/>
  <c r="B681" i="74"/>
  <c r="B677" i="74"/>
  <c r="B673" i="74"/>
  <c r="B671" i="74"/>
  <c r="B665" i="74"/>
  <c r="B659" i="74"/>
  <c r="B193" i="74"/>
  <c r="B1018" i="74"/>
  <c r="B852" i="74"/>
  <c r="B765" i="74"/>
  <c r="B937" i="74"/>
  <c r="B189" i="74"/>
  <c r="B1014" i="74"/>
  <c r="B848" i="74"/>
  <c r="B761" i="74"/>
  <c r="B933" i="74"/>
  <c r="B185" i="74"/>
  <c r="B1010" i="74"/>
  <c r="B844" i="74"/>
  <c r="B757" i="74"/>
  <c r="B929" i="74"/>
  <c r="B181" i="74"/>
  <c r="B1006" i="74"/>
  <c r="B840" i="74"/>
  <c r="B753" i="74"/>
  <c r="B925" i="74"/>
  <c r="B175" i="74"/>
  <c r="B1000" i="74"/>
  <c r="B834" i="74"/>
  <c r="B919" i="74"/>
  <c r="B747" i="74"/>
  <c r="B169" i="74"/>
  <c r="B994" i="74"/>
  <c r="B828" i="74"/>
  <c r="B741" i="74"/>
  <c r="B913" i="74"/>
  <c r="B163" i="74"/>
  <c r="B988" i="74"/>
  <c r="B822" i="74"/>
  <c r="B907" i="74"/>
  <c r="B735" i="74"/>
  <c r="A863" i="74"/>
  <c r="A691" i="74"/>
  <c r="A944" i="74"/>
  <c r="A778" i="74"/>
  <c r="A192" i="74"/>
  <c r="A851" i="74"/>
  <c r="A936" i="74"/>
  <c r="A764" i="74"/>
  <c r="A1017" i="74"/>
  <c r="A190" i="74"/>
  <c r="A849" i="74"/>
  <c r="A934" i="74"/>
  <c r="A1015" i="74"/>
  <c r="A762" i="74"/>
  <c r="A188" i="74"/>
  <c r="A847" i="74"/>
  <c r="A932" i="74"/>
  <c r="A760" i="74"/>
  <c r="A1013" i="74"/>
  <c r="A186" i="74"/>
  <c r="A845" i="74"/>
  <c r="A930" i="74"/>
  <c r="A1011" i="74"/>
  <c r="A758" i="74"/>
  <c r="A184" i="74"/>
  <c r="A843" i="74"/>
  <c r="A928" i="74"/>
  <c r="A756" i="74"/>
  <c r="A1009" i="74"/>
  <c r="A182" i="74"/>
  <c r="A841" i="74"/>
  <c r="A926" i="74"/>
  <c r="A1007" i="74"/>
  <c r="A754" i="74"/>
  <c r="A180" i="74"/>
  <c r="A839" i="74"/>
  <c r="A924" i="74"/>
  <c r="A752" i="74"/>
  <c r="A1005" i="74"/>
  <c r="A178" i="74"/>
  <c r="A837" i="74"/>
  <c r="A922" i="74"/>
  <c r="A1003" i="74"/>
  <c r="A750" i="74"/>
  <c r="A176" i="74"/>
  <c r="A835" i="74"/>
  <c r="A920" i="74"/>
  <c r="A748" i="74"/>
  <c r="A1001" i="74"/>
  <c r="A174" i="74"/>
  <c r="A833" i="74"/>
  <c r="A918" i="74"/>
  <c r="A999" i="74"/>
  <c r="A746" i="74"/>
  <c r="A172" i="74"/>
  <c r="A831" i="74"/>
  <c r="A916" i="74"/>
  <c r="A744" i="74"/>
  <c r="A997" i="74"/>
  <c r="A170" i="74"/>
  <c r="A829" i="74"/>
  <c r="A914" i="74"/>
  <c r="A995" i="74"/>
  <c r="A742" i="74"/>
  <c r="A168" i="74"/>
  <c r="A827" i="74"/>
  <c r="A912" i="74"/>
  <c r="A740" i="74"/>
  <c r="A993" i="74"/>
  <c r="A166" i="74"/>
  <c r="A825" i="74"/>
  <c r="A910" i="74"/>
  <c r="A991" i="74"/>
  <c r="A738" i="74"/>
  <c r="A164" i="74"/>
  <c r="A823" i="74"/>
  <c r="A908" i="74"/>
  <c r="A736" i="74"/>
  <c r="A989" i="74"/>
  <c r="A162" i="74"/>
  <c r="A821" i="74"/>
  <c r="A906" i="74"/>
  <c r="A987" i="74"/>
  <c r="A734" i="74"/>
  <c r="A160" i="74"/>
  <c r="A819" i="74"/>
  <c r="A904" i="74"/>
  <c r="A732" i="74"/>
  <c r="A985" i="74"/>
  <c r="A158" i="74"/>
  <c r="A817" i="74"/>
  <c r="A902" i="74"/>
  <c r="A983" i="74"/>
  <c r="A730" i="74"/>
  <c r="A156" i="74"/>
  <c r="A815" i="74"/>
  <c r="A900" i="74"/>
  <c r="A728" i="74"/>
  <c r="A981" i="74"/>
  <c r="A154" i="74"/>
  <c r="A813" i="74"/>
  <c r="A898" i="74"/>
  <c r="A979" i="74"/>
  <c r="A726" i="74"/>
  <c r="A152" i="74"/>
  <c r="A811" i="74"/>
  <c r="A896" i="74"/>
  <c r="A724" i="74"/>
  <c r="A977" i="74"/>
  <c r="A150" i="74"/>
  <c r="A809" i="74"/>
  <c r="A894" i="74"/>
  <c r="A975" i="74"/>
  <c r="A722" i="74"/>
  <c r="A148" i="74"/>
  <c r="A807" i="74"/>
  <c r="A892" i="74"/>
  <c r="A720" i="74"/>
  <c r="A973" i="74"/>
  <c r="A146" i="74"/>
  <c r="A805" i="74"/>
  <c r="A890" i="74"/>
  <c r="A971" i="74"/>
  <c r="A718" i="74"/>
  <c r="A144" i="74"/>
  <c r="A803" i="74"/>
  <c r="A888" i="74"/>
  <c r="A716" i="74"/>
  <c r="A969" i="74"/>
  <c r="A142" i="74"/>
  <c r="A801" i="74"/>
  <c r="A886" i="74"/>
  <c r="A967" i="74"/>
  <c r="A714" i="74"/>
  <c r="A140" i="74"/>
  <c r="A799" i="74"/>
  <c r="A884" i="74"/>
  <c r="A712" i="74"/>
  <c r="A965" i="74"/>
  <c r="A138" i="74"/>
  <c r="A797" i="74"/>
  <c r="A882" i="74"/>
  <c r="A963" i="74"/>
  <c r="A710" i="74"/>
  <c r="A136" i="74"/>
  <c r="A795" i="74"/>
  <c r="A880" i="74"/>
  <c r="A708" i="74"/>
  <c r="A961" i="74"/>
  <c r="A134" i="74"/>
  <c r="A793" i="74"/>
  <c r="A878" i="74"/>
  <c r="A959" i="74"/>
  <c r="A706" i="74"/>
  <c r="A132" i="74"/>
  <c r="A791" i="74"/>
  <c r="A876" i="74"/>
  <c r="A704" i="74"/>
  <c r="A957" i="74"/>
  <c r="A130" i="74"/>
  <c r="A789" i="74"/>
  <c r="A874" i="74"/>
  <c r="A955" i="74"/>
  <c r="A702" i="74"/>
  <c r="A128" i="74"/>
  <c r="A787" i="74"/>
  <c r="A872" i="74"/>
  <c r="A700" i="74"/>
  <c r="A953" i="74"/>
  <c r="A126" i="74"/>
  <c r="A785" i="74"/>
  <c r="A870" i="74"/>
  <c r="A951" i="74"/>
  <c r="A698" i="74"/>
  <c r="A124" i="74"/>
  <c r="A783" i="74"/>
  <c r="A868" i="74"/>
  <c r="A696" i="74"/>
  <c r="A949" i="74"/>
  <c r="A122" i="74"/>
  <c r="A781" i="74"/>
  <c r="A866" i="74"/>
  <c r="A947" i="74"/>
  <c r="A694" i="74"/>
  <c r="A120" i="74"/>
  <c r="A779" i="74"/>
  <c r="A864" i="74"/>
  <c r="A692" i="74"/>
  <c r="A611" i="74"/>
  <c r="A945" i="74"/>
  <c r="C838" i="74"/>
  <c r="C923" i="74" s="1"/>
  <c r="E923" i="74" s="1"/>
  <c r="C1417" i="74" s="1"/>
  <c r="C782" i="74"/>
  <c r="C867" i="74" s="1"/>
  <c r="E867" i="74" s="1"/>
  <c r="C1361" i="74" s="1"/>
  <c r="E625" i="74"/>
  <c r="E641" i="74"/>
  <c r="E657" i="74"/>
  <c r="E673" i="74"/>
  <c r="B610" i="74"/>
  <c r="A684" i="74"/>
  <c r="A682" i="74"/>
  <c r="A680" i="74"/>
  <c r="A678" i="74"/>
  <c r="A676" i="74"/>
  <c r="A674" i="74"/>
  <c r="A672" i="74"/>
  <c r="A670" i="74"/>
  <c r="A668" i="74"/>
  <c r="A666" i="74"/>
  <c r="A664" i="74"/>
  <c r="A662" i="74"/>
  <c r="A660" i="74"/>
  <c r="A658" i="74"/>
  <c r="A656" i="74"/>
  <c r="A654" i="74"/>
  <c r="A652" i="74"/>
  <c r="A650" i="74"/>
  <c r="A648" i="74"/>
  <c r="A646" i="74"/>
  <c r="A644" i="74"/>
  <c r="A642" i="74"/>
  <c r="A640" i="74"/>
  <c r="A638" i="74"/>
  <c r="A636" i="74"/>
  <c r="A634" i="74"/>
  <c r="A632" i="74"/>
  <c r="A630" i="74"/>
  <c r="A628" i="74"/>
  <c r="A626" i="74"/>
  <c r="A624" i="74"/>
  <c r="A622" i="74"/>
  <c r="A620" i="74"/>
  <c r="A618" i="74"/>
  <c r="A616" i="74"/>
  <c r="A614" i="74"/>
  <c r="B192" i="74"/>
  <c r="B936" i="74"/>
  <c r="B764" i="74"/>
  <c r="B1017" i="74"/>
  <c r="B851" i="74"/>
  <c r="B188" i="74"/>
  <c r="B932" i="74"/>
  <c r="B760" i="74"/>
  <c r="B1013" i="74"/>
  <c r="B847" i="74"/>
  <c r="B184" i="74"/>
  <c r="B928" i="74"/>
  <c r="B756" i="74"/>
  <c r="B1009" i="74"/>
  <c r="B843" i="74"/>
  <c r="B178" i="74"/>
  <c r="B922" i="74"/>
  <c r="B1003" i="74"/>
  <c r="B750" i="74"/>
  <c r="B837" i="74"/>
  <c r="B176" i="74"/>
  <c r="B920" i="74"/>
  <c r="B748" i="74"/>
  <c r="B1001" i="74"/>
  <c r="B835" i="74"/>
  <c r="B172" i="74"/>
  <c r="B916" i="74"/>
  <c r="B744" i="74"/>
  <c r="B997" i="74"/>
  <c r="B831" i="74"/>
  <c r="B170" i="74"/>
  <c r="B914" i="74"/>
  <c r="B995" i="74"/>
  <c r="B742" i="74"/>
  <c r="B829" i="74"/>
  <c r="B166" i="74"/>
  <c r="B910" i="74"/>
  <c r="B991" i="74"/>
  <c r="B738" i="74"/>
  <c r="B825" i="74"/>
  <c r="B164" i="74"/>
  <c r="B908" i="74"/>
  <c r="B736" i="74"/>
  <c r="B989" i="74"/>
  <c r="B823" i="74"/>
  <c r="B162" i="74"/>
  <c r="B906" i="74"/>
  <c r="B987" i="74"/>
  <c r="B734" i="74"/>
  <c r="B821" i="74"/>
  <c r="B160" i="74"/>
  <c r="B904" i="74"/>
  <c r="B732" i="74"/>
  <c r="B985" i="74"/>
  <c r="B819" i="74"/>
  <c r="B158" i="74"/>
  <c r="B902" i="74"/>
  <c r="B983" i="74"/>
  <c r="B730" i="74"/>
  <c r="B817" i="74"/>
  <c r="B156" i="74"/>
  <c r="B900" i="74"/>
  <c r="B728" i="74"/>
  <c r="B981" i="74"/>
  <c r="B815" i="74"/>
  <c r="B154" i="74"/>
  <c r="B898" i="74"/>
  <c r="B979" i="74"/>
  <c r="B726" i="74"/>
  <c r="B813" i="74"/>
  <c r="B152" i="74"/>
  <c r="B896" i="74"/>
  <c r="B724" i="74"/>
  <c r="B977" i="74"/>
  <c r="B811" i="74"/>
  <c r="B150" i="74"/>
  <c r="B894" i="74"/>
  <c r="B975" i="74"/>
  <c r="B722" i="74"/>
  <c r="B809" i="74"/>
  <c r="B148" i="74"/>
  <c r="B892" i="74"/>
  <c r="B720" i="74"/>
  <c r="B973" i="74"/>
  <c r="B807" i="74"/>
  <c r="B146" i="74"/>
  <c r="B890" i="74"/>
  <c r="B971" i="74"/>
  <c r="B718" i="74"/>
  <c r="B805" i="74"/>
  <c r="B144" i="74"/>
  <c r="B888" i="74"/>
  <c r="B716" i="74"/>
  <c r="B969" i="74"/>
  <c r="B803" i="74"/>
  <c r="B142" i="74"/>
  <c r="B886" i="74"/>
  <c r="B967" i="74"/>
  <c r="B714" i="74"/>
  <c r="B801" i="74"/>
  <c r="B140" i="74"/>
  <c r="B884" i="74"/>
  <c r="B712" i="74"/>
  <c r="B965" i="74"/>
  <c r="B799" i="74"/>
  <c r="B138" i="74"/>
  <c r="B882" i="74"/>
  <c r="B963" i="74"/>
  <c r="B710" i="74"/>
  <c r="B797" i="74"/>
  <c r="B136" i="74"/>
  <c r="B880" i="74"/>
  <c r="B708" i="74"/>
  <c r="B961" i="74"/>
  <c r="B795" i="74"/>
  <c r="B134" i="74"/>
  <c r="B878" i="74"/>
  <c r="B959" i="74"/>
  <c r="B706" i="74"/>
  <c r="B793" i="74"/>
  <c r="B132" i="74"/>
  <c r="B876" i="74"/>
  <c r="B704" i="74"/>
  <c r="B957" i="74"/>
  <c r="B791" i="74"/>
  <c r="B130" i="74"/>
  <c r="B874" i="74"/>
  <c r="B955" i="74"/>
  <c r="B702" i="74"/>
  <c r="B789" i="74"/>
  <c r="B128" i="74"/>
  <c r="B872" i="74"/>
  <c r="B700" i="74"/>
  <c r="B953" i="74"/>
  <c r="B787" i="74"/>
  <c r="B126" i="74"/>
  <c r="B870" i="74"/>
  <c r="B951" i="74"/>
  <c r="B698" i="74"/>
  <c r="B785" i="74"/>
  <c r="B124" i="74"/>
  <c r="B868" i="74"/>
  <c r="B696" i="74"/>
  <c r="B949" i="74"/>
  <c r="B783" i="74"/>
  <c r="B122" i="74"/>
  <c r="B866" i="74"/>
  <c r="B947" i="74"/>
  <c r="B694" i="74"/>
  <c r="B781" i="74"/>
  <c r="B120" i="74"/>
  <c r="B864" i="74"/>
  <c r="B692" i="74"/>
  <c r="B945" i="74"/>
  <c r="B779" i="74"/>
  <c r="E683" i="74"/>
  <c r="C764" i="74"/>
  <c r="E679" i="74"/>
  <c r="C760" i="74"/>
  <c r="E675" i="74"/>
  <c r="C756" i="74"/>
  <c r="E671" i="74"/>
  <c r="C752" i="74"/>
  <c r="E667" i="74"/>
  <c r="C748" i="74"/>
  <c r="E663" i="74"/>
  <c r="C744" i="74"/>
  <c r="E659" i="74"/>
  <c r="C740" i="74"/>
  <c r="E655" i="74"/>
  <c r="C736" i="74"/>
  <c r="E651" i="74"/>
  <c r="C732" i="74"/>
  <c r="E647" i="74"/>
  <c r="C728" i="74"/>
  <c r="E643" i="74"/>
  <c r="C724" i="74"/>
  <c r="E639" i="74"/>
  <c r="C720" i="74"/>
  <c r="E635" i="74"/>
  <c r="C716" i="74"/>
  <c r="E631" i="74"/>
  <c r="C712" i="74"/>
  <c r="E627" i="74"/>
  <c r="C708" i="74"/>
  <c r="E623" i="74"/>
  <c r="C704" i="74"/>
  <c r="E619" i="74"/>
  <c r="C700" i="74"/>
  <c r="E615" i="74"/>
  <c r="C696" i="74"/>
  <c r="E611" i="74"/>
  <c r="C692" i="74"/>
  <c r="E682" i="74"/>
  <c r="D850" i="74"/>
  <c r="F850" i="74" s="1"/>
  <c r="G850" i="74" s="1"/>
  <c r="E678" i="74"/>
  <c r="D846" i="74"/>
  <c r="F846" i="74" s="1"/>
  <c r="G846" i="74" s="1"/>
  <c r="E674" i="74"/>
  <c r="D842" i="74"/>
  <c r="F842" i="74" s="1"/>
  <c r="G842" i="74" s="1"/>
  <c r="E670" i="74"/>
  <c r="D838" i="74"/>
  <c r="F838" i="74" s="1"/>
  <c r="E666" i="74"/>
  <c r="D834" i="74"/>
  <c r="F834" i="74" s="1"/>
  <c r="G834" i="74" s="1"/>
  <c r="E662" i="74"/>
  <c r="D830" i="74"/>
  <c r="F830" i="74" s="1"/>
  <c r="G830" i="74" s="1"/>
  <c r="E658" i="74"/>
  <c r="D826" i="74"/>
  <c r="F826" i="74" s="1"/>
  <c r="G826" i="74" s="1"/>
  <c r="E654" i="74"/>
  <c r="D822" i="74"/>
  <c r="F822" i="74" s="1"/>
  <c r="G822" i="74" s="1"/>
  <c r="E650" i="74"/>
  <c r="D818" i="74"/>
  <c r="F818" i="74" s="1"/>
  <c r="G818" i="74" s="1"/>
  <c r="E646" i="74"/>
  <c r="D814" i="74"/>
  <c r="F814" i="74" s="1"/>
  <c r="G814" i="74" s="1"/>
  <c r="E642" i="74"/>
  <c r="D810" i="74"/>
  <c r="F810" i="74" s="1"/>
  <c r="G810" i="74" s="1"/>
  <c r="E638" i="74"/>
  <c r="D806" i="74"/>
  <c r="F806" i="74" s="1"/>
  <c r="G806" i="74" s="1"/>
  <c r="E634" i="74"/>
  <c r="D802" i="74"/>
  <c r="F802" i="74" s="1"/>
  <c r="G802" i="74" s="1"/>
  <c r="E630" i="74"/>
  <c r="D798" i="74"/>
  <c r="F798" i="74" s="1"/>
  <c r="G798" i="74" s="1"/>
  <c r="E626" i="74"/>
  <c r="D794" i="74"/>
  <c r="F794" i="74" s="1"/>
  <c r="G794" i="74" s="1"/>
  <c r="E622" i="74"/>
  <c r="D790" i="74"/>
  <c r="E618" i="74"/>
  <c r="D786" i="74"/>
  <c r="F786" i="74" s="1"/>
  <c r="G786" i="74" s="1"/>
  <c r="E614" i="74"/>
  <c r="D782" i="74"/>
  <c r="F782" i="74" s="1"/>
  <c r="E621" i="74"/>
  <c r="E637" i="74"/>
  <c r="E653" i="74"/>
  <c r="E669" i="74"/>
  <c r="A610" i="74"/>
  <c r="B684" i="74"/>
  <c r="B682" i="74"/>
  <c r="B680" i="74"/>
  <c r="B678" i="74"/>
  <c r="B676" i="74"/>
  <c r="B674" i="74"/>
  <c r="B672" i="74"/>
  <c r="B670" i="74"/>
  <c r="B668" i="74"/>
  <c r="B666" i="74"/>
  <c r="B664" i="74"/>
  <c r="B662" i="74"/>
  <c r="B660" i="74"/>
  <c r="B658" i="74"/>
  <c r="B656" i="74"/>
  <c r="B654" i="74"/>
  <c r="B652" i="74"/>
  <c r="B650" i="74"/>
  <c r="B648" i="74"/>
  <c r="B646" i="74"/>
  <c r="B644" i="74"/>
  <c r="B642" i="74"/>
  <c r="B640" i="74"/>
  <c r="B638" i="74"/>
  <c r="B636" i="74"/>
  <c r="B634" i="74"/>
  <c r="B632" i="74"/>
  <c r="B630" i="74"/>
  <c r="B628" i="74"/>
  <c r="B626" i="74"/>
  <c r="B624" i="74"/>
  <c r="B622" i="74"/>
  <c r="B620" i="74"/>
  <c r="B618" i="74"/>
  <c r="B616" i="74"/>
  <c r="B614" i="74"/>
  <c r="B612" i="74"/>
  <c r="F849" i="74"/>
  <c r="G849" i="74" s="1"/>
  <c r="F841" i="74"/>
  <c r="G841" i="74" s="1"/>
  <c r="F833" i="74"/>
  <c r="F825" i="74"/>
  <c r="G825" i="74" s="1"/>
  <c r="F817" i="74"/>
  <c r="F809" i="74"/>
  <c r="F801" i="74"/>
  <c r="F793" i="74"/>
  <c r="G793" i="74" s="1"/>
  <c r="F785" i="74"/>
  <c r="E937" i="74"/>
  <c r="C1431" i="74" s="1"/>
  <c r="E935" i="74"/>
  <c r="C1429" i="74" s="1"/>
  <c r="E931" i="74"/>
  <c r="C1425" i="74" s="1"/>
  <c r="E929" i="74"/>
  <c r="C1423" i="74" s="1"/>
  <c r="E927" i="74"/>
  <c r="C1421" i="74" s="1"/>
  <c r="E925" i="74"/>
  <c r="C1419" i="74" s="1"/>
  <c r="E921" i="74"/>
  <c r="C1415" i="74" s="1"/>
  <c r="E919" i="74"/>
  <c r="C1413" i="74" s="1"/>
  <c r="E917" i="74"/>
  <c r="C1411" i="74" s="1"/>
  <c r="E915" i="74"/>
  <c r="C1409" i="74" s="1"/>
  <c r="E913" i="74"/>
  <c r="C1407" i="74" s="1"/>
  <c r="E911" i="74"/>
  <c r="C1405" i="74" s="1"/>
  <c r="E909" i="74"/>
  <c r="C1403" i="74" s="1"/>
  <c r="E907" i="74"/>
  <c r="C1401" i="74" s="1"/>
  <c r="E903" i="74"/>
  <c r="C1397" i="74" s="1"/>
  <c r="E901" i="74"/>
  <c r="C1395" i="74" s="1"/>
  <c r="E899" i="74"/>
  <c r="C1393" i="74" s="1"/>
  <c r="E897" i="74"/>
  <c r="C1391" i="74" s="1"/>
  <c r="E895" i="74"/>
  <c r="C1389" i="74" s="1"/>
  <c r="E893" i="74"/>
  <c r="C1387" i="74" s="1"/>
  <c r="E891" i="74"/>
  <c r="C1385" i="74" s="1"/>
  <c r="E889" i="74"/>
  <c r="C1383" i="74" s="1"/>
  <c r="E887" i="74"/>
  <c r="C1381" i="74" s="1"/>
  <c r="E883" i="74"/>
  <c r="C1377" i="74" s="1"/>
  <c r="E881" i="74"/>
  <c r="C1375" i="74" s="1"/>
  <c r="E879" i="74"/>
  <c r="C1373" i="74" s="1"/>
  <c r="E877" i="74"/>
  <c r="C1371" i="74" s="1"/>
  <c r="E875" i="74"/>
  <c r="C1369" i="74" s="1"/>
  <c r="E871" i="74"/>
  <c r="C1365" i="74" s="1"/>
  <c r="E869" i="74"/>
  <c r="C1363" i="74" s="1"/>
  <c r="E865" i="74"/>
  <c r="C1359" i="74" s="1"/>
  <c r="E863" i="74"/>
  <c r="C1357" i="74" s="1"/>
  <c r="G837" i="74"/>
  <c r="C833" i="74"/>
  <c r="C918" i="74" s="1"/>
  <c r="E918" i="74" s="1"/>
  <c r="C1412" i="74" s="1"/>
  <c r="C817" i="74"/>
  <c r="G828" i="74"/>
  <c r="C848" i="74"/>
  <c r="C933" i="74" s="1"/>
  <c r="E933" i="74" s="1"/>
  <c r="C1427" i="74" s="1"/>
  <c r="G845" i="74"/>
  <c r="G836" i="74"/>
  <c r="G832" i="74"/>
  <c r="F790" i="74"/>
  <c r="G790" i="74" s="1"/>
  <c r="F778" i="74"/>
  <c r="E684" i="74"/>
  <c r="E680" i="74"/>
  <c r="E676" i="74"/>
  <c r="E672" i="74"/>
  <c r="E668" i="74"/>
  <c r="E664" i="74"/>
  <c r="E660" i="74"/>
  <c r="E656" i="74"/>
  <c r="E652" i="74"/>
  <c r="E648" i="74"/>
  <c r="E644" i="74"/>
  <c r="E640" i="74"/>
  <c r="E636" i="74"/>
  <c r="E632" i="74"/>
  <c r="E628" i="74"/>
  <c r="E624" i="74"/>
  <c r="E620" i="74"/>
  <c r="E616" i="74"/>
  <c r="E612" i="74"/>
  <c r="D685" i="74"/>
  <c r="C685" i="74"/>
  <c r="E610" i="74"/>
  <c r="A272" i="74"/>
  <c r="A270" i="74"/>
  <c r="A268" i="74"/>
  <c r="A266" i="74"/>
  <c r="A264" i="74"/>
  <c r="A262" i="74"/>
  <c r="A260" i="74"/>
  <c r="A258" i="74"/>
  <c r="A256" i="74"/>
  <c r="A254" i="74"/>
  <c r="A252" i="74"/>
  <c r="A250" i="74"/>
  <c r="A248" i="74"/>
  <c r="A246" i="74"/>
  <c r="A244" i="74"/>
  <c r="A242" i="74"/>
  <c r="A240" i="74"/>
  <c r="A238" i="74"/>
  <c r="A236" i="74"/>
  <c r="A234" i="74"/>
  <c r="A232" i="74"/>
  <c r="A230" i="74"/>
  <c r="A228" i="74"/>
  <c r="A226" i="74"/>
  <c r="A224" i="74"/>
  <c r="A222" i="74"/>
  <c r="A220" i="74"/>
  <c r="A218" i="74"/>
  <c r="A216" i="74"/>
  <c r="A214" i="74"/>
  <c r="A212" i="74"/>
  <c r="A210" i="74"/>
  <c r="A208" i="74"/>
  <c r="A206" i="74"/>
  <c r="A204" i="74"/>
  <c r="A202" i="74"/>
  <c r="A200" i="74"/>
  <c r="B592" i="74"/>
  <c r="B590" i="74"/>
  <c r="B588" i="74"/>
  <c r="B586" i="74"/>
  <c r="B584" i="74"/>
  <c r="B582" i="74"/>
  <c r="B580" i="74"/>
  <c r="B578" i="74"/>
  <c r="B576" i="74"/>
  <c r="B574" i="74"/>
  <c r="B572" i="74"/>
  <c r="B570" i="74"/>
  <c r="B568" i="74"/>
  <c r="B566" i="74"/>
  <c r="B564" i="74"/>
  <c r="B562" i="74"/>
  <c r="B560" i="74"/>
  <c r="B558" i="74"/>
  <c r="B556" i="74"/>
  <c r="B554" i="74"/>
  <c r="B552" i="74"/>
  <c r="B550" i="74"/>
  <c r="B548" i="74"/>
  <c r="B546" i="74"/>
  <c r="B544" i="74"/>
  <c r="B542" i="74"/>
  <c r="B540" i="74"/>
  <c r="B538" i="74"/>
  <c r="B536" i="74"/>
  <c r="B534" i="74"/>
  <c r="B532" i="74"/>
  <c r="B530" i="74"/>
  <c r="B528" i="74"/>
  <c r="B526" i="74"/>
  <c r="B524" i="74"/>
  <c r="B522" i="74"/>
  <c r="B520" i="74"/>
  <c r="B272" i="74"/>
  <c r="B270" i="74"/>
  <c r="B268" i="74"/>
  <c r="B266" i="74"/>
  <c r="B264" i="74"/>
  <c r="B262" i="74"/>
  <c r="B260" i="74"/>
  <c r="B258" i="74"/>
  <c r="B256" i="74"/>
  <c r="B254" i="74"/>
  <c r="B252" i="74"/>
  <c r="B250" i="74"/>
  <c r="B248" i="74"/>
  <c r="B246" i="74"/>
  <c r="B244" i="74"/>
  <c r="B242" i="74"/>
  <c r="B240" i="74"/>
  <c r="B238" i="74"/>
  <c r="B236" i="74"/>
  <c r="B234" i="74"/>
  <c r="B232" i="74"/>
  <c r="B230" i="74"/>
  <c r="B228" i="74"/>
  <c r="B226" i="74"/>
  <c r="B224" i="74"/>
  <c r="B222" i="74"/>
  <c r="B220" i="74"/>
  <c r="B218" i="74"/>
  <c r="B216" i="74"/>
  <c r="B214" i="74"/>
  <c r="B212" i="74"/>
  <c r="B210" i="74"/>
  <c r="B208" i="74"/>
  <c r="B206" i="74"/>
  <c r="B204" i="74"/>
  <c r="B202" i="74"/>
  <c r="B200" i="74"/>
  <c r="A593" i="74"/>
  <c r="A591" i="74"/>
  <c r="A589" i="74"/>
  <c r="A587" i="74"/>
  <c r="A585" i="74"/>
  <c r="A583" i="74"/>
  <c r="A581" i="74"/>
  <c r="A579" i="74"/>
  <c r="A577" i="74"/>
  <c r="A575" i="74"/>
  <c r="A573" i="74"/>
  <c r="A571" i="74"/>
  <c r="A569" i="74"/>
  <c r="A567" i="74"/>
  <c r="A565" i="74"/>
  <c r="A563" i="74"/>
  <c r="A561" i="74"/>
  <c r="A559" i="74"/>
  <c r="A557" i="74"/>
  <c r="A555" i="74"/>
  <c r="A553" i="74"/>
  <c r="A551" i="74"/>
  <c r="A549" i="74"/>
  <c r="A547" i="74"/>
  <c r="A545" i="74"/>
  <c r="A543" i="74"/>
  <c r="A541" i="74"/>
  <c r="A539" i="74"/>
  <c r="A537" i="74"/>
  <c r="A535" i="74"/>
  <c r="A533" i="74"/>
  <c r="A531" i="74"/>
  <c r="A529" i="74"/>
  <c r="A527" i="74"/>
  <c r="A525" i="74"/>
  <c r="A523" i="74"/>
  <c r="A521" i="74"/>
  <c r="A273" i="74"/>
  <c r="A271" i="74"/>
  <c r="A269" i="74"/>
  <c r="A267" i="74"/>
  <c r="A265" i="74"/>
  <c r="A263" i="74"/>
  <c r="A261" i="74"/>
  <c r="A259" i="74"/>
  <c r="A257" i="74"/>
  <c r="A255" i="74"/>
  <c r="A253" i="74"/>
  <c r="A251" i="74"/>
  <c r="A249" i="74"/>
  <c r="A247" i="74"/>
  <c r="A245" i="74"/>
  <c r="A243" i="74"/>
  <c r="A241" i="74"/>
  <c r="A239" i="74"/>
  <c r="A237" i="74"/>
  <c r="A235" i="74"/>
  <c r="A233" i="74"/>
  <c r="A231" i="74"/>
  <c r="A229" i="74"/>
  <c r="A227" i="74"/>
  <c r="A225" i="74"/>
  <c r="A223" i="74"/>
  <c r="A221" i="74"/>
  <c r="A219" i="74"/>
  <c r="A217" i="74"/>
  <c r="A215" i="74"/>
  <c r="A213" i="74"/>
  <c r="A211" i="74"/>
  <c r="A209" i="74"/>
  <c r="A207" i="74"/>
  <c r="A205" i="74"/>
  <c r="A203" i="74"/>
  <c r="A201" i="74"/>
  <c r="B593" i="74"/>
  <c r="B591" i="74"/>
  <c r="B589" i="74"/>
  <c r="B587" i="74"/>
  <c r="B585" i="74"/>
  <c r="B583" i="74"/>
  <c r="B581" i="74"/>
  <c r="B579" i="74"/>
  <c r="B577" i="74"/>
  <c r="B575" i="74"/>
  <c r="B573" i="74"/>
  <c r="B571" i="74"/>
  <c r="B569" i="74"/>
  <c r="B567" i="74"/>
  <c r="B565" i="74"/>
  <c r="B563" i="74"/>
  <c r="B561" i="74"/>
  <c r="B559" i="74"/>
  <c r="B557" i="74"/>
  <c r="B555" i="74"/>
  <c r="B553" i="74"/>
  <c r="B551" i="74"/>
  <c r="B549" i="74"/>
  <c r="B547" i="74"/>
  <c r="B545" i="74"/>
  <c r="B543" i="74"/>
  <c r="B541" i="74"/>
  <c r="B539" i="74"/>
  <c r="B537" i="74"/>
  <c r="B535" i="74"/>
  <c r="B533" i="74"/>
  <c r="B531" i="74"/>
  <c r="B529" i="74"/>
  <c r="B527" i="74"/>
  <c r="B525" i="74"/>
  <c r="B523" i="74"/>
  <c r="B521" i="74"/>
  <c r="B273" i="74"/>
  <c r="B271" i="74"/>
  <c r="B269" i="74"/>
  <c r="B267" i="74"/>
  <c r="B265" i="74"/>
  <c r="B263" i="74"/>
  <c r="B261" i="74"/>
  <c r="B259" i="74"/>
  <c r="B257" i="74"/>
  <c r="B255" i="74"/>
  <c r="B253" i="74"/>
  <c r="B251" i="74"/>
  <c r="B249" i="74"/>
  <c r="B247" i="74"/>
  <c r="B245" i="74"/>
  <c r="B243" i="74"/>
  <c r="B241" i="74"/>
  <c r="B239" i="74"/>
  <c r="B237" i="74"/>
  <c r="B235" i="74"/>
  <c r="B233" i="74"/>
  <c r="B231" i="74"/>
  <c r="B229" i="74"/>
  <c r="B227" i="74"/>
  <c r="B225" i="74"/>
  <c r="B223" i="74"/>
  <c r="B221" i="74"/>
  <c r="B219" i="74"/>
  <c r="B217" i="74"/>
  <c r="B215" i="74"/>
  <c r="B213" i="74"/>
  <c r="B211" i="74"/>
  <c r="B209" i="74"/>
  <c r="B207" i="74"/>
  <c r="B205" i="74"/>
  <c r="B203" i="74"/>
  <c r="B201" i="74"/>
  <c r="A592" i="74"/>
  <c r="A590" i="74"/>
  <c r="A588" i="74"/>
  <c r="A586" i="74"/>
  <c r="A584" i="74"/>
  <c r="A582" i="74"/>
  <c r="A580" i="74"/>
  <c r="A578" i="74"/>
  <c r="A576" i="74"/>
  <c r="A574" i="74"/>
  <c r="A572" i="74"/>
  <c r="A570" i="74"/>
  <c r="A568" i="74"/>
  <c r="A566" i="74"/>
  <c r="A564" i="74"/>
  <c r="A562" i="74"/>
  <c r="A560" i="74"/>
  <c r="A558" i="74"/>
  <c r="A556" i="74"/>
  <c r="A554" i="74"/>
  <c r="A552" i="74"/>
  <c r="A550" i="74"/>
  <c r="A548" i="74"/>
  <c r="A546" i="74"/>
  <c r="A544" i="74"/>
  <c r="A542" i="74"/>
  <c r="A540" i="74"/>
  <c r="A538" i="74"/>
  <c r="A536" i="74"/>
  <c r="A534" i="74"/>
  <c r="A532" i="74"/>
  <c r="A530" i="74"/>
  <c r="A528" i="74"/>
  <c r="A526" i="74"/>
  <c r="A524" i="74"/>
  <c r="A522" i="74"/>
  <c r="A520" i="74"/>
  <c r="C514" i="74"/>
  <c r="B434" i="74"/>
  <c r="A434" i="74"/>
  <c r="B433" i="74"/>
  <c r="A433" i="74"/>
  <c r="B432" i="74"/>
  <c r="A432" i="74"/>
  <c r="B431" i="74"/>
  <c r="A431" i="74"/>
  <c r="B430" i="74"/>
  <c r="A430" i="74"/>
  <c r="B429" i="74"/>
  <c r="A429" i="74"/>
  <c r="B428" i="74"/>
  <c r="A428" i="74"/>
  <c r="B427" i="74"/>
  <c r="A427" i="74"/>
  <c r="B426" i="74"/>
  <c r="A426" i="74"/>
  <c r="B425" i="74"/>
  <c r="A425" i="74"/>
  <c r="B424" i="74"/>
  <c r="A424" i="74"/>
  <c r="B423" i="74"/>
  <c r="A423" i="74"/>
  <c r="B422" i="74"/>
  <c r="A422" i="74"/>
  <c r="B421" i="74"/>
  <c r="A421" i="74"/>
  <c r="B420" i="74"/>
  <c r="A420" i="74"/>
  <c r="B419" i="74"/>
  <c r="A419" i="74"/>
  <c r="B418" i="74"/>
  <c r="A418" i="74"/>
  <c r="B417" i="74"/>
  <c r="A417" i="74"/>
  <c r="B416" i="74"/>
  <c r="A416" i="74"/>
  <c r="B415" i="74"/>
  <c r="A415" i="74"/>
  <c r="B414" i="74"/>
  <c r="A414" i="74"/>
  <c r="B413" i="74"/>
  <c r="A413" i="74"/>
  <c r="B412" i="74"/>
  <c r="A412" i="74"/>
  <c r="B411" i="74"/>
  <c r="A411" i="74"/>
  <c r="B410" i="74"/>
  <c r="A410" i="74"/>
  <c r="B409" i="74"/>
  <c r="A409" i="74"/>
  <c r="B408" i="74"/>
  <c r="A408" i="74"/>
  <c r="B407" i="74"/>
  <c r="A407" i="74"/>
  <c r="B406" i="74"/>
  <c r="A406" i="74"/>
  <c r="B405" i="74"/>
  <c r="A405" i="74"/>
  <c r="B404" i="74"/>
  <c r="A404" i="74"/>
  <c r="B403" i="74"/>
  <c r="A403" i="74"/>
  <c r="B402" i="74"/>
  <c r="A402" i="74"/>
  <c r="B401" i="74"/>
  <c r="A401" i="74"/>
  <c r="B400" i="74"/>
  <c r="A400" i="74"/>
  <c r="B399" i="74"/>
  <c r="A399" i="74"/>
  <c r="B398" i="74"/>
  <c r="A398" i="74"/>
  <c r="B397" i="74"/>
  <c r="A397" i="74"/>
  <c r="B396" i="74"/>
  <c r="A396" i="74"/>
  <c r="B395" i="74"/>
  <c r="A395" i="74"/>
  <c r="B394" i="74"/>
  <c r="A394" i="74"/>
  <c r="B393" i="74"/>
  <c r="A393" i="74"/>
  <c r="B392" i="74"/>
  <c r="A392" i="74"/>
  <c r="B391" i="74"/>
  <c r="A391" i="74"/>
  <c r="B390" i="74"/>
  <c r="A390" i="74"/>
  <c r="B389" i="74"/>
  <c r="A389" i="74"/>
  <c r="B388" i="74"/>
  <c r="A388" i="74"/>
  <c r="B387" i="74"/>
  <c r="A387" i="74"/>
  <c r="B386" i="74"/>
  <c r="A386" i="74"/>
  <c r="B385" i="74"/>
  <c r="A385" i="74"/>
  <c r="B384" i="74"/>
  <c r="A384" i="74"/>
  <c r="B383" i="74"/>
  <c r="A383" i="74"/>
  <c r="B382" i="74"/>
  <c r="A382" i="74"/>
  <c r="B381" i="74"/>
  <c r="A381" i="74"/>
  <c r="B380" i="74"/>
  <c r="A380" i="74"/>
  <c r="B379" i="74"/>
  <c r="A379" i="74"/>
  <c r="B378" i="74"/>
  <c r="A378" i="74"/>
  <c r="B377" i="74"/>
  <c r="A377" i="74"/>
  <c r="B376" i="74"/>
  <c r="A376" i="74"/>
  <c r="B375" i="74"/>
  <c r="A375" i="74"/>
  <c r="B374" i="74"/>
  <c r="A374" i="74"/>
  <c r="B373" i="74"/>
  <c r="A373" i="74"/>
  <c r="B372" i="74"/>
  <c r="A372" i="74"/>
  <c r="B371" i="74"/>
  <c r="A371" i="74"/>
  <c r="B370" i="74"/>
  <c r="A370" i="74"/>
  <c r="B369" i="74"/>
  <c r="A369" i="74"/>
  <c r="B368" i="74"/>
  <c r="A368" i="74"/>
  <c r="B367" i="74"/>
  <c r="A367" i="74"/>
  <c r="B366" i="74"/>
  <c r="A366" i="74"/>
  <c r="B365" i="74"/>
  <c r="A365" i="74"/>
  <c r="B364" i="74"/>
  <c r="A364" i="74"/>
  <c r="B363" i="74"/>
  <c r="A363" i="74"/>
  <c r="B362" i="74"/>
  <c r="A362" i="74"/>
  <c r="B361" i="74"/>
  <c r="A361" i="74"/>
  <c r="B360" i="74"/>
  <c r="A360" i="74"/>
  <c r="E1622" i="74" l="1"/>
  <c r="F1622" i="74" s="1"/>
  <c r="G805" i="74"/>
  <c r="G782" i="74"/>
  <c r="C766" i="74"/>
  <c r="A771" i="74" s="1"/>
  <c r="F771" i="74" s="1"/>
  <c r="B1683" i="74"/>
  <c r="G800" i="74"/>
  <c r="G789" i="74"/>
  <c r="G821" i="74"/>
  <c r="G797" i="74"/>
  <c r="G784" i="74"/>
  <c r="G820" i="74"/>
  <c r="G781" i="74"/>
  <c r="G785" i="74"/>
  <c r="G788" i="74"/>
  <c r="G809" i="74"/>
  <c r="G804" i="74"/>
  <c r="G801" i="74"/>
  <c r="G817" i="74"/>
  <c r="F1019" i="74"/>
  <c r="G1019" i="74"/>
  <c r="G838" i="74"/>
  <c r="D853" i="74"/>
  <c r="H1019" i="74"/>
  <c r="G848" i="74"/>
  <c r="C902" i="74"/>
  <c r="E902" i="74" s="1"/>
  <c r="C1396" i="74" s="1"/>
  <c r="C783" i="74"/>
  <c r="C791" i="74"/>
  <c r="C799" i="74"/>
  <c r="C807" i="74"/>
  <c r="C815" i="74"/>
  <c r="C823" i="74"/>
  <c r="C831" i="74"/>
  <c r="C839" i="74"/>
  <c r="C847" i="74"/>
  <c r="G833" i="74"/>
  <c r="C779" i="74"/>
  <c r="C787" i="74"/>
  <c r="C795" i="74"/>
  <c r="C803" i="74"/>
  <c r="C811" i="74"/>
  <c r="C819" i="74"/>
  <c r="C827" i="74"/>
  <c r="C835" i="74"/>
  <c r="C843" i="74"/>
  <c r="C851" i="74"/>
  <c r="E685" i="74"/>
  <c r="G778" i="74"/>
  <c r="F853" i="74"/>
  <c r="C434" i="74"/>
  <c r="A359" i="74"/>
  <c r="B354" i="74"/>
  <c r="B353" i="74"/>
  <c r="A353" i="74"/>
  <c r="B352" i="74"/>
  <c r="A352" i="74"/>
  <c r="B351" i="74"/>
  <c r="A351" i="74"/>
  <c r="B350" i="74"/>
  <c r="A350" i="74"/>
  <c r="B349" i="74"/>
  <c r="A349" i="74"/>
  <c r="B348" i="74"/>
  <c r="A348" i="74"/>
  <c r="B347" i="74"/>
  <c r="A347" i="74"/>
  <c r="B346" i="74"/>
  <c r="A346" i="74"/>
  <c r="B345" i="74"/>
  <c r="A345" i="74"/>
  <c r="B344" i="74"/>
  <c r="A344" i="74"/>
  <c r="B343" i="74"/>
  <c r="A343" i="74"/>
  <c r="B342" i="74"/>
  <c r="A342" i="74"/>
  <c r="B341" i="74"/>
  <c r="A341" i="74"/>
  <c r="B340" i="74"/>
  <c r="A340" i="74"/>
  <c r="B339" i="74"/>
  <c r="A339" i="74"/>
  <c r="B338" i="74"/>
  <c r="A338" i="74"/>
  <c r="B337" i="74"/>
  <c r="A337" i="74"/>
  <c r="B336" i="74"/>
  <c r="A336" i="74"/>
  <c r="B335" i="74"/>
  <c r="A335" i="74"/>
  <c r="B334" i="74"/>
  <c r="A334" i="74"/>
  <c r="B333" i="74"/>
  <c r="A333" i="74"/>
  <c r="B332" i="74"/>
  <c r="A332" i="74"/>
  <c r="B331" i="74"/>
  <c r="A331" i="74"/>
  <c r="B330" i="74"/>
  <c r="A330" i="74"/>
  <c r="B329" i="74"/>
  <c r="A329" i="74"/>
  <c r="B328" i="74"/>
  <c r="A328" i="74"/>
  <c r="B327" i="74"/>
  <c r="A327" i="74"/>
  <c r="B326" i="74"/>
  <c r="A326" i="74"/>
  <c r="B325" i="74"/>
  <c r="A325" i="74"/>
  <c r="B324" i="74"/>
  <c r="A324" i="74"/>
  <c r="B323" i="74"/>
  <c r="A323" i="74"/>
  <c r="B322" i="74"/>
  <c r="A322" i="74"/>
  <c r="B321" i="74"/>
  <c r="A321" i="74"/>
  <c r="B320" i="74"/>
  <c r="A320" i="74"/>
  <c r="B319" i="74"/>
  <c r="A319" i="74"/>
  <c r="B318" i="74"/>
  <c r="A318" i="74"/>
  <c r="B317" i="74"/>
  <c r="A317" i="74"/>
  <c r="B316" i="74"/>
  <c r="A316" i="74"/>
  <c r="B315" i="74"/>
  <c r="A315" i="74"/>
  <c r="B314" i="74"/>
  <c r="A314" i="74"/>
  <c r="B313" i="74"/>
  <c r="A313" i="74"/>
  <c r="B312" i="74"/>
  <c r="A312" i="74"/>
  <c r="B311" i="74"/>
  <c r="A311" i="74"/>
  <c r="B310" i="74"/>
  <c r="A310" i="74"/>
  <c r="B309" i="74"/>
  <c r="A309" i="74"/>
  <c r="B308" i="74"/>
  <c r="A308" i="74"/>
  <c r="B307" i="74"/>
  <c r="A307" i="74"/>
  <c r="B306" i="74"/>
  <c r="A306" i="74"/>
  <c r="B305" i="74"/>
  <c r="A305" i="74"/>
  <c r="B304" i="74"/>
  <c r="A304" i="74"/>
  <c r="B303" i="74"/>
  <c r="A303" i="74"/>
  <c r="B302" i="74"/>
  <c r="A302" i="74"/>
  <c r="B301" i="74"/>
  <c r="A301" i="74"/>
  <c r="B300" i="74"/>
  <c r="A300" i="74"/>
  <c r="B299" i="74"/>
  <c r="A299" i="74"/>
  <c r="B298" i="74"/>
  <c r="A298" i="74"/>
  <c r="B297" i="74"/>
  <c r="A297" i="74"/>
  <c r="B296" i="74"/>
  <c r="A296" i="74"/>
  <c r="B295" i="74"/>
  <c r="A295" i="74"/>
  <c r="B294" i="74"/>
  <c r="A294" i="74"/>
  <c r="B293" i="74"/>
  <c r="A293" i="74"/>
  <c r="B292" i="74"/>
  <c r="A292" i="74"/>
  <c r="B291" i="74"/>
  <c r="A291" i="74"/>
  <c r="B290" i="74"/>
  <c r="A290" i="74"/>
  <c r="B289" i="74"/>
  <c r="A289" i="74"/>
  <c r="B288" i="74"/>
  <c r="A288" i="74"/>
  <c r="B287" i="74"/>
  <c r="A287" i="74"/>
  <c r="B286" i="74"/>
  <c r="A286" i="74"/>
  <c r="B285" i="74"/>
  <c r="A285" i="74"/>
  <c r="B284" i="74"/>
  <c r="A284" i="74"/>
  <c r="B283" i="74"/>
  <c r="A283" i="74"/>
  <c r="B282" i="74"/>
  <c r="A282" i="74"/>
  <c r="B281" i="74"/>
  <c r="A281" i="74"/>
  <c r="B280" i="74"/>
  <c r="A280" i="74"/>
  <c r="A857" i="74" l="1"/>
  <c r="C853" i="74"/>
  <c r="G853" i="74" s="1"/>
  <c r="C932" i="74"/>
  <c r="E932" i="74" s="1"/>
  <c r="C1426" i="74" s="1"/>
  <c r="G847" i="74"/>
  <c r="C916" i="74"/>
  <c r="E916" i="74" s="1"/>
  <c r="C1410" i="74" s="1"/>
  <c r="G831" i="74"/>
  <c r="C900" i="74"/>
  <c r="E900" i="74" s="1"/>
  <c r="C1394" i="74" s="1"/>
  <c r="G815" i="74"/>
  <c r="C884" i="74"/>
  <c r="E884" i="74" s="1"/>
  <c r="C1378" i="74" s="1"/>
  <c r="G799" i="74"/>
  <c r="C868" i="74"/>
  <c r="E868" i="74" s="1"/>
  <c r="C1362" i="74" s="1"/>
  <c r="G783" i="74"/>
  <c r="C936" i="74"/>
  <c r="E936" i="74" s="1"/>
  <c r="C1430" i="74" s="1"/>
  <c r="G851" i="74"/>
  <c r="C920" i="74"/>
  <c r="E920" i="74" s="1"/>
  <c r="C1414" i="74" s="1"/>
  <c r="G835" i="74"/>
  <c r="C904" i="74"/>
  <c r="E904" i="74" s="1"/>
  <c r="C1398" i="74" s="1"/>
  <c r="G819" i="74"/>
  <c r="C888" i="74"/>
  <c r="E888" i="74" s="1"/>
  <c r="C1382" i="74" s="1"/>
  <c r="G803" i="74"/>
  <c r="C872" i="74"/>
  <c r="E872" i="74" s="1"/>
  <c r="C1366" i="74" s="1"/>
  <c r="G787" i="74"/>
  <c r="C924" i="74"/>
  <c r="E924" i="74" s="1"/>
  <c r="C1418" i="74" s="1"/>
  <c r="G839" i="74"/>
  <c r="C908" i="74"/>
  <c r="E908" i="74" s="1"/>
  <c r="C1402" i="74" s="1"/>
  <c r="G823" i="74"/>
  <c r="C892" i="74"/>
  <c r="E892" i="74" s="1"/>
  <c r="C1386" i="74" s="1"/>
  <c r="G807" i="74"/>
  <c r="C876" i="74"/>
  <c r="E876" i="74" s="1"/>
  <c r="C1370" i="74" s="1"/>
  <c r="G791" i="74"/>
  <c r="C928" i="74"/>
  <c r="E928" i="74" s="1"/>
  <c r="C1422" i="74" s="1"/>
  <c r="G843" i="74"/>
  <c r="C912" i="74"/>
  <c r="E912" i="74" s="1"/>
  <c r="C1406" i="74" s="1"/>
  <c r="G827" i="74"/>
  <c r="C896" i="74"/>
  <c r="E896" i="74" s="1"/>
  <c r="C1390" i="74" s="1"/>
  <c r="G811" i="74"/>
  <c r="C880" i="74"/>
  <c r="E880" i="74" s="1"/>
  <c r="C1374" i="74" s="1"/>
  <c r="G795" i="74"/>
  <c r="C864" i="74"/>
  <c r="G779" i="74"/>
  <c r="E864" i="74" l="1"/>
  <c r="C1358" i="74" s="1"/>
  <c r="C938" i="74"/>
  <c r="E938" i="74" s="1"/>
  <c r="C1432" i="74" s="1"/>
  <c r="A279" i="74"/>
  <c r="A354" i="74" l="1"/>
  <c r="A199" i="74" l="1"/>
  <c r="B514" i="74"/>
  <c r="B513" i="74"/>
  <c r="A513" i="74"/>
  <c r="B512" i="74"/>
  <c r="A512" i="74"/>
  <c r="B511" i="74"/>
  <c r="A511" i="74"/>
  <c r="B510" i="74"/>
  <c r="A510" i="74"/>
  <c r="B509" i="74"/>
  <c r="A509" i="74"/>
  <c r="B508" i="74"/>
  <c r="A508" i="74"/>
  <c r="B507" i="74"/>
  <c r="A507" i="74"/>
  <c r="B506" i="74"/>
  <c r="A506" i="74"/>
  <c r="B505" i="74"/>
  <c r="A505" i="74"/>
  <c r="B504" i="74"/>
  <c r="A504" i="74"/>
  <c r="B503" i="74"/>
  <c r="A503" i="74"/>
  <c r="B502" i="74"/>
  <c r="A502" i="74"/>
  <c r="B501" i="74"/>
  <c r="A501" i="74"/>
  <c r="B500" i="74"/>
  <c r="A500" i="74"/>
  <c r="B499" i="74"/>
  <c r="A499" i="74"/>
  <c r="B498" i="74"/>
  <c r="A498" i="74"/>
  <c r="B497" i="74"/>
  <c r="A497" i="74"/>
  <c r="B496" i="74"/>
  <c r="A496" i="74"/>
  <c r="B495" i="74"/>
  <c r="A495" i="74"/>
  <c r="B494" i="74"/>
  <c r="A494" i="74"/>
  <c r="B493" i="74"/>
  <c r="A493" i="74"/>
  <c r="B492" i="74"/>
  <c r="A492" i="74"/>
  <c r="B491" i="74"/>
  <c r="A491" i="74"/>
  <c r="B490" i="74"/>
  <c r="A490" i="74"/>
  <c r="B489" i="74"/>
  <c r="A489" i="74"/>
  <c r="B488" i="74"/>
  <c r="A488" i="74"/>
  <c r="B487" i="74"/>
  <c r="A487" i="74"/>
  <c r="B486" i="74"/>
  <c r="A486" i="74"/>
  <c r="B485" i="74"/>
  <c r="A485" i="74"/>
  <c r="B484" i="74"/>
  <c r="A484" i="74"/>
  <c r="B483" i="74"/>
  <c r="A483" i="74"/>
  <c r="B482" i="74"/>
  <c r="A482" i="74"/>
  <c r="B481" i="74"/>
  <c r="A481" i="74"/>
  <c r="B480" i="74"/>
  <c r="A480" i="74"/>
  <c r="B479" i="74"/>
  <c r="A479" i="74"/>
  <c r="B478" i="74"/>
  <c r="A478" i="74"/>
  <c r="B477" i="74"/>
  <c r="A477" i="74"/>
  <c r="B476" i="74"/>
  <c r="A476" i="74"/>
  <c r="B475" i="74"/>
  <c r="A475" i="74"/>
  <c r="B474" i="74"/>
  <c r="A474" i="74"/>
  <c r="B473" i="74"/>
  <c r="A473" i="74"/>
  <c r="B472" i="74"/>
  <c r="A472" i="74"/>
  <c r="B471" i="74"/>
  <c r="A471" i="74"/>
  <c r="B470" i="74"/>
  <c r="A470" i="74"/>
  <c r="B469" i="74"/>
  <c r="A469" i="74"/>
  <c r="B468" i="74"/>
  <c r="A468" i="74"/>
  <c r="B467" i="74"/>
  <c r="A467" i="74"/>
  <c r="B466" i="74"/>
  <c r="A466" i="74"/>
  <c r="B465" i="74"/>
  <c r="A465" i="74"/>
  <c r="B464" i="74"/>
  <c r="A464" i="74"/>
  <c r="B463" i="74"/>
  <c r="A463" i="74"/>
  <c r="B462" i="74"/>
  <c r="A462" i="74"/>
  <c r="B461" i="74"/>
  <c r="A461" i="74"/>
  <c r="B460" i="74"/>
  <c r="A460" i="74"/>
  <c r="B459" i="74"/>
  <c r="A459" i="74"/>
  <c r="B458" i="74"/>
  <c r="A458" i="74"/>
  <c r="B457" i="74"/>
  <c r="A457" i="74"/>
  <c r="B456" i="74"/>
  <c r="A456" i="74"/>
  <c r="B455" i="74"/>
  <c r="A455" i="74"/>
  <c r="B454" i="74"/>
  <c r="A454" i="74"/>
  <c r="B453" i="74"/>
  <c r="A453" i="74"/>
  <c r="B452" i="74"/>
  <c r="A452" i="74"/>
  <c r="B451" i="74"/>
  <c r="A451" i="74"/>
  <c r="B450" i="74"/>
  <c r="A450" i="74"/>
  <c r="B449" i="74"/>
  <c r="A449" i="74"/>
  <c r="B448" i="74"/>
  <c r="A448" i="74"/>
  <c r="B447" i="74"/>
  <c r="A447" i="74"/>
  <c r="B446" i="74"/>
  <c r="A446" i="74"/>
  <c r="B445" i="74"/>
  <c r="A445" i="74"/>
  <c r="B444" i="74"/>
  <c r="A444" i="74"/>
  <c r="B443" i="74"/>
  <c r="A443" i="74"/>
  <c r="B442" i="74"/>
  <c r="A442" i="74"/>
  <c r="B441" i="74"/>
  <c r="A441" i="74"/>
  <c r="B440" i="74"/>
  <c r="A440" i="74"/>
  <c r="A119" i="74" l="1"/>
  <c r="A439" i="74" s="1"/>
  <c r="B519" i="74" l="1"/>
  <c r="B359" i="74"/>
  <c r="B279" i="74"/>
  <c r="B199" i="74"/>
  <c r="B119" i="74"/>
  <c r="B439" i="74" s="1"/>
  <c r="B33" i="74"/>
  <c r="B27" i="74" l="1"/>
  <c r="E20" i="74"/>
  <c r="E19" i="74"/>
  <c r="E18" i="74"/>
  <c r="B14" i="74" l="1"/>
  <c r="U10" i="72" l="1"/>
  <c r="W5" i="72"/>
  <c r="L92" i="68"/>
  <c r="M91" i="68"/>
  <c r="M90" i="68"/>
  <c r="M85" i="68"/>
  <c r="I85" i="68"/>
  <c r="H85" i="68"/>
  <c r="E85" i="68"/>
  <c r="D85" i="68"/>
  <c r="B85" i="68"/>
  <c r="A85" i="68"/>
  <c r="M84" i="68"/>
  <c r="I84" i="68"/>
  <c r="H84" i="68"/>
  <c r="E84" i="68"/>
  <c r="D84" i="68"/>
  <c r="B84" i="68"/>
  <c r="A84" i="68"/>
  <c r="M83" i="68"/>
  <c r="I83" i="68"/>
  <c r="H83" i="68"/>
  <c r="E83" i="68"/>
  <c r="D83" i="68"/>
  <c r="B83" i="68"/>
  <c r="A83" i="68"/>
  <c r="M82" i="68"/>
  <c r="I82" i="68"/>
  <c r="H82" i="68"/>
  <c r="E82" i="68"/>
  <c r="D82" i="68"/>
  <c r="B82" i="68"/>
  <c r="A82" i="68"/>
  <c r="M81" i="68"/>
  <c r="I81" i="68"/>
  <c r="H81" i="68"/>
  <c r="E81" i="68"/>
  <c r="D81" i="68"/>
  <c r="B81" i="68"/>
  <c r="A81" i="68"/>
  <c r="M80" i="68"/>
  <c r="I80" i="68"/>
  <c r="H80" i="68"/>
  <c r="E80" i="68"/>
  <c r="D80" i="68"/>
  <c r="B80" i="68"/>
  <c r="A80" i="68"/>
  <c r="M79" i="68"/>
  <c r="I79" i="68"/>
  <c r="H79" i="68"/>
  <c r="E79" i="68"/>
  <c r="D79" i="68"/>
  <c r="B79" i="68"/>
  <c r="A79" i="68"/>
  <c r="M78" i="68"/>
  <c r="I78" i="68"/>
  <c r="H78" i="68"/>
  <c r="E78" i="68"/>
  <c r="D78" i="68"/>
  <c r="B78" i="68"/>
  <c r="A78" i="68"/>
  <c r="M77" i="68"/>
  <c r="I77" i="68"/>
  <c r="H77" i="68"/>
  <c r="E77" i="68"/>
  <c r="D77" i="68"/>
  <c r="B77" i="68"/>
  <c r="A77" i="68"/>
  <c r="M76" i="68"/>
  <c r="I76" i="68"/>
  <c r="H76" i="68"/>
  <c r="E76" i="68"/>
  <c r="D76" i="68"/>
  <c r="B76" i="68"/>
  <c r="A76" i="68"/>
  <c r="M75" i="68"/>
  <c r="I75" i="68"/>
  <c r="H75" i="68"/>
  <c r="E75" i="68"/>
  <c r="D75" i="68"/>
  <c r="B75" i="68"/>
  <c r="A75" i="68"/>
  <c r="M74" i="68"/>
  <c r="I74" i="68"/>
  <c r="H74" i="68"/>
  <c r="E74" i="68"/>
  <c r="D74" i="68"/>
  <c r="B74" i="68"/>
  <c r="A74" i="68"/>
  <c r="M73" i="68"/>
  <c r="I73" i="68"/>
  <c r="H73" i="68"/>
  <c r="E73" i="68"/>
  <c r="D73" i="68"/>
  <c r="B73" i="68"/>
  <c r="A73" i="68"/>
  <c r="M72" i="68"/>
  <c r="I72" i="68"/>
  <c r="H72" i="68"/>
  <c r="E72" i="68"/>
  <c r="D72" i="68"/>
  <c r="B72" i="68"/>
  <c r="A72" i="68"/>
  <c r="M71" i="68"/>
  <c r="I71" i="68"/>
  <c r="H71" i="68"/>
  <c r="E71" i="68"/>
  <c r="D71" i="68"/>
  <c r="B71" i="68"/>
  <c r="A71" i="68"/>
  <c r="M70" i="68"/>
  <c r="I70" i="68"/>
  <c r="H70" i="68"/>
  <c r="E70" i="68"/>
  <c r="D70" i="68"/>
  <c r="B70" i="68"/>
  <c r="A70" i="68"/>
  <c r="M69" i="68"/>
  <c r="I69" i="68"/>
  <c r="H69" i="68"/>
  <c r="E69" i="68"/>
  <c r="D69" i="68"/>
  <c r="B69" i="68"/>
  <c r="A69" i="68"/>
  <c r="M68" i="68"/>
  <c r="I68" i="68"/>
  <c r="H68" i="68"/>
  <c r="E68" i="68"/>
  <c r="D68" i="68"/>
  <c r="B68" i="68"/>
  <c r="A68" i="68"/>
  <c r="M67" i="68"/>
  <c r="I67" i="68"/>
  <c r="H67" i="68"/>
  <c r="E67" i="68"/>
  <c r="K67" i="68" s="1"/>
  <c r="D67" i="68"/>
  <c r="B67" i="68"/>
  <c r="A67" i="68"/>
  <c r="M66" i="68"/>
  <c r="I66" i="68"/>
  <c r="H66" i="68"/>
  <c r="E66" i="68"/>
  <c r="D66" i="68"/>
  <c r="B66" i="68"/>
  <c r="A66" i="68"/>
  <c r="M65" i="68"/>
  <c r="I65" i="68"/>
  <c r="H65" i="68"/>
  <c r="E65" i="68"/>
  <c r="D65" i="68"/>
  <c r="B65" i="68"/>
  <c r="A65" i="68"/>
  <c r="M64" i="68"/>
  <c r="I64" i="68"/>
  <c r="H64" i="68"/>
  <c r="E64" i="68"/>
  <c r="D64" i="68"/>
  <c r="B64" i="68"/>
  <c r="A64" i="68"/>
  <c r="M63" i="68"/>
  <c r="I63" i="68"/>
  <c r="H63" i="68"/>
  <c r="E63" i="68"/>
  <c r="D63" i="68"/>
  <c r="B63" i="68"/>
  <c r="A63" i="68"/>
  <c r="M62" i="68"/>
  <c r="I62" i="68"/>
  <c r="H62" i="68"/>
  <c r="E62" i="68"/>
  <c r="K62" i="68" s="1"/>
  <c r="D62" i="68"/>
  <c r="B62" i="68"/>
  <c r="A62" i="68"/>
  <c r="M61" i="68"/>
  <c r="I61" i="68"/>
  <c r="H61" i="68"/>
  <c r="E61" i="68"/>
  <c r="K61" i="68" s="1"/>
  <c r="D61" i="68"/>
  <c r="B61" i="68"/>
  <c r="A61" i="68"/>
  <c r="M60" i="68"/>
  <c r="I60" i="68"/>
  <c r="H60" i="68"/>
  <c r="E60" i="68"/>
  <c r="D60" i="68"/>
  <c r="B60" i="68"/>
  <c r="A60" i="68"/>
  <c r="M59" i="68"/>
  <c r="I59" i="68"/>
  <c r="H59" i="68"/>
  <c r="E59" i="68"/>
  <c r="D59" i="68"/>
  <c r="B59" i="68"/>
  <c r="A59" i="68"/>
  <c r="M58" i="68"/>
  <c r="I58" i="68"/>
  <c r="H58" i="68"/>
  <c r="E58" i="68"/>
  <c r="D58" i="68"/>
  <c r="B58" i="68"/>
  <c r="A58" i="68"/>
  <c r="M57" i="68"/>
  <c r="I57" i="68"/>
  <c r="H57" i="68"/>
  <c r="E57" i="68"/>
  <c r="K57" i="68" s="1"/>
  <c r="D57" i="68"/>
  <c r="B57" i="68"/>
  <c r="A57" i="68"/>
  <c r="M56" i="68"/>
  <c r="I56" i="68"/>
  <c r="H56" i="68"/>
  <c r="E56" i="68"/>
  <c r="D56" i="68"/>
  <c r="B56" i="68"/>
  <c r="A56" i="68"/>
  <c r="M55" i="68"/>
  <c r="I55" i="68"/>
  <c r="H55" i="68"/>
  <c r="E55" i="68"/>
  <c r="D55" i="68"/>
  <c r="B55" i="68"/>
  <c r="A55" i="68"/>
  <c r="M54" i="68"/>
  <c r="I54" i="68"/>
  <c r="H54" i="68"/>
  <c r="E54" i="68"/>
  <c r="K54" i="68" s="1"/>
  <c r="D54" i="68"/>
  <c r="B54" i="68"/>
  <c r="A54" i="68"/>
  <c r="M53" i="68"/>
  <c r="I53" i="68"/>
  <c r="H53" i="68"/>
  <c r="E53" i="68"/>
  <c r="D53" i="68"/>
  <c r="B53" i="68"/>
  <c r="A53" i="68"/>
  <c r="M52" i="68"/>
  <c r="I52" i="68"/>
  <c r="H52" i="68"/>
  <c r="E52" i="68"/>
  <c r="D52" i="68"/>
  <c r="B52" i="68"/>
  <c r="A52" i="68"/>
  <c r="M51" i="68"/>
  <c r="I51" i="68"/>
  <c r="H51" i="68"/>
  <c r="E51" i="68"/>
  <c r="D51" i="68"/>
  <c r="B51" i="68"/>
  <c r="A51" i="68"/>
  <c r="M50" i="68"/>
  <c r="I50" i="68"/>
  <c r="H50" i="68"/>
  <c r="E50" i="68"/>
  <c r="D50" i="68"/>
  <c r="B50" i="68"/>
  <c r="A50" i="68"/>
  <c r="M49" i="68"/>
  <c r="I49" i="68"/>
  <c r="H49" i="68"/>
  <c r="E49" i="68"/>
  <c r="K49" i="68" s="1"/>
  <c r="D49" i="68"/>
  <c r="B49" i="68"/>
  <c r="A49" i="68"/>
  <c r="M48" i="68"/>
  <c r="I48" i="68"/>
  <c r="H48" i="68"/>
  <c r="E48" i="68"/>
  <c r="D48" i="68"/>
  <c r="B48" i="68"/>
  <c r="A48" i="68"/>
  <c r="M47" i="68"/>
  <c r="I47" i="68"/>
  <c r="J47" i="68" s="1"/>
  <c r="H47" i="68"/>
  <c r="E47" i="68"/>
  <c r="D47" i="68"/>
  <c r="B47" i="68"/>
  <c r="A47" i="68"/>
  <c r="M46" i="68"/>
  <c r="I46" i="68"/>
  <c r="H46" i="68"/>
  <c r="E46" i="68"/>
  <c r="D46" i="68"/>
  <c r="B46" i="68"/>
  <c r="A46" i="68"/>
  <c r="M45" i="68"/>
  <c r="I45" i="68"/>
  <c r="J45" i="68" s="1"/>
  <c r="H45" i="68"/>
  <c r="E45" i="68"/>
  <c r="D45" i="68"/>
  <c r="B45" i="68"/>
  <c r="A45" i="68"/>
  <c r="M44" i="68"/>
  <c r="I44" i="68"/>
  <c r="H44" i="68"/>
  <c r="E44" i="68"/>
  <c r="D44" i="68"/>
  <c r="B44" i="68"/>
  <c r="A44" i="68"/>
  <c r="M43" i="68"/>
  <c r="I43" i="68"/>
  <c r="H43" i="68"/>
  <c r="E43" i="68"/>
  <c r="D43" i="68"/>
  <c r="B43" i="68"/>
  <c r="A43" i="68"/>
  <c r="M42" i="68"/>
  <c r="I42" i="68"/>
  <c r="H42" i="68"/>
  <c r="E42" i="68"/>
  <c r="D42" i="68"/>
  <c r="B42" i="68"/>
  <c r="A42" i="68"/>
  <c r="M41" i="68"/>
  <c r="I41" i="68"/>
  <c r="H41" i="68"/>
  <c r="E41" i="68"/>
  <c r="D41" i="68"/>
  <c r="B41" i="68"/>
  <c r="A41" i="68"/>
  <c r="M40" i="68"/>
  <c r="I40" i="68"/>
  <c r="H40" i="68"/>
  <c r="E40" i="68"/>
  <c r="D40" i="68"/>
  <c r="B40" i="68"/>
  <c r="A40" i="68"/>
  <c r="M39" i="68"/>
  <c r="I39" i="68"/>
  <c r="H39" i="68"/>
  <c r="E39" i="68"/>
  <c r="D39" i="68"/>
  <c r="B39" i="68"/>
  <c r="A39" i="68"/>
  <c r="M38" i="68"/>
  <c r="I38" i="68"/>
  <c r="H38" i="68"/>
  <c r="E38" i="68"/>
  <c r="D38" i="68"/>
  <c r="B38" i="68"/>
  <c r="A38" i="68"/>
  <c r="M37" i="68"/>
  <c r="I37" i="68"/>
  <c r="H37" i="68"/>
  <c r="E37" i="68"/>
  <c r="K37" i="68" s="1"/>
  <c r="D37" i="68"/>
  <c r="B37" i="68"/>
  <c r="A37" i="68"/>
  <c r="M36" i="68"/>
  <c r="I36" i="68"/>
  <c r="H36" i="68"/>
  <c r="E36" i="68"/>
  <c r="D36" i="68"/>
  <c r="B36" i="68"/>
  <c r="A36" i="68"/>
  <c r="M35" i="68"/>
  <c r="I35" i="68"/>
  <c r="H35" i="68"/>
  <c r="E35" i="68"/>
  <c r="D35" i="68"/>
  <c r="B35" i="68"/>
  <c r="A35" i="68"/>
  <c r="M34" i="68"/>
  <c r="I34" i="68"/>
  <c r="H34" i="68"/>
  <c r="E34" i="68"/>
  <c r="K34" i="68" s="1"/>
  <c r="D34" i="68"/>
  <c r="B34" i="68"/>
  <c r="A34" i="68"/>
  <c r="M33" i="68"/>
  <c r="I33" i="68"/>
  <c r="H33" i="68"/>
  <c r="E33" i="68"/>
  <c r="K33" i="68" s="1"/>
  <c r="D33" i="68"/>
  <c r="B33" i="68"/>
  <c r="A33" i="68"/>
  <c r="M32" i="68"/>
  <c r="I32" i="68"/>
  <c r="H32" i="68"/>
  <c r="E32" i="68"/>
  <c r="D32" i="68"/>
  <c r="B32" i="68"/>
  <c r="A32" i="68"/>
  <c r="M31" i="68"/>
  <c r="I31" i="68"/>
  <c r="H31" i="68"/>
  <c r="E31" i="68"/>
  <c r="D31" i="68"/>
  <c r="B31" i="68"/>
  <c r="A31" i="68"/>
  <c r="M30" i="68"/>
  <c r="I30" i="68"/>
  <c r="H30" i="68"/>
  <c r="E30" i="68"/>
  <c r="K30" i="68" s="1"/>
  <c r="D30" i="68"/>
  <c r="B30" i="68"/>
  <c r="A30" i="68"/>
  <c r="M29" i="68"/>
  <c r="I29" i="68"/>
  <c r="H29" i="68"/>
  <c r="E29" i="68"/>
  <c r="D29" i="68"/>
  <c r="B29" i="68"/>
  <c r="A29" i="68"/>
  <c r="M28" i="68"/>
  <c r="I28" i="68"/>
  <c r="H28" i="68"/>
  <c r="E28" i="68"/>
  <c r="D28" i="68"/>
  <c r="B28" i="68"/>
  <c r="A28" i="68"/>
  <c r="M27" i="68"/>
  <c r="I27" i="68"/>
  <c r="H27" i="68"/>
  <c r="E27" i="68"/>
  <c r="D27" i="68"/>
  <c r="B27" i="68"/>
  <c r="A27" i="68"/>
  <c r="M26" i="68"/>
  <c r="I26" i="68"/>
  <c r="H26" i="68"/>
  <c r="E26" i="68"/>
  <c r="D26" i="68"/>
  <c r="B26" i="68"/>
  <c r="A26" i="68"/>
  <c r="M25" i="68"/>
  <c r="I25" i="68"/>
  <c r="H25" i="68"/>
  <c r="E25" i="68"/>
  <c r="D25" i="68"/>
  <c r="B25" i="68"/>
  <c r="A25" i="68"/>
  <c r="M24" i="68"/>
  <c r="I24" i="68"/>
  <c r="H24" i="68"/>
  <c r="E24" i="68"/>
  <c r="D24" i="68"/>
  <c r="B24" i="68"/>
  <c r="A24" i="68"/>
  <c r="M23" i="68"/>
  <c r="I23" i="68"/>
  <c r="H23" i="68"/>
  <c r="E23" i="68"/>
  <c r="D23" i="68"/>
  <c r="B23" i="68"/>
  <c r="A23" i="68"/>
  <c r="M22" i="68"/>
  <c r="I22" i="68"/>
  <c r="H22" i="68"/>
  <c r="E22" i="68"/>
  <c r="D22" i="68"/>
  <c r="B22" i="68"/>
  <c r="A22" i="68"/>
  <c r="M21" i="68"/>
  <c r="I21" i="68"/>
  <c r="H21" i="68"/>
  <c r="E21" i="68"/>
  <c r="K21" i="68" s="1"/>
  <c r="D21" i="68"/>
  <c r="B21" i="68"/>
  <c r="A21" i="68"/>
  <c r="M20" i="68"/>
  <c r="I20" i="68"/>
  <c r="H20" i="68"/>
  <c r="E20" i="68"/>
  <c r="K20" i="68" s="1"/>
  <c r="D20" i="68"/>
  <c r="B20" i="68"/>
  <c r="A20" i="68"/>
  <c r="M19" i="68"/>
  <c r="I19" i="68"/>
  <c r="H19" i="68"/>
  <c r="E19" i="68"/>
  <c r="D19" i="68"/>
  <c r="B19" i="68"/>
  <c r="A19" i="68"/>
  <c r="M18" i="68"/>
  <c r="I18" i="68"/>
  <c r="H18" i="68"/>
  <c r="E18" i="68"/>
  <c r="D18" i="68"/>
  <c r="B18" i="68"/>
  <c r="A18" i="68"/>
  <c r="M17" i="68"/>
  <c r="I17" i="68"/>
  <c r="H17" i="68"/>
  <c r="E17" i="68"/>
  <c r="D17" i="68"/>
  <c r="B17" i="68"/>
  <c r="A17" i="68"/>
  <c r="M16" i="68"/>
  <c r="I16" i="68"/>
  <c r="H16" i="68"/>
  <c r="E16" i="68"/>
  <c r="K16" i="68" s="1"/>
  <c r="D16" i="68"/>
  <c r="B16" i="68"/>
  <c r="A16" i="68"/>
  <c r="M15" i="68"/>
  <c r="I15" i="68"/>
  <c r="H15" i="68"/>
  <c r="E15" i="68"/>
  <c r="D15" i="68"/>
  <c r="B15" i="68"/>
  <c r="A15" i="68"/>
  <c r="M14" i="68"/>
  <c r="I14" i="68"/>
  <c r="H14" i="68"/>
  <c r="E14" i="68"/>
  <c r="D14" i="68"/>
  <c r="B14" i="68"/>
  <c r="A14" i="68"/>
  <c r="M13" i="68"/>
  <c r="I13" i="68"/>
  <c r="H13" i="68"/>
  <c r="E13" i="68"/>
  <c r="D13" i="68"/>
  <c r="B13" i="68"/>
  <c r="A13" i="68"/>
  <c r="M12" i="68"/>
  <c r="I12" i="68"/>
  <c r="H12" i="68"/>
  <c r="E12" i="68"/>
  <c r="K12" i="68" s="1"/>
  <c r="D12" i="68"/>
  <c r="B12" i="68"/>
  <c r="A12" i="68"/>
  <c r="M11" i="68"/>
  <c r="I11" i="68"/>
  <c r="H11" i="68"/>
  <c r="E11" i="68"/>
  <c r="D11" i="68"/>
  <c r="AF84" i="67"/>
  <c r="AJ84" i="67" s="1"/>
  <c r="Z84" i="67"/>
  <c r="T84" i="67"/>
  <c r="AH84" i="67" s="1"/>
  <c r="N84" i="67"/>
  <c r="AF83" i="67"/>
  <c r="AJ83" i="67" s="1"/>
  <c r="Z83" i="67"/>
  <c r="T83" i="67"/>
  <c r="AH83" i="67" s="1"/>
  <c r="N83" i="67"/>
  <c r="AF82" i="67"/>
  <c r="AJ82" i="67" s="1"/>
  <c r="Z82" i="67"/>
  <c r="T82" i="67"/>
  <c r="AH82" i="67" s="1"/>
  <c r="N82" i="67"/>
  <c r="AF81" i="67"/>
  <c r="AJ81" i="67" s="1"/>
  <c r="Z81" i="67"/>
  <c r="T81" i="67"/>
  <c r="AH81" i="67" s="1"/>
  <c r="N81" i="67"/>
  <c r="AF80" i="67"/>
  <c r="AJ80" i="67" s="1"/>
  <c r="Z80" i="67"/>
  <c r="T80" i="67"/>
  <c r="AH80" i="67" s="1"/>
  <c r="N80" i="67"/>
  <c r="AF79" i="67"/>
  <c r="AJ79" i="67" s="1"/>
  <c r="Z79" i="67"/>
  <c r="T79" i="67"/>
  <c r="AH79" i="67" s="1"/>
  <c r="N79" i="67"/>
  <c r="AF78" i="67"/>
  <c r="AJ78" i="67" s="1"/>
  <c r="Z78" i="67"/>
  <c r="T78" i="67"/>
  <c r="AH78" i="67" s="1"/>
  <c r="N78" i="67"/>
  <c r="AF77" i="67"/>
  <c r="AJ77" i="67" s="1"/>
  <c r="Z77" i="67"/>
  <c r="T77" i="67"/>
  <c r="AH77" i="67" s="1"/>
  <c r="N77" i="67"/>
  <c r="AF76" i="67"/>
  <c r="AJ76" i="67" s="1"/>
  <c r="Z76" i="67"/>
  <c r="T76" i="67"/>
  <c r="AH76" i="67" s="1"/>
  <c r="N76" i="67"/>
  <c r="AF75" i="67"/>
  <c r="AJ75" i="67" s="1"/>
  <c r="Z75" i="67"/>
  <c r="T75" i="67"/>
  <c r="AH75" i="67" s="1"/>
  <c r="N75" i="67"/>
  <c r="AF74" i="67"/>
  <c r="AJ74" i="67" s="1"/>
  <c r="Z74" i="67"/>
  <c r="T74" i="67"/>
  <c r="AH74" i="67" s="1"/>
  <c r="N74" i="67"/>
  <c r="AF73" i="67"/>
  <c r="AJ73" i="67" s="1"/>
  <c r="Z73" i="67"/>
  <c r="T73" i="67"/>
  <c r="AH73" i="67" s="1"/>
  <c r="N73" i="67"/>
  <c r="AF72" i="67"/>
  <c r="AJ72" i="67" s="1"/>
  <c r="Z72" i="67"/>
  <c r="T72" i="67"/>
  <c r="AH72" i="67" s="1"/>
  <c r="N72" i="67"/>
  <c r="AF71" i="67"/>
  <c r="AJ71" i="67" s="1"/>
  <c r="Z71" i="67"/>
  <c r="T71" i="67"/>
  <c r="AH71" i="67" s="1"/>
  <c r="N71" i="67"/>
  <c r="AF70" i="67"/>
  <c r="AJ70" i="67" s="1"/>
  <c r="Z70" i="67"/>
  <c r="T70" i="67"/>
  <c r="AH70" i="67" s="1"/>
  <c r="N70" i="67"/>
  <c r="AF69" i="67"/>
  <c r="AJ69" i="67" s="1"/>
  <c r="Z69" i="67"/>
  <c r="T69" i="67"/>
  <c r="AH69" i="67" s="1"/>
  <c r="N69" i="67"/>
  <c r="AF68" i="67"/>
  <c r="AJ68" i="67" s="1"/>
  <c r="Z68" i="67"/>
  <c r="T68" i="67"/>
  <c r="AH68" i="67" s="1"/>
  <c r="N68" i="67"/>
  <c r="AF67" i="67"/>
  <c r="AJ67" i="67" s="1"/>
  <c r="Z67" i="67"/>
  <c r="T67" i="67"/>
  <c r="AH67" i="67" s="1"/>
  <c r="N67" i="67"/>
  <c r="AF66" i="67"/>
  <c r="AJ66" i="67" s="1"/>
  <c r="Z66" i="67"/>
  <c r="T66" i="67"/>
  <c r="AH66" i="67" s="1"/>
  <c r="N66" i="67"/>
  <c r="AF65" i="67"/>
  <c r="AJ65" i="67" s="1"/>
  <c r="Z65" i="67"/>
  <c r="T65" i="67"/>
  <c r="AH65" i="67" s="1"/>
  <c r="N65" i="67"/>
  <c r="AF64" i="67"/>
  <c r="AJ64" i="67" s="1"/>
  <c r="Z64" i="67"/>
  <c r="T64" i="67"/>
  <c r="AH64" i="67" s="1"/>
  <c r="N64" i="67"/>
  <c r="AF63" i="67"/>
  <c r="AJ63" i="67" s="1"/>
  <c r="Z63" i="67"/>
  <c r="T63" i="67"/>
  <c r="AH63" i="67" s="1"/>
  <c r="N63" i="67"/>
  <c r="AF62" i="67"/>
  <c r="AJ62" i="67" s="1"/>
  <c r="Z62" i="67"/>
  <c r="T62" i="67"/>
  <c r="AH62" i="67" s="1"/>
  <c r="N62" i="67"/>
  <c r="AF61" i="67"/>
  <c r="AJ61" i="67" s="1"/>
  <c r="Z61" i="67"/>
  <c r="T61" i="67"/>
  <c r="AH61" i="67" s="1"/>
  <c r="N61" i="67"/>
  <c r="AF60" i="67"/>
  <c r="AJ60" i="67" s="1"/>
  <c r="Z60" i="67"/>
  <c r="T60" i="67"/>
  <c r="AH60" i="67" s="1"/>
  <c r="N60" i="67"/>
  <c r="AF59" i="67"/>
  <c r="AJ59" i="67" s="1"/>
  <c r="Z59" i="67"/>
  <c r="T59" i="67"/>
  <c r="AH59" i="67" s="1"/>
  <c r="N59" i="67"/>
  <c r="AF58" i="67"/>
  <c r="AJ58" i="67" s="1"/>
  <c r="Z58" i="67"/>
  <c r="T58" i="67"/>
  <c r="AH58" i="67" s="1"/>
  <c r="N58" i="67"/>
  <c r="AF57" i="67"/>
  <c r="AJ57" i="67" s="1"/>
  <c r="Z57" i="67"/>
  <c r="T57" i="67"/>
  <c r="AH57" i="67" s="1"/>
  <c r="N57" i="67"/>
  <c r="AF56" i="67"/>
  <c r="AJ56" i="67" s="1"/>
  <c r="Z56" i="67"/>
  <c r="T56" i="67"/>
  <c r="AH56" i="67" s="1"/>
  <c r="N56" i="67"/>
  <c r="AF55" i="67"/>
  <c r="AJ55" i="67" s="1"/>
  <c r="Z55" i="67"/>
  <c r="T55" i="67"/>
  <c r="AH55" i="67" s="1"/>
  <c r="N55" i="67"/>
  <c r="AF54" i="67"/>
  <c r="AJ54" i="67" s="1"/>
  <c r="Z54" i="67"/>
  <c r="T54" i="67"/>
  <c r="AH54" i="67" s="1"/>
  <c r="N54" i="67"/>
  <c r="AF53" i="67"/>
  <c r="AJ53" i="67" s="1"/>
  <c r="Z53" i="67"/>
  <c r="T53" i="67"/>
  <c r="AH53" i="67" s="1"/>
  <c r="N53" i="67"/>
  <c r="AF52" i="67"/>
  <c r="AJ52" i="67" s="1"/>
  <c r="Z52" i="67"/>
  <c r="T52" i="67"/>
  <c r="AH52" i="67" s="1"/>
  <c r="N52" i="67"/>
  <c r="AF51" i="67"/>
  <c r="AJ51" i="67" s="1"/>
  <c r="Z51" i="67"/>
  <c r="T51" i="67"/>
  <c r="AH51" i="67" s="1"/>
  <c r="N51" i="67"/>
  <c r="AF50" i="67"/>
  <c r="AJ50" i="67" s="1"/>
  <c r="Z50" i="67"/>
  <c r="T50" i="67"/>
  <c r="AH50" i="67" s="1"/>
  <c r="N50" i="67"/>
  <c r="AF49" i="67"/>
  <c r="AJ49" i="67" s="1"/>
  <c r="Z49" i="67"/>
  <c r="T49" i="67"/>
  <c r="AH49" i="67" s="1"/>
  <c r="N49" i="67"/>
  <c r="AF48" i="67"/>
  <c r="AJ48" i="67" s="1"/>
  <c r="Z48" i="67"/>
  <c r="T48" i="67"/>
  <c r="AH48" i="67" s="1"/>
  <c r="N48" i="67"/>
  <c r="AF47" i="67"/>
  <c r="AJ47" i="67" s="1"/>
  <c r="Z47" i="67"/>
  <c r="T47" i="67"/>
  <c r="AH47" i="67" s="1"/>
  <c r="N47" i="67"/>
  <c r="AF46" i="67"/>
  <c r="AJ46" i="67" s="1"/>
  <c r="Z46" i="67"/>
  <c r="T46" i="67"/>
  <c r="AH46" i="67" s="1"/>
  <c r="N46" i="67"/>
  <c r="AF45" i="67"/>
  <c r="AJ45" i="67" s="1"/>
  <c r="Z45" i="67"/>
  <c r="T45" i="67"/>
  <c r="AH45" i="67" s="1"/>
  <c r="N45" i="67"/>
  <c r="AF44" i="67"/>
  <c r="AJ44" i="67" s="1"/>
  <c r="Z44" i="67"/>
  <c r="T44" i="67"/>
  <c r="AH44" i="67" s="1"/>
  <c r="N44" i="67"/>
  <c r="AF43" i="67"/>
  <c r="AJ43" i="67" s="1"/>
  <c r="Z43" i="67"/>
  <c r="T43" i="67"/>
  <c r="AH43" i="67" s="1"/>
  <c r="N43" i="67"/>
  <c r="AF42" i="67"/>
  <c r="AJ42" i="67" s="1"/>
  <c r="Z42" i="67"/>
  <c r="T42" i="67"/>
  <c r="AH42" i="67" s="1"/>
  <c r="N42" i="67"/>
  <c r="AF41" i="67"/>
  <c r="AJ41" i="67" s="1"/>
  <c r="Z41" i="67"/>
  <c r="T41" i="67"/>
  <c r="AH41" i="67" s="1"/>
  <c r="N41" i="67"/>
  <c r="AF40" i="67"/>
  <c r="AJ40" i="67" s="1"/>
  <c r="Z40" i="67"/>
  <c r="T40" i="67"/>
  <c r="AH40" i="67" s="1"/>
  <c r="N40" i="67"/>
  <c r="AF39" i="67"/>
  <c r="AJ39" i="67" s="1"/>
  <c r="Z39" i="67"/>
  <c r="T39" i="67"/>
  <c r="AH39" i="67" s="1"/>
  <c r="N39" i="67"/>
  <c r="AF38" i="67"/>
  <c r="AJ38" i="67" s="1"/>
  <c r="Z38" i="67"/>
  <c r="T38" i="67"/>
  <c r="AH38" i="67" s="1"/>
  <c r="N38" i="67"/>
  <c r="AF37" i="67"/>
  <c r="AJ37" i="67" s="1"/>
  <c r="Z37" i="67"/>
  <c r="T37" i="67"/>
  <c r="AH37" i="67" s="1"/>
  <c r="N37" i="67"/>
  <c r="AF36" i="67"/>
  <c r="AJ36" i="67" s="1"/>
  <c r="Z36" i="67"/>
  <c r="T36" i="67"/>
  <c r="AH36" i="67" s="1"/>
  <c r="N36" i="67"/>
  <c r="AF35" i="67"/>
  <c r="AJ35" i="67" s="1"/>
  <c r="Z35" i="67"/>
  <c r="T35" i="67"/>
  <c r="AH35" i="67" s="1"/>
  <c r="N35" i="67"/>
  <c r="AF34" i="67"/>
  <c r="AJ34" i="67" s="1"/>
  <c r="Z34" i="67"/>
  <c r="T34" i="67"/>
  <c r="AH34" i="67" s="1"/>
  <c r="N34" i="67"/>
  <c r="AF33" i="67"/>
  <c r="AJ33" i="67" s="1"/>
  <c r="Z33" i="67"/>
  <c r="T33" i="67"/>
  <c r="AH33" i="67" s="1"/>
  <c r="N33" i="67"/>
  <c r="AF32" i="67"/>
  <c r="AJ32" i="67" s="1"/>
  <c r="Z32" i="67"/>
  <c r="T32" i="67"/>
  <c r="AH32" i="67" s="1"/>
  <c r="N32" i="67"/>
  <c r="AF31" i="67"/>
  <c r="AJ31" i="67" s="1"/>
  <c r="Z31" i="67"/>
  <c r="T31" i="67"/>
  <c r="AH31" i="67" s="1"/>
  <c r="N31" i="67"/>
  <c r="AF30" i="67"/>
  <c r="AJ30" i="67" s="1"/>
  <c r="Z30" i="67"/>
  <c r="T30" i="67"/>
  <c r="AH30" i="67" s="1"/>
  <c r="N30" i="67"/>
  <c r="AF29" i="67"/>
  <c r="AJ29" i="67" s="1"/>
  <c r="Z29" i="67"/>
  <c r="T29" i="67"/>
  <c r="AH29" i="67" s="1"/>
  <c r="N29" i="67"/>
  <c r="AF28" i="67"/>
  <c r="AJ28" i="67" s="1"/>
  <c r="Z28" i="67"/>
  <c r="T28" i="67"/>
  <c r="AH28" i="67" s="1"/>
  <c r="N28" i="67"/>
  <c r="AF27" i="67"/>
  <c r="AJ27" i="67" s="1"/>
  <c r="Z27" i="67"/>
  <c r="T27" i="67"/>
  <c r="AH27" i="67" s="1"/>
  <c r="N27" i="67"/>
  <c r="AF26" i="67"/>
  <c r="AJ26" i="67" s="1"/>
  <c r="Z26" i="67"/>
  <c r="T26" i="67"/>
  <c r="AH26" i="67" s="1"/>
  <c r="N26" i="67"/>
  <c r="AF25" i="67"/>
  <c r="AJ25" i="67" s="1"/>
  <c r="Z25" i="67"/>
  <c r="T25" i="67"/>
  <c r="AH25" i="67" s="1"/>
  <c r="N25" i="67"/>
  <c r="AF24" i="67"/>
  <c r="AJ24" i="67" s="1"/>
  <c r="Z24" i="67"/>
  <c r="T24" i="67"/>
  <c r="AH24" i="67" s="1"/>
  <c r="N24" i="67"/>
  <c r="AF23" i="67"/>
  <c r="AJ23" i="67" s="1"/>
  <c r="Z23" i="67"/>
  <c r="T23" i="67"/>
  <c r="AH23" i="67" s="1"/>
  <c r="N23" i="67"/>
  <c r="AF22" i="67"/>
  <c r="AJ22" i="67" s="1"/>
  <c r="Z22" i="67"/>
  <c r="T22" i="67"/>
  <c r="AH22" i="67" s="1"/>
  <c r="N22" i="67"/>
  <c r="AF21" i="67"/>
  <c r="AJ21" i="67" s="1"/>
  <c r="Z21" i="67"/>
  <c r="T21" i="67"/>
  <c r="AH21" i="67" s="1"/>
  <c r="N21" i="67"/>
  <c r="AF20" i="67"/>
  <c r="AJ20" i="67" s="1"/>
  <c r="Z20" i="67"/>
  <c r="T20" i="67"/>
  <c r="AH20" i="67" s="1"/>
  <c r="N20" i="67"/>
  <c r="AF19" i="67"/>
  <c r="AJ19" i="67" s="1"/>
  <c r="Z19" i="67"/>
  <c r="T19" i="67"/>
  <c r="AH19" i="67" s="1"/>
  <c r="N19" i="67"/>
  <c r="AF18" i="67"/>
  <c r="AJ18" i="67" s="1"/>
  <c r="Z18" i="67"/>
  <c r="T18" i="67"/>
  <c r="AH18" i="67" s="1"/>
  <c r="N18" i="67"/>
  <c r="AF17" i="67"/>
  <c r="AJ17" i="67" s="1"/>
  <c r="Z17" i="67"/>
  <c r="T17" i="67"/>
  <c r="AH17" i="67" s="1"/>
  <c r="N17" i="67"/>
  <c r="AF16" i="67"/>
  <c r="AJ16" i="67" s="1"/>
  <c r="Z16" i="67"/>
  <c r="T16" i="67"/>
  <c r="AH16" i="67" s="1"/>
  <c r="N16" i="67"/>
  <c r="AF15" i="67"/>
  <c r="AJ15" i="67" s="1"/>
  <c r="Z15" i="67"/>
  <c r="T15" i="67"/>
  <c r="AH15" i="67" s="1"/>
  <c r="N15" i="67"/>
  <c r="AF14" i="67"/>
  <c r="AJ14" i="67" s="1"/>
  <c r="Z14" i="67"/>
  <c r="T14" i="67"/>
  <c r="AH14" i="67" s="1"/>
  <c r="N14" i="67"/>
  <c r="AF13" i="67"/>
  <c r="AJ13" i="67" s="1"/>
  <c r="Z13" i="67"/>
  <c r="T13" i="67"/>
  <c r="AH13" i="67" s="1"/>
  <c r="N13" i="67"/>
  <c r="AF12" i="67"/>
  <c r="AJ12" i="67" s="1"/>
  <c r="Z12" i="67"/>
  <c r="T12" i="67"/>
  <c r="AH12" i="67" s="1"/>
  <c r="N12" i="67"/>
  <c r="AF11" i="67"/>
  <c r="AJ11" i="67" s="1"/>
  <c r="Z11" i="67"/>
  <c r="T11" i="67"/>
  <c r="AH11" i="67" s="1"/>
  <c r="N11" i="67"/>
  <c r="AF10" i="67"/>
  <c r="AJ10" i="67" s="1"/>
  <c r="Z10" i="67"/>
  <c r="Z9" i="67" s="1"/>
  <c r="T10" i="67"/>
  <c r="AH10" i="67" s="1"/>
  <c r="N10" i="67"/>
  <c r="AF9" i="67"/>
  <c r="AE9" i="67"/>
  <c r="AD9" i="67"/>
  <c r="AC9" i="67"/>
  <c r="AB9" i="67"/>
  <c r="AA9" i="67"/>
  <c r="Y9" i="67"/>
  <c r="X9" i="67"/>
  <c r="W9" i="67"/>
  <c r="V9" i="67"/>
  <c r="U9" i="67"/>
  <c r="S9" i="67"/>
  <c r="R9" i="67"/>
  <c r="Q9" i="67"/>
  <c r="P9" i="67"/>
  <c r="O9" i="67"/>
  <c r="M9" i="67"/>
  <c r="L9" i="67"/>
  <c r="K9" i="67"/>
  <c r="J9" i="67"/>
  <c r="I9" i="67"/>
  <c r="N91" i="66"/>
  <c r="O90" i="66"/>
  <c r="Z84" i="66"/>
  <c r="W84" i="66"/>
  <c r="S84" i="66"/>
  <c r="M84" i="66"/>
  <c r="N84" i="66" s="1"/>
  <c r="AH84" i="66" s="1"/>
  <c r="J84" i="66"/>
  <c r="AI84" i="66" s="1"/>
  <c r="B84" i="66"/>
  <c r="A84" i="66"/>
  <c r="Z83" i="66"/>
  <c r="W83" i="66"/>
  <c r="S83" i="66"/>
  <c r="M83" i="66"/>
  <c r="N83" i="66" s="1"/>
  <c r="AH83" i="66" s="1"/>
  <c r="J83" i="66"/>
  <c r="AI83" i="66" s="1"/>
  <c r="B83" i="66"/>
  <c r="A83" i="66"/>
  <c r="Z82" i="66"/>
  <c r="W82" i="66"/>
  <c r="S82" i="66"/>
  <c r="M82" i="66"/>
  <c r="N82" i="66" s="1"/>
  <c r="AH82" i="66" s="1"/>
  <c r="J82" i="66"/>
  <c r="AI82" i="66" s="1"/>
  <c r="B82" i="66"/>
  <c r="A82" i="66"/>
  <c r="Z81" i="66"/>
  <c r="W81" i="66"/>
  <c r="S81" i="66"/>
  <c r="M81" i="66"/>
  <c r="N81" i="66" s="1"/>
  <c r="AH81" i="66" s="1"/>
  <c r="J81" i="66"/>
  <c r="AI81" i="66" s="1"/>
  <c r="B81" i="66"/>
  <c r="A81" i="66"/>
  <c r="Z80" i="66"/>
  <c r="W80" i="66"/>
  <c r="S80" i="66"/>
  <c r="M80" i="66"/>
  <c r="N80" i="66" s="1"/>
  <c r="AH80" i="66" s="1"/>
  <c r="J80" i="66"/>
  <c r="AI80" i="66" s="1"/>
  <c r="B80" i="66"/>
  <c r="A80" i="66"/>
  <c r="Z79" i="66"/>
  <c r="W79" i="66"/>
  <c r="S79" i="66"/>
  <c r="M79" i="66"/>
  <c r="N79" i="66" s="1"/>
  <c r="AH79" i="66" s="1"/>
  <c r="J79" i="66"/>
  <c r="AI79" i="66" s="1"/>
  <c r="B79" i="66"/>
  <c r="A79" i="66"/>
  <c r="Z78" i="66"/>
  <c r="W78" i="66"/>
  <c r="S78" i="66"/>
  <c r="M78" i="66"/>
  <c r="N78" i="66" s="1"/>
  <c r="AH78" i="66" s="1"/>
  <c r="J78" i="66"/>
  <c r="AI78" i="66" s="1"/>
  <c r="B78" i="66"/>
  <c r="A78" i="66"/>
  <c r="Z77" i="66"/>
  <c r="W77" i="66"/>
  <c r="S77" i="66"/>
  <c r="M77" i="66"/>
  <c r="N77" i="66" s="1"/>
  <c r="AH77" i="66" s="1"/>
  <c r="J77" i="66"/>
  <c r="AI77" i="66" s="1"/>
  <c r="B77" i="66"/>
  <c r="A77" i="66"/>
  <c r="Z76" i="66"/>
  <c r="W76" i="66"/>
  <c r="S76" i="66"/>
  <c r="M76" i="66"/>
  <c r="N76" i="66" s="1"/>
  <c r="AH76" i="66" s="1"/>
  <c r="J76" i="66"/>
  <c r="AI76" i="66" s="1"/>
  <c r="B76" i="66"/>
  <c r="A76" i="66"/>
  <c r="Z75" i="66"/>
  <c r="W75" i="66"/>
  <c r="S75" i="66"/>
  <c r="M75" i="66"/>
  <c r="N75" i="66" s="1"/>
  <c r="AH75" i="66" s="1"/>
  <c r="J75" i="66"/>
  <c r="AI75" i="66" s="1"/>
  <c r="B75" i="66"/>
  <c r="A75" i="66"/>
  <c r="Z74" i="66"/>
  <c r="W74" i="66"/>
  <c r="S74" i="66"/>
  <c r="M74" i="66"/>
  <c r="N74" i="66" s="1"/>
  <c r="AH74" i="66" s="1"/>
  <c r="J74" i="66"/>
  <c r="AI74" i="66" s="1"/>
  <c r="B74" i="66"/>
  <c r="A74" i="66"/>
  <c r="Z73" i="66"/>
  <c r="W73" i="66"/>
  <c r="S73" i="66"/>
  <c r="M73" i="66"/>
  <c r="N73" i="66" s="1"/>
  <c r="AH73" i="66" s="1"/>
  <c r="J73" i="66"/>
  <c r="AI73" i="66" s="1"/>
  <c r="B73" i="66"/>
  <c r="A73" i="66"/>
  <c r="Z72" i="66"/>
  <c r="W72" i="66"/>
  <c r="S72" i="66"/>
  <c r="M72" i="66"/>
  <c r="N72" i="66" s="1"/>
  <c r="AH72" i="66" s="1"/>
  <c r="J72" i="66"/>
  <c r="AI72" i="66" s="1"/>
  <c r="B72" i="66"/>
  <c r="A72" i="66"/>
  <c r="Z71" i="66"/>
  <c r="W71" i="66"/>
  <c r="S71" i="66"/>
  <c r="M71" i="66"/>
  <c r="N71" i="66" s="1"/>
  <c r="AH71" i="66" s="1"/>
  <c r="J71" i="66"/>
  <c r="AI71" i="66" s="1"/>
  <c r="B71" i="66"/>
  <c r="A71" i="66"/>
  <c r="Z70" i="66"/>
  <c r="W70" i="66"/>
  <c r="S70" i="66"/>
  <c r="M70" i="66"/>
  <c r="N70" i="66" s="1"/>
  <c r="AH70" i="66" s="1"/>
  <c r="J70" i="66"/>
  <c r="AI70" i="66" s="1"/>
  <c r="B70" i="66"/>
  <c r="A70" i="66"/>
  <c r="Z69" i="66"/>
  <c r="W69" i="66"/>
  <c r="S69" i="66"/>
  <c r="M69" i="66"/>
  <c r="N69" i="66" s="1"/>
  <c r="AH69" i="66" s="1"/>
  <c r="J69" i="66"/>
  <c r="AI69" i="66" s="1"/>
  <c r="B69" i="66"/>
  <c r="A69" i="66"/>
  <c r="Z68" i="66"/>
  <c r="W68" i="66"/>
  <c r="S68" i="66"/>
  <c r="M68" i="66"/>
  <c r="N68" i="66" s="1"/>
  <c r="AH68" i="66" s="1"/>
  <c r="J68" i="66"/>
  <c r="AI68" i="66" s="1"/>
  <c r="B68" i="66"/>
  <c r="A68" i="66"/>
  <c r="Z67" i="66"/>
  <c r="W67" i="66"/>
  <c r="S67" i="66"/>
  <c r="M67" i="66"/>
  <c r="N67" i="66" s="1"/>
  <c r="AH67" i="66" s="1"/>
  <c r="J67" i="66"/>
  <c r="AI67" i="66" s="1"/>
  <c r="B67" i="66"/>
  <c r="A67" i="66"/>
  <c r="Z66" i="66"/>
  <c r="W66" i="66"/>
  <c r="S66" i="66"/>
  <c r="N66" i="66"/>
  <c r="AH66" i="66" s="1"/>
  <c r="J66" i="66"/>
  <c r="AI66" i="66" s="1"/>
  <c r="B66" i="66"/>
  <c r="A66" i="66"/>
  <c r="Z65" i="66"/>
  <c r="W65" i="66"/>
  <c r="S65" i="66"/>
  <c r="M65" i="66"/>
  <c r="N65" i="66" s="1"/>
  <c r="AH65" i="66" s="1"/>
  <c r="J65" i="66"/>
  <c r="AI65" i="66" s="1"/>
  <c r="B65" i="66"/>
  <c r="A65" i="66"/>
  <c r="Z64" i="66"/>
  <c r="W64" i="66"/>
  <c r="S64" i="66"/>
  <c r="M64" i="66"/>
  <c r="N64" i="66" s="1"/>
  <c r="AH64" i="66" s="1"/>
  <c r="J64" i="66"/>
  <c r="AI64" i="66" s="1"/>
  <c r="B64" i="66"/>
  <c r="A64" i="66"/>
  <c r="Z63" i="66"/>
  <c r="W63" i="66"/>
  <c r="S63" i="66"/>
  <c r="M63" i="66"/>
  <c r="N63" i="66" s="1"/>
  <c r="AH63" i="66" s="1"/>
  <c r="J63" i="66"/>
  <c r="AI63" i="66" s="1"/>
  <c r="B63" i="66"/>
  <c r="A63" i="66"/>
  <c r="Z62" i="66"/>
  <c r="W62" i="66"/>
  <c r="S62" i="66"/>
  <c r="M62" i="66"/>
  <c r="N62" i="66" s="1"/>
  <c r="AH62" i="66" s="1"/>
  <c r="J62" i="66"/>
  <c r="AI62" i="66" s="1"/>
  <c r="B62" i="66"/>
  <c r="A62" i="66"/>
  <c r="Z61" i="66"/>
  <c r="W61" i="66"/>
  <c r="S61" i="66"/>
  <c r="M61" i="66"/>
  <c r="N61" i="66" s="1"/>
  <c r="AH61" i="66" s="1"/>
  <c r="J61" i="66"/>
  <c r="AI61" i="66" s="1"/>
  <c r="B61" i="66"/>
  <c r="A61" i="66"/>
  <c r="Z60" i="66"/>
  <c r="W60" i="66"/>
  <c r="S60" i="66"/>
  <c r="M60" i="66"/>
  <c r="N60" i="66" s="1"/>
  <c r="AH60" i="66" s="1"/>
  <c r="J60" i="66"/>
  <c r="AI60" i="66" s="1"/>
  <c r="B60" i="66"/>
  <c r="A60" i="66"/>
  <c r="Z59" i="66"/>
  <c r="W59" i="66"/>
  <c r="S59" i="66"/>
  <c r="M59" i="66"/>
  <c r="N59" i="66" s="1"/>
  <c r="AH59" i="66" s="1"/>
  <c r="J59" i="66"/>
  <c r="AI59" i="66" s="1"/>
  <c r="B59" i="66"/>
  <c r="A59" i="66"/>
  <c r="Z58" i="66"/>
  <c r="W58" i="66"/>
  <c r="S58" i="66"/>
  <c r="M58" i="66"/>
  <c r="N58" i="66" s="1"/>
  <c r="AH58" i="66" s="1"/>
  <c r="J58" i="66"/>
  <c r="AI58" i="66" s="1"/>
  <c r="B58" i="66"/>
  <c r="A58" i="66"/>
  <c r="Z57" i="66"/>
  <c r="W57" i="66"/>
  <c r="S57" i="66"/>
  <c r="M57" i="66"/>
  <c r="N57" i="66" s="1"/>
  <c r="AH57" i="66" s="1"/>
  <c r="J57" i="66"/>
  <c r="AI57" i="66" s="1"/>
  <c r="B57" i="66"/>
  <c r="A57" i="66"/>
  <c r="Z56" i="66"/>
  <c r="W56" i="66"/>
  <c r="S56" i="66"/>
  <c r="M56" i="66"/>
  <c r="N56" i="66" s="1"/>
  <c r="AH56" i="66" s="1"/>
  <c r="J56" i="66"/>
  <c r="AI56" i="66" s="1"/>
  <c r="B56" i="66"/>
  <c r="A56" i="66"/>
  <c r="Z55" i="66"/>
  <c r="W55" i="66"/>
  <c r="S55" i="66"/>
  <c r="M55" i="66"/>
  <c r="N55" i="66" s="1"/>
  <c r="AH55" i="66" s="1"/>
  <c r="J55" i="66"/>
  <c r="AI55" i="66" s="1"/>
  <c r="B55" i="66"/>
  <c r="A55" i="66"/>
  <c r="Z54" i="66"/>
  <c r="W54" i="66"/>
  <c r="S54" i="66"/>
  <c r="M54" i="66"/>
  <c r="N54" i="66" s="1"/>
  <c r="AH54" i="66" s="1"/>
  <c r="J54" i="66"/>
  <c r="AI54" i="66" s="1"/>
  <c r="B54" i="66"/>
  <c r="A54" i="66"/>
  <c r="Z53" i="66"/>
  <c r="W53" i="66"/>
  <c r="S53" i="66"/>
  <c r="M53" i="66"/>
  <c r="N53" i="66" s="1"/>
  <c r="AH53" i="66" s="1"/>
  <c r="J53" i="66"/>
  <c r="AI53" i="66" s="1"/>
  <c r="B53" i="66"/>
  <c r="A53" i="66"/>
  <c r="Z52" i="66"/>
  <c r="W52" i="66"/>
  <c r="S52" i="66"/>
  <c r="N52" i="66"/>
  <c r="AH52" i="66" s="1"/>
  <c r="J52" i="66"/>
  <c r="AI52" i="66" s="1"/>
  <c r="B52" i="66"/>
  <c r="A52" i="66"/>
  <c r="Z51" i="66"/>
  <c r="W51" i="66"/>
  <c r="S51" i="66"/>
  <c r="M51" i="66"/>
  <c r="N51" i="66" s="1"/>
  <c r="AH51" i="66" s="1"/>
  <c r="J51" i="66"/>
  <c r="AI51" i="66" s="1"/>
  <c r="B51" i="66"/>
  <c r="A51" i="66"/>
  <c r="Z50" i="66"/>
  <c r="W50" i="66"/>
  <c r="S50" i="66"/>
  <c r="M50" i="66"/>
  <c r="N50" i="66" s="1"/>
  <c r="AH50" i="66" s="1"/>
  <c r="J50" i="66"/>
  <c r="AI50" i="66" s="1"/>
  <c r="B50" i="66"/>
  <c r="A50" i="66"/>
  <c r="Z49" i="66"/>
  <c r="W49" i="66"/>
  <c r="S49" i="66"/>
  <c r="M49" i="66"/>
  <c r="N49" i="66" s="1"/>
  <c r="AH49" i="66" s="1"/>
  <c r="J49" i="66"/>
  <c r="AI49" i="66" s="1"/>
  <c r="B49" i="66"/>
  <c r="A49" i="66"/>
  <c r="Z48" i="66"/>
  <c r="W48" i="66"/>
  <c r="S48" i="66"/>
  <c r="M48" i="66"/>
  <c r="N48" i="66" s="1"/>
  <c r="AH48" i="66" s="1"/>
  <c r="J48" i="66"/>
  <c r="AI48" i="66" s="1"/>
  <c r="B48" i="66"/>
  <c r="A48" i="66"/>
  <c r="Z47" i="66"/>
  <c r="W47" i="66"/>
  <c r="S47" i="66"/>
  <c r="M47" i="66"/>
  <c r="N47" i="66" s="1"/>
  <c r="AH47" i="66" s="1"/>
  <c r="J47" i="66"/>
  <c r="AI47" i="66" s="1"/>
  <c r="B47" i="66"/>
  <c r="A47" i="66"/>
  <c r="Z46" i="66"/>
  <c r="W46" i="66"/>
  <c r="S46" i="66"/>
  <c r="M46" i="66"/>
  <c r="N46" i="66" s="1"/>
  <c r="AH46" i="66" s="1"/>
  <c r="J46" i="66"/>
  <c r="AI46" i="66" s="1"/>
  <c r="B46" i="66"/>
  <c r="A46" i="66"/>
  <c r="Z45" i="66"/>
  <c r="W45" i="66"/>
  <c r="S45" i="66"/>
  <c r="M45" i="66"/>
  <c r="N45" i="66" s="1"/>
  <c r="AH45" i="66" s="1"/>
  <c r="J45" i="66"/>
  <c r="AI45" i="66" s="1"/>
  <c r="B45" i="66"/>
  <c r="A45" i="66"/>
  <c r="Z44" i="66"/>
  <c r="W44" i="66"/>
  <c r="S44" i="66"/>
  <c r="M44" i="66"/>
  <c r="N44" i="66" s="1"/>
  <c r="AH44" i="66" s="1"/>
  <c r="J44" i="66"/>
  <c r="AI44" i="66" s="1"/>
  <c r="B44" i="66"/>
  <c r="A44" i="66"/>
  <c r="Z43" i="66"/>
  <c r="W43" i="66"/>
  <c r="S43" i="66"/>
  <c r="M43" i="66"/>
  <c r="N43" i="66" s="1"/>
  <c r="AH43" i="66" s="1"/>
  <c r="J43" i="66"/>
  <c r="AI43" i="66" s="1"/>
  <c r="B43" i="66"/>
  <c r="A43" i="66"/>
  <c r="Z42" i="66"/>
  <c r="W42" i="66"/>
  <c r="S42" i="66"/>
  <c r="M42" i="66"/>
  <c r="N42" i="66" s="1"/>
  <c r="AH42" i="66" s="1"/>
  <c r="J42" i="66"/>
  <c r="AI42" i="66" s="1"/>
  <c r="B42" i="66"/>
  <c r="A42" i="66"/>
  <c r="Z41" i="66"/>
  <c r="W41" i="66"/>
  <c r="S41" i="66"/>
  <c r="M41" i="66"/>
  <c r="N41" i="66" s="1"/>
  <c r="AH41" i="66" s="1"/>
  <c r="J41" i="66"/>
  <c r="AI41" i="66" s="1"/>
  <c r="B41" i="66"/>
  <c r="A41" i="66"/>
  <c r="Z40" i="66"/>
  <c r="W40" i="66"/>
  <c r="S40" i="66"/>
  <c r="M40" i="66"/>
  <c r="N40" i="66" s="1"/>
  <c r="AH40" i="66" s="1"/>
  <c r="J40" i="66"/>
  <c r="AI40" i="66" s="1"/>
  <c r="B40" i="66"/>
  <c r="A40" i="66"/>
  <c r="Z39" i="66"/>
  <c r="W39" i="66"/>
  <c r="S39" i="66"/>
  <c r="M39" i="66"/>
  <c r="N39" i="66" s="1"/>
  <c r="AH39" i="66" s="1"/>
  <c r="J39" i="66"/>
  <c r="AI39" i="66" s="1"/>
  <c r="B39" i="66"/>
  <c r="A39" i="66"/>
  <c r="Z38" i="66"/>
  <c r="W38" i="66"/>
  <c r="S38" i="66"/>
  <c r="M38" i="66"/>
  <c r="N38" i="66" s="1"/>
  <c r="AH38" i="66" s="1"/>
  <c r="J38" i="66"/>
  <c r="AI38" i="66" s="1"/>
  <c r="B38" i="66"/>
  <c r="A38" i="66"/>
  <c r="Z37" i="66"/>
  <c r="W37" i="66"/>
  <c r="S37" i="66"/>
  <c r="M37" i="66"/>
  <c r="N37" i="66" s="1"/>
  <c r="AH37" i="66" s="1"/>
  <c r="J37" i="66"/>
  <c r="AI37" i="66" s="1"/>
  <c r="B37" i="66"/>
  <c r="A37" i="66"/>
  <c r="Z36" i="66"/>
  <c r="W36" i="66"/>
  <c r="S36" i="66"/>
  <c r="N36" i="66"/>
  <c r="AH36" i="66" s="1"/>
  <c r="J36" i="66"/>
  <c r="I36" i="66" s="1"/>
  <c r="B36" i="66"/>
  <c r="A36" i="66"/>
  <c r="Z35" i="66"/>
  <c r="W35" i="66"/>
  <c r="S35" i="66"/>
  <c r="M35" i="66"/>
  <c r="N35" i="66" s="1"/>
  <c r="AH35" i="66" s="1"/>
  <c r="J35" i="66"/>
  <c r="AI35" i="66" s="1"/>
  <c r="B35" i="66"/>
  <c r="A35" i="66"/>
  <c r="Z34" i="66"/>
  <c r="W34" i="66"/>
  <c r="S34" i="66"/>
  <c r="M34" i="66"/>
  <c r="N34" i="66" s="1"/>
  <c r="AH34" i="66" s="1"/>
  <c r="J34" i="66"/>
  <c r="AI34" i="66" s="1"/>
  <c r="B34" i="66"/>
  <c r="A34" i="66"/>
  <c r="Z33" i="66"/>
  <c r="W33" i="66"/>
  <c r="S33" i="66"/>
  <c r="M33" i="66"/>
  <c r="N33" i="66" s="1"/>
  <c r="AH33" i="66" s="1"/>
  <c r="J33" i="66"/>
  <c r="AI33" i="66" s="1"/>
  <c r="B33" i="66"/>
  <c r="A33" i="66"/>
  <c r="Z32" i="66"/>
  <c r="W32" i="66"/>
  <c r="S32" i="66"/>
  <c r="M32" i="66"/>
  <c r="N32" i="66" s="1"/>
  <c r="AH32" i="66" s="1"/>
  <c r="J32" i="66"/>
  <c r="AI32" i="66" s="1"/>
  <c r="B32" i="66"/>
  <c r="A32" i="66"/>
  <c r="Z31" i="66"/>
  <c r="W31" i="66"/>
  <c r="S31" i="66"/>
  <c r="M31" i="66"/>
  <c r="N31" i="66" s="1"/>
  <c r="AH31" i="66" s="1"/>
  <c r="J31" i="66"/>
  <c r="AI31" i="66" s="1"/>
  <c r="B31" i="66"/>
  <c r="A31" i="66"/>
  <c r="Z30" i="66"/>
  <c r="W30" i="66"/>
  <c r="S30" i="66"/>
  <c r="M30" i="66"/>
  <c r="N30" i="66" s="1"/>
  <c r="AH30" i="66" s="1"/>
  <c r="J30" i="66"/>
  <c r="AI30" i="66" s="1"/>
  <c r="B30" i="66"/>
  <c r="A30" i="66"/>
  <c r="Z29" i="66"/>
  <c r="W29" i="66"/>
  <c r="S29" i="66"/>
  <c r="M29" i="66"/>
  <c r="N29" i="66" s="1"/>
  <c r="AH29" i="66" s="1"/>
  <c r="J29" i="66"/>
  <c r="AI29" i="66" s="1"/>
  <c r="B29" i="66"/>
  <c r="A29" i="66"/>
  <c r="Z28" i="66"/>
  <c r="W28" i="66"/>
  <c r="S28" i="66"/>
  <c r="M28" i="66"/>
  <c r="N28" i="66" s="1"/>
  <c r="AH28" i="66" s="1"/>
  <c r="J28" i="66"/>
  <c r="AI28" i="66" s="1"/>
  <c r="B28" i="66"/>
  <c r="A28" i="66"/>
  <c r="Z27" i="66"/>
  <c r="W27" i="66"/>
  <c r="S27" i="66"/>
  <c r="M27" i="66"/>
  <c r="N27" i="66" s="1"/>
  <c r="AH27" i="66" s="1"/>
  <c r="J27" i="66"/>
  <c r="AI27" i="66" s="1"/>
  <c r="B27" i="66"/>
  <c r="A27" i="66"/>
  <c r="Z26" i="66"/>
  <c r="W26" i="66"/>
  <c r="S26" i="66"/>
  <c r="M26" i="66"/>
  <c r="N26" i="66" s="1"/>
  <c r="AH26" i="66" s="1"/>
  <c r="J26" i="66"/>
  <c r="AI26" i="66" s="1"/>
  <c r="B26" i="66"/>
  <c r="A26" i="66"/>
  <c r="Z25" i="66"/>
  <c r="W25" i="66"/>
  <c r="S25" i="66"/>
  <c r="M25" i="66"/>
  <c r="N25" i="66" s="1"/>
  <c r="AH25" i="66" s="1"/>
  <c r="J25" i="66"/>
  <c r="AI25" i="66" s="1"/>
  <c r="B25" i="66"/>
  <c r="A25" i="66"/>
  <c r="Z24" i="66"/>
  <c r="W24" i="66"/>
  <c r="S24" i="66"/>
  <c r="M24" i="66"/>
  <c r="N24" i="66" s="1"/>
  <c r="AH24" i="66" s="1"/>
  <c r="J24" i="66"/>
  <c r="AI24" i="66" s="1"/>
  <c r="B24" i="66"/>
  <c r="A24" i="66"/>
  <c r="Z23" i="66"/>
  <c r="W23" i="66"/>
  <c r="S23" i="66"/>
  <c r="M23" i="66"/>
  <c r="N23" i="66" s="1"/>
  <c r="AH23" i="66" s="1"/>
  <c r="J23" i="66"/>
  <c r="AI23" i="66" s="1"/>
  <c r="B23" i="66"/>
  <c r="A23" i="66"/>
  <c r="Z22" i="66"/>
  <c r="W22" i="66"/>
  <c r="S22" i="66"/>
  <c r="M22" i="66"/>
  <c r="N22" i="66" s="1"/>
  <c r="AH22" i="66" s="1"/>
  <c r="J22" i="66"/>
  <c r="AI22" i="66" s="1"/>
  <c r="B22" i="66"/>
  <c r="A22" i="66"/>
  <c r="Z21" i="66"/>
  <c r="W21" i="66"/>
  <c r="S21" i="66"/>
  <c r="M21" i="66"/>
  <c r="N21" i="66" s="1"/>
  <c r="AH21" i="66" s="1"/>
  <c r="J21" i="66"/>
  <c r="AI21" i="66" s="1"/>
  <c r="B21" i="66"/>
  <c r="A21" i="66"/>
  <c r="Z20" i="66"/>
  <c r="W20" i="66"/>
  <c r="S20" i="66"/>
  <c r="M20" i="66"/>
  <c r="N20" i="66" s="1"/>
  <c r="AH20" i="66" s="1"/>
  <c r="J20" i="66"/>
  <c r="AI20" i="66" s="1"/>
  <c r="B20" i="66"/>
  <c r="A20" i="66"/>
  <c r="Z19" i="66"/>
  <c r="W19" i="66"/>
  <c r="S19" i="66"/>
  <c r="M19" i="66"/>
  <c r="N19" i="66" s="1"/>
  <c r="AH19" i="66" s="1"/>
  <c r="J19" i="66"/>
  <c r="AI19" i="66" s="1"/>
  <c r="B19" i="66"/>
  <c r="A19" i="66"/>
  <c r="Z18" i="66"/>
  <c r="W18" i="66"/>
  <c r="S18" i="66"/>
  <c r="M18" i="66"/>
  <c r="N18" i="66" s="1"/>
  <c r="AH18" i="66" s="1"/>
  <c r="J18" i="66"/>
  <c r="AI18" i="66" s="1"/>
  <c r="B18" i="66"/>
  <c r="A18" i="66"/>
  <c r="Z17" i="66"/>
  <c r="W17" i="66"/>
  <c r="S17" i="66"/>
  <c r="M17" i="66"/>
  <c r="N17" i="66" s="1"/>
  <c r="AH17" i="66" s="1"/>
  <c r="J17" i="66"/>
  <c r="AI17" i="66" s="1"/>
  <c r="B17" i="66"/>
  <c r="A17" i="66"/>
  <c r="Z16" i="66"/>
  <c r="W16" i="66"/>
  <c r="S16" i="66"/>
  <c r="M16" i="66"/>
  <c r="N16" i="66" s="1"/>
  <c r="AH16" i="66" s="1"/>
  <c r="J16" i="66"/>
  <c r="AI16" i="66" s="1"/>
  <c r="B16" i="66"/>
  <c r="A16" i="66"/>
  <c r="Z15" i="66"/>
  <c r="W15" i="66"/>
  <c r="S15" i="66"/>
  <c r="M15" i="66"/>
  <c r="N15" i="66" s="1"/>
  <c r="AH15" i="66" s="1"/>
  <c r="J15" i="66"/>
  <c r="AI15" i="66" s="1"/>
  <c r="B15" i="66"/>
  <c r="A15" i="66"/>
  <c r="Z14" i="66"/>
  <c r="W14" i="66"/>
  <c r="S14" i="66"/>
  <c r="M14" i="66"/>
  <c r="N14" i="66" s="1"/>
  <c r="AH14" i="66" s="1"/>
  <c r="J14" i="66"/>
  <c r="AI14" i="66" s="1"/>
  <c r="B14" i="66"/>
  <c r="A14" i="66"/>
  <c r="Z13" i="66"/>
  <c r="W13" i="66"/>
  <c r="S13" i="66"/>
  <c r="M13" i="66"/>
  <c r="N13" i="66" s="1"/>
  <c r="AH13" i="66" s="1"/>
  <c r="J13" i="66"/>
  <c r="AI13" i="66" s="1"/>
  <c r="B13" i="66"/>
  <c r="A13" i="66"/>
  <c r="Z12" i="66"/>
  <c r="W12" i="66"/>
  <c r="S12" i="66"/>
  <c r="M12" i="66"/>
  <c r="N12" i="66" s="1"/>
  <c r="AH12" i="66" s="1"/>
  <c r="J12" i="66"/>
  <c r="I12" i="66" s="1"/>
  <c r="B12" i="66"/>
  <c r="A12" i="66"/>
  <c r="Z11" i="66"/>
  <c r="W11" i="66"/>
  <c r="S11" i="66"/>
  <c r="M11" i="66"/>
  <c r="N11" i="66" s="1"/>
  <c r="AH11" i="66" s="1"/>
  <c r="J11" i="66"/>
  <c r="AI11" i="66" s="1"/>
  <c r="B11" i="66"/>
  <c r="A11" i="66"/>
  <c r="Z10" i="66"/>
  <c r="W10" i="66"/>
  <c r="S10" i="66"/>
  <c r="M10" i="66"/>
  <c r="N10" i="66" s="1"/>
  <c r="J10" i="66"/>
  <c r="I10" i="66" s="1"/>
  <c r="B10" i="66"/>
  <c r="A10" i="66"/>
  <c r="AD9" i="66"/>
  <c r="AC9" i="66"/>
  <c r="AB9" i="66"/>
  <c r="AA9" i="66"/>
  <c r="Y9" i="66"/>
  <c r="X9" i="66"/>
  <c r="V9" i="66"/>
  <c r="U9" i="66"/>
  <c r="T9" i="66"/>
  <c r="L9" i="66"/>
  <c r="K9" i="66"/>
  <c r="H9" i="66"/>
  <c r="G9" i="66"/>
  <c r="K92" i="65"/>
  <c r="L91" i="65"/>
  <c r="L90" i="65"/>
  <c r="B84" i="65"/>
  <c r="A84" i="65"/>
  <c r="B83" i="65"/>
  <c r="A83" i="65"/>
  <c r="B82" i="65"/>
  <c r="A82" i="65"/>
  <c r="B81" i="65"/>
  <c r="A81" i="65"/>
  <c r="B80" i="65"/>
  <c r="A80" i="65"/>
  <c r="B79" i="65"/>
  <c r="A79" i="65"/>
  <c r="B78" i="65"/>
  <c r="A78" i="65"/>
  <c r="B77" i="65"/>
  <c r="A77" i="65"/>
  <c r="B76" i="65"/>
  <c r="A76" i="65"/>
  <c r="B75" i="65"/>
  <c r="A75" i="65"/>
  <c r="B74" i="65"/>
  <c r="A74" i="65"/>
  <c r="B73" i="65"/>
  <c r="A73" i="65"/>
  <c r="B72" i="65"/>
  <c r="A72" i="65"/>
  <c r="B71" i="65"/>
  <c r="A71" i="65"/>
  <c r="B70" i="65"/>
  <c r="A70" i="65"/>
  <c r="B69" i="65"/>
  <c r="A69" i="65"/>
  <c r="B68" i="65"/>
  <c r="A68" i="65"/>
  <c r="B67" i="65"/>
  <c r="A67" i="65"/>
  <c r="B66" i="65"/>
  <c r="A66" i="65"/>
  <c r="B65" i="65"/>
  <c r="A65" i="65"/>
  <c r="B64" i="65"/>
  <c r="A64" i="65"/>
  <c r="B63" i="65"/>
  <c r="A63" i="65"/>
  <c r="B62" i="65"/>
  <c r="A62" i="65"/>
  <c r="B61" i="65"/>
  <c r="A61" i="65"/>
  <c r="B60" i="65"/>
  <c r="A60" i="65"/>
  <c r="B59" i="65"/>
  <c r="A59" i="65"/>
  <c r="B58" i="65"/>
  <c r="A58" i="65"/>
  <c r="B57" i="65"/>
  <c r="A57" i="65"/>
  <c r="B56" i="65"/>
  <c r="A56" i="65"/>
  <c r="B55" i="65"/>
  <c r="A55" i="65"/>
  <c r="B54" i="65"/>
  <c r="A54" i="65"/>
  <c r="B53" i="65"/>
  <c r="A53" i="65"/>
  <c r="B52" i="65"/>
  <c r="A52" i="65"/>
  <c r="B51" i="65"/>
  <c r="A51" i="65"/>
  <c r="B50" i="65"/>
  <c r="A50" i="65"/>
  <c r="B49" i="65"/>
  <c r="A49" i="65"/>
  <c r="B48" i="65"/>
  <c r="A48" i="65"/>
  <c r="B47" i="65"/>
  <c r="A47" i="65"/>
  <c r="B46" i="65"/>
  <c r="A46" i="65"/>
  <c r="B45" i="65"/>
  <c r="A45" i="65"/>
  <c r="B44" i="65"/>
  <c r="A44" i="65"/>
  <c r="B43" i="65"/>
  <c r="A43" i="65"/>
  <c r="B42" i="65"/>
  <c r="A42" i="65"/>
  <c r="B41" i="65"/>
  <c r="A41" i="65"/>
  <c r="B40" i="65"/>
  <c r="A40" i="65"/>
  <c r="B39" i="65"/>
  <c r="A39" i="65"/>
  <c r="B38" i="65"/>
  <c r="A38" i="65"/>
  <c r="B37" i="65"/>
  <c r="A37" i="65"/>
  <c r="B36" i="65"/>
  <c r="A36" i="65"/>
  <c r="B35" i="65"/>
  <c r="A35" i="65"/>
  <c r="B34" i="65"/>
  <c r="A34" i="65"/>
  <c r="B33" i="65"/>
  <c r="A33" i="65"/>
  <c r="B32" i="65"/>
  <c r="A32" i="65"/>
  <c r="B31" i="65"/>
  <c r="A31" i="65"/>
  <c r="B30" i="65"/>
  <c r="A30" i="65"/>
  <c r="B29" i="65"/>
  <c r="A29" i="65"/>
  <c r="B28" i="65"/>
  <c r="A28" i="65"/>
  <c r="B27" i="65"/>
  <c r="A27" i="65"/>
  <c r="B26" i="65"/>
  <c r="A26" i="65"/>
  <c r="B25" i="65"/>
  <c r="A25" i="65"/>
  <c r="B24" i="65"/>
  <c r="A24" i="65"/>
  <c r="B23" i="65"/>
  <c r="A23" i="65"/>
  <c r="B22" i="65"/>
  <c r="A22" i="65"/>
  <c r="B21" i="65"/>
  <c r="A21" i="65"/>
  <c r="B20" i="65"/>
  <c r="A20" i="65"/>
  <c r="B19" i="65"/>
  <c r="A19" i="65"/>
  <c r="B18" i="65"/>
  <c r="A18" i="65"/>
  <c r="B17" i="65"/>
  <c r="A17" i="65"/>
  <c r="B16" i="65"/>
  <c r="A16" i="65"/>
  <c r="B15" i="65"/>
  <c r="A15" i="65"/>
  <c r="B14" i="65"/>
  <c r="A14" i="65"/>
  <c r="B13" i="65"/>
  <c r="A13" i="65"/>
  <c r="B12" i="65"/>
  <c r="A12" i="65"/>
  <c r="B11" i="65"/>
  <c r="A11" i="65"/>
  <c r="B10" i="65"/>
  <c r="A10" i="65"/>
  <c r="N9" i="65"/>
  <c r="M9" i="65"/>
  <c r="L9" i="65"/>
  <c r="K9" i="65"/>
  <c r="H9" i="65"/>
  <c r="C9" i="65"/>
  <c r="P98" i="64"/>
  <c r="Q97" i="64"/>
  <c r="Q96" i="64"/>
  <c r="H84" i="64"/>
  <c r="J79" i="76" s="1"/>
  <c r="B84" i="64"/>
  <c r="A84" i="64"/>
  <c r="H83" i="64"/>
  <c r="J78" i="76" s="1"/>
  <c r="B83" i="64"/>
  <c r="A83" i="64"/>
  <c r="H82" i="64"/>
  <c r="J77" i="76" s="1"/>
  <c r="B82" i="64"/>
  <c r="A82" i="64"/>
  <c r="H81" i="64"/>
  <c r="J76" i="76" s="1"/>
  <c r="B81" i="64"/>
  <c r="A81" i="64"/>
  <c r="H80" i="64"/>
  <c r="J75" i="76" s="1"/>
  <c r="B80" i="64"/>
  <c r="A80" i="64"/>
  <c r="H79" i="64"/>
  <c r="J74" i="76" s="1"/>
  <c r="B79" i="64"/>
  <c r="A79" i="64"/>
  <c r="H78" i="64"/>
  <c r="J73" i="76" s="1"/>
  <c r="B78" i="64"/>
  <c r="A78" i="64"/>
  <c r="H77" i="64"/>
  <c r="J72" i="76" s="1"/>
  <c r="B77" i="64"/>
  <c r="A77" i="64"/>
  <c r="H76" i="64"/>
  <c r="J71" i="76" s="1"/>
  <c r="B76" i="64"/>
  <c r="A76" i="64"/>
  <c r="H75" i="64"/>
  <c r="J70" i="76" s="1"/>
  <c r="B75" i="64"/>
  <c r="A75" i="64"/>
  <c r="H74" i="64"/>
  <c r="J69" i="76" s="1"/>
  <c r="B74" i="64"/>
  <c r="A74" i="64"/>
  <c r="H73" i="64"/>
  <c r="J68" i="76" s="1"/>
  <c r="B73" i="64"/>
  <c r="A73" i="64"/>
  <c r="H72" i="64"/>
  <c r="J67" i="76" s="1"/>
  <c r="B72" i="64"/>
  <c r="A72" i="64"/>
  <c r="H71" i="64"/>
  <c r="J66" i="76" s="1"/>
  <c r="B71" i="64"/>
  <c r="A71" i="64"/>
  <c r="H70" i="64"/>
  <c r="J65" i="76" s="1"/>
  <c r="B70" i="64"/>
  <c r="A70" i="64"/>
  <c r="H69" i="64"/>
  <c r="J64" i="76" s="1"/>
  <c r="B69" i="64"/>
  <c r="A69" i="64"/>
  <c r="H68" i="64"/>
  <c r="J63" i="76" s="1"/>
  <c r="B68" i="64"/>
  <c r="A68" i="64"/>
  <c r="H67" i="64"/>
  <c r="J62" i="76" s="1"/>
  <c r="B67" i="64"/>
  <c r="A67" i="64"/>
  <c r="H66" i="64"/>
  <c r="J61" i="76" s="1"/>
  <c r="B66" i="64"/>
  <c r="A66" i="64"/>
  <c r="H65" i="64"/>
  <c r="J60" i="76" s="1"/>
  <c r="B65" i="64"/>
  <c r="A65" i="64"/>
  <c r="H64" i="64"/>
  <c r="J59" i="76" s="1"/>
  <c r="B64" i="64"/>
  <c r="A64" i="64"/>
  <c r="H63" i="64"/>
  <c r="J58" i="76" s="1"/>
  <c r="B63" i="64"/>
  <c r="A63" i="64"/>
  <c r="H62" i="64"/>
  <c r="J57" i="76" s="1"/>
  <c r="B62" i="64"/>
  <c r="A62" i="64"/>
  <c r="H61" i="64"/>
  <c r="J56" i="76" s="1"/>
  <c r="B61" i="64"/>
  <c r="A61" i="64"/>
  <c r="H60" i="64"/>
  <c r="J55" i="76" s="1"/>
  <c r="B60" i="64"/>
  <c r="A60" i="64"/>
  <c r="H59" i="64"/>
  <c r="J54" i="76" s="1"/>
  <c r="B59" i="64"/>
  <c r="A59" i="64"/>
  <c r="H58" i="64"/>
  <c r="J53" i="76" s="1"/>
  <c r="B58" i="64"/>
  <c r="A58" i="64"/>
  <c r="H57" i="64"/>
  <c r="J52" i="76" s="1"/>
  <c r="B57" i="64"/>
  <c r="A57" i="64"/>
  <c r="H56" i="64"/>
  <c r="J51" i="76" s="1"/>
  <c r="B56" i="64"/>
  <c r="A56" i="64"/>
  <c r="H55" i="64"/>
  <c r="J50" i="76" s="1"/>
  <c r="B55" i="64"/>
  <c r="A55" i="64"/>
  <c r="H54" i="64"/>
  <c r="J49" i="76" s="1"/>
  <c r="B54" i="64"/>
  <c r="A54" i="64"/>
  <c r="H53" i="64"/>
  <c r="J48" i="76" s="1"/>
  <c r="B53" i="64"/>
  <c r="A53" i="64"/>
  <c r="H52" i="64"/>
  <c r="J47" i="76" s="1"/>
  <c r="B52" i="64"/>
  <c r="A52" i="64"/>
  <c r="H51" i="64"/>
  <c r="J46" i="76" s="1"/>
  <c r="B51" i="64"/>
  <c r="A51" i="64"/>
  <c r="H50" i="64"/>
  <c r="J45" i="76" s="1"/>
  <c r="B50" i="64"/>
  <c r="A50" i="64"/>
  <c r="H49" i="64"/>
  <c r="J44" i="76" s="1"/>
  <c r="B49" i="64"/>
  <c r="A49" i="64"/>
  <c r="H48" i="64"/>
  <c r="J43" i="76" s="1"/>
  <c r="B48" i="64"/>
  <c r="A48" i="64"/>
  <c r="H47" i="64"/>
  <c r="J42" i="76" s="1"/>
  <c r="B47" i="64"/>
  <c r="A47" i="64"/>
  <c r="H46" i="64"/>
  <c r="J41" i="76" s="1"/>
  <c r="B46" i="64"/>
  <c r="A46" i="64"/>
  <c r="H45" i="64"/>
  <c r="J40" i="76" s="1"/>
  <c r="B45" i="64"/>
  <c r="A45" i="64"/>
  <c r="H44" i="64"/>
  <c r="J39" i="76" s="1"/>
  <c r="B44" i="64"/>
  <c r="A44" i="64"/>
  <c r="H43" i="64"/>
  <c r="J38" i="76" s="1"/>
  <c r="B43" i="64"/>
  <c r="A43" i="64"/>
  <c r="H42" i="64"/>
  <c r="J37" i="76" s="1"/>
  <c r="B42" i="64"/>
  <c r="A42" i="64"/>
  <c r="H41" i="64"/>
  <c r="J36" i="76" s="1"/>
  <c r="B41" i="64"/>
  <c r="A41" i="64"/>
  <c r="H40" i="64"/>
  <c r="J35" i="76" s="1"/>
  <c r="B40" i="64"/>
  <c r="A40" i="64"/>
  <c r="H39" i="64"/>
  <c r="J34" i="76" s="1"/>
  <c r="B39" i="64"/>
  <c r="A39" i="64"/>
  <c r="H38" i="64"/>
  <c r="J33" i="76" s="1"/>
  <c r="B38" i="64"/>
  <c r="A38" i="64"/>
  <c r="H37" i="64"/>
  <c r="J32" i="76" s="1"/>
  <c r="B37" i="64"/>
  <c r="A37" i="64"/>
  <c r="H36" i="64"/>
  <c r="J31" i="76" s="1"/>
  <c r="B36" i="64"/>
  <c r="A36" i="64"/>
  <c r="H35" i="64"/>
  <c r="J30" i="76" s="1"/>
  <c r="B35" i="64"/>
  <c r="A35" i="64"/>
  <c r="H34" i="64"/>
  <c r="J29" i="76" s="1"/>
  <c r="B34" i="64"/>
  <c r="A34" i="64"/>
  <c r="H33" i="64"/>
  <c r="J28" i="76" s="1"/>
  <c r="B33" i="64"/>
  <c r="A33" i="64"/>
  <c r="H32" i="64"/>
  <c r="J27" i="76" s="1"/>
  <c r="B32" i="64"/>
  <c r="A32" i="64"/>
  <c r="H31" i="64"/>
  <c r="J26" i="76" s="1"/>
  <c r="B31" i="64"/>
  <c r="A31" i="64"/>
  <c r="H30" i="64"/>
  <c r="J25" i="76" s="1"/>
  <c r="B30" i="64"/>
  <c r="A30" i="64"/>
  <c r="H29" i="64"/>
  <c r="J24" i="76" s="1"/>
  <c r="B29" i="64"/>
  <c r="A29" i="64"/>
  <c r="H28" i="64"/>
  <c r="J23" i="76" s="1"/>
  <c r="B28" i="64"/>
  <c r="A28" i="64"/>
  <c r="H27" i="64"/>
  <c r="J22" i="76" s="1"/>
  <c r="B27" i="64"/>
  <c r="A27" i="64"/>
  <c r="H26" i="64"/>
  <c r="J21" i="76" s="1"/>
  <c r="B26" i="64"/>
  <c r="A26" i="64"/>
  <c r="H25" i="64"/>
  <c r="J20" i="76" s="1"/>
  <c r="B25" i="64"/>
  <c r="A25" i="64"/>
  <c r="H24" i="64"/>
  <c r="J19" i="76" s="1"/>
  <c r="B24" i="64"/>
  <c r="A24" i="64"/>
  <c r="H23" i="64"/>
  <c r="J18" i="76" s="1"/>
  <c r="B23" i="64"/>
  <c r="A23" i="64"/>
  <c r="H22" i="64"/>
  <c r="J17" i="76" s="1"/>
  <c r="B22" i="64"/>
  <c r="A22" i="64"/>
  <c r="H21" i="64"/>
  <c r="J16" i="76" s="1"/>
  <c r="B21" i="64"/>
  <c r="A21" i="64"/>
  <c r="H20" i="64"/>
  <c r="J15" i="76" s="1"/>
  <c r="B20" i="64"/>
  <c r="A20" i="64"/>
  <c r="H19" i="64"/>
  <c r="J14" i="76" s="1"/>
  <c r="B19" i="64"/>
  <c r="A19" i="64"/>
  <c r="H18" i="64"/>
  <c r="J13" i="76" s="1"/>
  <c r="B18" i="64"/>
  <c r="A18" i="64"/>
  <c r="H17" i="64"/>
  <c r="J12" i="76" s="1"/>
  <c r="B17" i="64"/>
  <c r="A17" i="64"/>
  <c r="H16" i="64"/>
  <c r="J11" i="76" s="1"/>
  <c r="B16" i="64"/>
  <c r="A16" i="64"/>
  <c r="H15" i="64"/>
  <c r="J10" i="76" s="1"/>
  <c r="B15" i="64"/>
  <c r="A15" i="64"/>
  <c r="H14" i="64"/>
  <c r="J9" i="76" s="1"/>
  <c r="B14" i="64"/>
  <c r="A14" i="64"/>
  <c r="H13" i="64"/>
  <c r="J8" i="76" s="1"/>
  <c r="B13" i="64"/>
  <c r="A13" i="64"/>
  <c r="H12" i="64"/>
  <c r="J7" i="76" s="1"/>
  <c r="B12" i="64"/>
  <c r="A12" i="64"/>
  <c r="H11" i="64"/>
  <c r="J6" i="76" s="1"/>
  <c r="B11" i="64"/>
  <c r="A11" i="64"/>
  <c r="H10" i="64"/>
  <c r="B10" i="64"/>
  <c r="A10" i="64"/>
  <c r="S9" i="64"/>
  <c r="R9" i="64"/>
  <c r="Q9" i="64"/>
  <c r="P9" i="64"/>
  <c r="M9" i="64"/>
  <c r="G9" i="64"/>
  <c r="F9" i="64"/>
  <c r="E9" i="64"/>
  <c r="D9" i="64"/>
  <c r="C9" i="64"/>
  <c r="D5" i="64"/>
  <c r="P98" i="63"/>
  <c r="Q97" i="63"/>
  <c r="Q96" i="63"/>
  <c r="H84" i="63"/>
  <c r="F79" i="76" s="1"/>
  <c r="B84" i="63"/>
  <c r="A84" i="63"/>
  <c r="H83" i="63"/>
  <c r="F78" i="76" s="1"/>
  <c r="B83" i="63"/>
  <c r="A83" i="63"/>
  <c r="H82" i="63"/>
  <c r="F77" i="76" s="1"/>
  <c r="B82" i="63"/>
  <c r="A82" i="63"/>
  <c r="H81" i="63"/>
  <c r="F76" i="76" s="1"/>
  <c r="B81" i="63"/>
  <c r="A81" i="63"/>
  <c r="H80" i="63"/>
  <c r="F75" i="76" s="1"/>
  <c r="B80" i="63"/>
  <c r="A80" i="63"/>
  <c r="H79" i="63"/>
  <c r="F74" i="76" s="1"/>
  <c r="B79" i="63"/>
  <c r="A79" i="63"/>
  <c r="H78" i="63"/>
  <c r="F73" i="76" s="1"/>
  <c r="B78" i="63"/>
  <c r="A78" i="63"/>
  <c r="H77" i="63"/>
  <c r="F72" i="76" s="1"/>
  <c r="B77" i="63"/>
  <c r="A77" i="63"/>
  <c r="H76" i="63"/>
  <c r="F71" i="76" s="1"/>
  <c r="B76" i="63"/>
  <c r="A76" i="63"/>
  <c r="H75" i="63"/>
  <c r="F70" i="76" s="1"/>
  <c r="B75" i="63"/>
  <c r="A75" i="63"/>
  <c r="H74" i="63"/>
  <c r="F69" i="76" s="1"/>
  <c r="B74" i="63"/>
  <c r="A74" i="63"/>
  <c r="H73" i="63"/>
  <c r="F68" i="76" s="1"/>
  <c r="B73" i="63"/>
  <c r="A73" i="63"/>
  <c r="H72" i="63"/>
  <c r="F67" i="76" s="1"/>
  <c r="B72" i="63"/>
  <c r="A72" i="63"/>
  <c r="H71" i="63"/>
  <c r="F66" i="76" s="1"/>
  <c r="B71" i="63"/>
  <c r="A71" i="63"/>
  <c r="H70" i="63"/>
  <c r="F65" i="76" s="1"/>
  <c r="B70" i="63"/>
  <c r="A70" i="63"/>
  <c r="H69" i="63"/>
  <c r="F64" i="76" s="1"/>
  <c r="B69" i="63"/>
  <c r="A69" i="63"/>
  <c r="H68" i="63"/>
  <c r="F63" i="76" s="1"/>
  <c r="B68" i="63"/>
  <c r="A68" i="63"/>
  <c r="H67" i="63"/>
  <c r="F62" i="76" s="1"/>
  <c r="B67" i="63"/>
  <c r="A67" i="63"/>
  <c r="H66" i="63"/>
  <c r="F61" i="76" s="1"/>
  <c r="B66" i="63"/>
  <c r="A66" i="63"/>
  <c r="H65" i="63"/>
  <c r="F60" i="76" s="1"/>
  <c r="B65" i="63"/>
  <c r="A65" i="63"/>
  <c r="H64" i="63"/>
  <c r="F59" i="76" s="1"/>
  <c r="B64" i="63"/>
  <c r="A64" i="63"/>
  <c r="H63" i="63"/>
  <c r="F58" i="76" s="1"/>
  <c r="B63" i="63"/>
  <c r="A63" i="63"/>
  <c r="H62" i="63"/>
  <c r="F57" i="76" s="1"/>
  <c r="B62" i="63"/>
  <c r="A62" i="63"/>
  <c r="H61" i="63"/>
  <c r="F56" i="76" s="1"/>
  <c r="B61" i="63"/>
  <c r="A61" i="63"/>
  <c r="H60" i="63"/>
  <c r="F55" i="76" s="1"/>
  <c r="B60" i="63"/>
  <c r="A60" i="63"/>
  <c r="H59" i="63"/>
  <c r="F54" i="76" s="1"/>
  <c r="B59" i="63"/>
  <c r="A59" i="63"/>
  <c r="H58" i="63"/>
  <c r="F53" i="76" s="1"/>
  <c r="B58" i="63"/>
  <c r="A58" i="63"/>
  <c r="H57" i="63"/>
  <c r="F52" i="76" s="1"/>
  <c r="B57" i="63"/>
  <c r="A57" i="63"/>
  <c r="H56" i="63"/>
  <c r="F51" i="76" s="1"/>
  <c r="B56" i="63"/>
  <c r="A56" i="63"/>
  <c r="H55" i="63"/>
  <c r="F50" i="76" s="1"/>
  <c r="B55" i="63"/>
  <c r="A55" i="63"/>
  <c r="H54" i="63"/>
  <c r="F49" i="76" s="1"/>
  <c r="B54" i="63"/>
  <c r="A54" i="63"/>
  <c r="H53" i="63"/>
  <c r="F48" i="76" s="1"/>
  <c r="B53" i="63"/>
  <c r="A53" i="63"/>
  <c r="H52" i="63"/>
  <c r="F47" i="76" s="1"/>
  <c r="B52" i="63"/>
  <c r="A52" i="63"/>
  <c r="H51" i="63"/>
  <c r="F46" i="76" s="1"/>
  <c r="B51" i="63"/>
  <c r="A51" i="63"/>
  <c r="H50" i="63"/>
  <c r="F45" i="76" s="1"/>
  <c r="B50" i="63"/>
  <c r="A50" i="63"/>
  <c r="H49" i="63"/>
  <c r="F44" i="76" s="1"/>
  <c r="B49" i="63"/>
  <c r="A49" i="63"/>
  <c r="H48" i="63"/>
  <c r="F43" i="76" s="1"/>
  <c r="B48" i="63"/>
  <c r="A48" i="63"/>
  <c r="H47" i="63"/>
  <c r="F42" i="76" s="1"/>
  <c r="B47" i="63"/>
  <c r="A47" i="63"/>
  <c r="H46" i="63"/>
  <c r="F41" i="76" s="1"/>
  <c r="B46" i="63"/>
  <c r="A46" i="63"/>
  <c r="H45" i="63"/>
  <c r="F40" i="76" s="1"/>
  <c r="B45" i="63"/>
  <c r="A45" i="63"/>
  <c r="H44" i="63"/>
  <c r="F39" i="76" s="1"/>
  <c r="B44" i="63"/>
  <c r="A44" i="63"/>
  <c r="H43" i="63"/>
  <c r="F38" i="76" s="1"/>
  <c r="B43" i="63"/>
  <c r="A43" i="63"/>
  <c r="H42" i="63"/>
  <c r="F37" i="76" s="1"/>
  <c r="B42" i="63"/>
  <c r="A42" i="63"/>
  <c r="H41" i="63"/>
  <c r="F36" i="76" s="1"/>
  <c r="B41" i="63"/>
  <c r="A41" i="63"/>
  <c r="H40" i="63"/>
  <c r="F35" i="76" s="1"/>
  <c r="B40" i="63"/>
  <c r="A40" i="63"/>
  <c r="H39" i="63"/>
  <c r="F34" i="76" s="1"/>
  <c r="B39" i="63"/>
  <c r="A39" i="63"/>
  <c r="H38" i="63"/>
  <c r="F33" i="76" s="1"/>
  <c r="B38" i="63"/>
  <c r="A38" i="63"/>
  <c r="H37" i="63"/>
  <c r="F32" i="76" s="1"/>
  <c r="B37" i="63"/>
  <c r="A37" i="63"/>
  <c r="H36" i="63"/>
  <c r="F31" i="76" s="1"/>
  <c r="B36" i="63"/>
  <c r="A36" i="63"/>
  <c r="H35" i="63"/>
  <c r="F30" i="76" s="1"/>
  <c r="B35" i="63"/>
  <c r="A35" i="63"/>
  <c r="H34" i="63"/>
  <c r="F29" i="76" s="1"/>
  <c r="B34" i="63"/>
  <c r="A34" i="63"/>
  <c r="H33" i="63"/>
  <c r="F28" i="76" s="1"/>
  <c r="B33" i="63"/>
  <c r="A33" i="63"/>
  <c r="H32" i="63"/>
  <c r="F27" i="76" s="1"/>
  <c r="B32" i="63"/>
  <c r="A32" i="63"/>
  <c r="H31" i="63"/>
  <c r="F26" i="76" s="1"/>
  <c r="B31" i="63"/>
  <c r="A31" i="63"/>
  <c r="H30" i="63"/>
  <c r="F25" i="76" s="1"/>
  <c r="B30" i="63"/>
  <c r="A30" i="63"/>
  <c r="H29" i="63"/>
  <c r="F24" i="76" s="1"/>
  <c r="B29" i="63"/>
  <c r="A29" i="63"/>
  <c r="H28" i="63"/>
  <c r="F23" i="76" s="1"/>
  <c r="B28" i="63"/>
  <c r="A28" i="63"/>
  <c r="H27" i="63"/>
  <c r="F22" i="76" s="1"/>
  <c r="B27" i="63"/>
  <c r="A27" i="63"/>
  <c r="H26" i="63"/>
  <c r="F21" i="76" s="1"/>
  <c r="B26" i="63"/>
  <c r="A26" i="63"/>
  <c r="H25" i="63"/>
  <c r="F20" i="76" s="1"/>
  <c r="B25" i="63"/>
  <c r="A25" i="63"/>
  <c r="H24" i="63"/>
  <c r="F19" i="76" s="1"/>
  <c r="B24" i="63"/>
  <c r="A24" i="63"/>
  <c r="H23" i="63"/>
  <c r="F18" i="76" s="1"/>
  <c r="B23" i="63"/>
  <c r="A23" i="63"/>
  <c r="H22" i="63"/>
  <c r="F17" i="76" s="1"/>
  <c r="B22" i="63"/>
  <c r="A22" i="63"/>
  <c r="H21" i="63"/>
  <c r="F16" i="76" s="1"/>
  <c r="B21" i="63"/>
  <c r="A21" i="63"/>
  <c r="H20" i="63"/>
  <c r="F15" i="76" s="1"/>
  <c r="B20" i="63"/>
  <c r="A20" i="63"/>
  <c r="H19" i="63"/>
  <c r="F14" i="76" s="1"/>
  <c r="B19" i="63"/>
  <c r="A19" i="63"/>
  <c r="H18" i="63"/>
  <c r="F13" i="76" s="1"/>
  <c r="B18" i="63"/>
  <c r="A18" i="63"/>
  <c r="H17" i="63"/>
  <c r="F12" i="76" s="1"/>
  <c r="B17" i="63"/>
  <c r="A17" i="63"/>
  <c r="H16" i="63"/>
  <c r="F11" i="76" s="1"/>
  <c r="B16" i="63"/>
  <c r="A16" i="63"/>
  <c r="H15" i="63"/>
  <c r="F10" i="76" s="1"/>
  <c r="B15" i="63"/>
  <c r="A15" i="63"/>
  <c r="H14" i="63"/>
  <c r="F9" i="76" s="1"/>
  <c r="B14" i="63"/>
  <c r="A14" i="63"/>
  <c r="H13" i="63"/>
  <c r="F8" i="76" s="1"/>
  <c r="B13" i="63"/>
  <c r="A13" i="63"/>
  <c r="H12" i="63"/>
  <c r="F7" i="76" s="1"/>
  <c r="B12" i="63"/>
  <c r="A12" i="63"/>
  <c r="H11" i="63"/>
  <c r="F6" i="76" s="1"/>
  <c r="B11" i="63"/>
  <c r="A11" i="63"/>
  <c r="H10" i="63"/>
  <c r="F5" i="76" s="1"/>
  <c r="F4" i="76" s="1"/>
  <c r="B10" i="63"/>
  <c r="A10" i="63"/>
  <c r="S9" i="63"/>
  <c r="R9" i="63"/>
  <c r="Q9" i="63"/>
  <c r="P9" i="63"/>
  <c r="M9" i="63"/>
  <c r="G9" i="63"/>
  <c r="F9" i="63"/>
  <c r="E9" i="63"/>
  <c r="D9" i="63"/>
  <c r="C9" i="63"/>
  <c r="I29" i="62"/>
  <c r="J28" i="62"/>
  <c r="J27" i="62"/>
  <c r="E22" i="62"/>
  <c r="D22" i="62"/>
  <c r="C22" i="62"/>
  <c r="F21" i="62"/>
  <c r="G21" i="62" s="1"/>
  <c r="H21" i="62" s="1"/>
  <c r="J21" i="62" s="1"/>
  <c r="I21" i="62" s="1"/>
  <c r="F20" i="62"/>
  <c r="G20" i="62" s="1"/>
  <c r="H20" i="62" s="1"/>
  <c r="J20" i="62" s="1"/>
  <c r="I20" i="62" s="1"/>
  <c r="F19" i="62"/>
  <c r="G19" i="62" s="1"/>
  <c r="H19" i="62" s="1"/>
  <c r="J19" i="62" s="1"/>
  <c r="I19" i="62" s="1"/>
  <c r="F18" i="62"/>
  <c r="G18" i="62" s="1"/>
  <c r="H18" i="62" s="1"/>
  <c r="J18" i="62" s="1"/>
  <c r="I18" i="62" s="1"/>
  <c r="F17" i="62"/>
  <c r="G17" i="62" s="1"/>
  <c r="H17" i="62" s="1"/>
  <c r="J17" i="62" s="1"/>
  <c r="I17" i="62" s="1"/>
  <c r="F16" i="62"/>
  <c r="G16" i="62" s="1"/>
  <c r="H16" i="62" s="1"/>
  <c r="J16" i="62" s="1"/>
  <c r="I16" i="62" s="1"/>
  <c r="F15" i="62"/>
  <c r="G15" i="62" s="1"/>
  <c r="H15" i="62" s="1"/>
  <c r="J15" i="62" s="1"/>
  <c r="I15" i="62" s="1"/>
  <c r="F14" i="62"/>
  <c r="G14" i="62" s="1"/>
  <c r="H14" i="62" s="1"/>
  <c r="J14" i="62" s="1"/>
  <c r="I14" i="62" s="1"/>
  <c r="F13" i="62"/>
  <c r="G13" i="62" s="1"/>
  <c r="H13" i="62" s="1"/>
  <c r="J13" i="62" s="1"/>
  <c r="I13" i="62" s="1"/>
  <c r="F12" i="62"/>
  <c r="F11" i="62"/>
  <c r="G11" i="62" s="1"/>
  <c r="H11" i="62" s="1"/>
  <c r="J11" i="62" s="1"/>
  <c r="I11" i="62" s="1"/>
  <c r="F10" i="62"/>
  <c r="G10" i="62" s="1"/>
  <c r="J29" i="61"/>
  <c r="K28" i="61"/>
  <c r="K27" i="61"/>
  <c r="F22" i="61"/>
  <c r="E22" i="61"/>
  <c r="D22" i="61"/>
  <c r="C22" i="61"/>
  <c r="K21" i="61"/>
  <c r="G21" i="61"/>
  <c r="H21" i="61" s="1"/>
  <c r="J21" i="61" s="1"/>
  <c r="I21" i="61" s="1"/>
  <c r="K20" i="61"/>
  <c r="G20" i="61"/>
  <c r="H20" i="61" s="1"/>
  <c r="J20" i="61" s="1"/>
  <c r="I20" i="61" s="1"/>
  <c r="K19" i="61"/>
  <c r="G19" i="61"/>
  <c r="H19" i="61" s="1"/>
  <c r="J19" i="61" s="1"/>
  <c r="I19" i="61" s="1"/>
  <c r="K18" i="61"/>
  <c r="G18" i="61"/>
  <c r="H18" i="61" s="1"/>
  <c r="J18" i="61" s="1"/>
  <c r="I18" i="61" s="1"/>
  <c r="K17" i="61"/>
  <c r="G17" i="61"/>
  <c r="H17" i="61" s="1"/>
  <c r="J17" i="61" s="1"/>
  <c r="I17" i="61" s="1"/>
  <c r="K16" i="61"/>
  <c r="G16" i="61"/>
  <c r="H16" i="61" s="1"/>
  <c r="J16" i="61" s="1"/>
  <c r="I16" i="61" s="1"/>
  <c r="K15" i="61"/>
  <c r="G15" i="61"/>
  <c r="H15" i="61" s="1"/>
  <c r="J15" i="61" s="1"/>
  <c r="I15" i="61" s="1"/>
  <c r="K14" i="61"/>
  <c r="G14" i="61"/>
  <c r="H14" i="61" s="1"/>
  <c r="J14" i="61" s="1"/>
  <c r="I14" i="61" s="1"/>
  <c r="K13" i="61"/>
  <c r="G13" i="61"/>
  <c r="H13" i="61" s="1"/>
  <c r="J13" i="61" s="1"/>
  <c r="I13" i="61" s="1"/>
  <c r="K12" i="61"/>
  <c r="G12" i="61"/>
  <c r="H12" i="61" s="1"/>
  <c r="J12" i="61" s="1"/>
  <c r="I12" i="61" s="1"/>
  <c r="K11" i="61"/>
  <c r="G11" i="61"/>
  <c r="H11" i="61" s="1"/>
  <c r="J11" i="61" s="1"/>
  <c r="I11" i="61" s="1"/>
  <c r="K10" i="61"/>
  <c r="G10" i="61"/>
  <c r="D46" i="59"/>
  <c r="E45" i="59"/>
  <c r="E44" i="59"/>
  <c r="F20" i="59"/>
  <c r="J91" i="58"/>
  <c r="K90" i="58"/>
  <c r="K89" i="58"/>
  <c r="B84" i="58"/>
  <c r="A84" i="58"/>
  <c r="B83" i="58"/>
  <c r="A83" i="58"/>
  <c r="B82" i="58"/>
  <c r="A82" i="58"/>
  <c r="B81" i="58"/>
  <c r="A81" i="58"/>
  <c r="B80" i="58"/>
  <c r="A80" i="58"/>
  <c r="B79" i="58"/>
  <c r="A79" i="58"/>
  <c r="B78" i="58"/>
  <c r="A78" i="58"/>
  <c r="B77" i="58"/>
  <c r="A77" i="58"/>
  <c r="B76" i="58"/>
  <c r="A76" i="58"/>
  <c r="B75" i="58"/>
  <c r="A75" i="58"/>
  <c r="B74" i="58"/>
  <c r="A74" i="58"/>
  <c r="B73" i="58"/>
  <c r="A73" i="58"/>
  <c r="B72" i="58"/>
  <c r="A72" i="58"/>
  <c r="B71" i="58"/>
  <c r="A71" i="58"/>
  <c r="B70" i="58"/>
  <c r="A70" i="58"/>
  <c r="B69" i="58"/>
  <c r="A69" i="58"/>
  <c r="B68" i="58"/>
  <c r="A68" i="58"/>
  <c r="B67" i="58"/>
  <c r="A67" i="58"/>
  <c r="B66" i="58"/>
  <c r="A66" i="58"/>
  <c r="B65" i="58"/>
  <c r="A65" i="58"/>
  <c r="B64" i="58"/>
  <c r="A64" i="58"/>
  <c r="B63" i="58"/>
  <c r="A63" i="58"/>
  <c r="B62" i="58"/>
  <c r="A62" i="58"/>
  <c r="B61" i="58"/>
  <c r="A61" i="58"/>
  <c r="B60" i="58"/>
  <c r="A60" i="58"/>
  <c r="B59" i="58"/>
  <c r="A59" i="58"/>
  <c r="B58" i="58"/>
  <c r="A58" i="58"/>
  <c r="B57" i="58"/>
  <c r="A57" i="58"/>
  <c r="B56" i="58"/>
  <c r="A56" i="58"/>
  <c r="B55" i="58"/>
  <c r="A55" i="58"/>
  <c r="B54" i="58"/>
  <c r="A54" i="58"/>
  <c r="B53" i="58"/>
  <c r="A53" i="58"/>
  <c r="B52" i="58"/>
  <c r="A52" i="58"/>
  <c r="B51" i="58"/>
  <c r="A51" i="58"/>
  <c r="B50" i="58"/>
  <c r="A50" i="58"/>
  <c r="B49" i="58"/>
  <c r="A49" i="58"/>
  <c r="B48" i="58"/>
  <c r="A48" i="58"/>
  <c r="B47" i="58"/>
  <c r="A47" i="58"/>
  <c r="B46" i="58"/>
  <c r="A46" i="58"/>
  <c r="B45" i="58"/>
  <c r="A45" i="58"/>
  <c r="B44" i="58"/>
  <c r="A44" i="58"/>
  <c r="B43" i="58"/>
  <c r="A43" i="58"/>
  <c r="B42" i="58"/>
  <c r="A42" i="58"/>
  <c r="B41" i="58"/>
  <c r="A41" i="58"/>
  <c r="B40" i="58"/>
  <c r="A40" i="58"/>
  <c r="B39" i="58"/>
  <c r="A39" i="58"/>
  <c r="B38" i="58"/>
  <c r="A38" i="58"/>
  <c r="B37" i="58"/>
  <c r="A37" i="58"/>
  <c r="B36" i="58"/>
  <c r="A36" i="58"/>
  <c r="B35" i="58"/>
  <c r="A35" i="58"/>
  <c r="B34" i="58"/>
  <c r="A34" i="58"/>
  <c r="B33" i="58"/>
  <c r="A33" i="58"/>
  <c r="B32" i="58"/>
  <c r="A32" i="58"/>
  <c r="B31" i="58"/>
  <c r="A31" i="58"/>
  <c r="B30" i="58"/>
  <c r="A30" i="58"/>
  <c r="B29" i="58"/>
  <c r="A29" i="58"/>
  <c r="B28" i="58"/>
  <c r="A28" i="58"/>
  <c r="B27" i="58"/>
  <c r="A27" i="58"/>
  <c r="B26" i="58"/>
  <c r="A26" i="58"/>
  <c r="B25" i="58"/>
  <c r="A25" i="58"/>
  <c r="B24" i="58"/>
  <c r="A24" i="58"/>
  <c r="B23" i="58"/>
  <c r="A23" i="58"/>
  <c r="B22" i="58"/>
  <c r="A22" i="58"/>
  <c r="B21" i="58"/>
  <c r="A21" i="58"/>
  <c r="B20" i="58"/>
  <c r="A20" i="58"/>
  <c r="B19" i="58"/>
  <c r="A19" i="58"/>
  <c r="B18" i="58"/>
  <c r="A18" i="58"/>
  <c r="B17" i="58"/>
  <c r="A17" i="58"/>
  <c r="B16" i="58"/>
  <c r="A16" i="58"/>
  <c r="B15" i="58"/>
  <c r="A15" i="58"/>
  <c r="B14" i="58"/>
  <c r="A14" i="58"/>
  <c r="B13" i="58"/>
  <c r="A13" i="58"/>
  <c r="B12" i="58"/>
  <c r="A12" i="58"/>
  <c r="B11" i="58"/>
  <c r="A11" i="58"/>
  <c r="B10" i="58"/>
  <c r="A10" i="58"/>
  <c r="L9" i="58"/>
  <c r="K9" i="58"/>
  <c r="J9" i="58"/>
  <c r="I9" i="58"/>
  <c r="H9" i="58"/>
  <c r="G9" i="58"/>
  <c r="F9" i="58"/>
  <c r="E9" i="58"/>
  <c r="D9" i="58"/>
  <c r="C9" i="58"/>
  <c r="M5" i="58"/>
  <c r="M91" i="57"/>
  <c r="N90" i="57"/>
  <c r="N89" i="57"/>
  <c r="B84" i="57"/>
  <c r="A84" i="57"/>
  <c r="B83" i="57"/>
  <c r="A83" i="57"/>
  <c r="B82" i="57"/>
  <c r="A82" i="57"/>
  <c r="B81" i="57"/>
  <c r="A81" i="57"/>
  <c r="B80" i="57"/>
  <c r="A80" i="57"/>
  <c r="B79" i="57"/>
  <c r="A79" i="57"/>
  <c r="B78" i="57"/>
  <c r="A78" i="57"/>
  <c r="B77" i="57"/>
  <c r="A77" i="57"/>
  <c r="B76" i="57"/>
  <c r="A76" i="57"/>
  <c r="B75" i="57"/>
  <c r="A75" i="57"/>
  <c r="B74" i="57"/>
  <c r="A74" i="57"/>
  <c r="B73" i="57"/>
  <c r="A73" i="57"/>
  <c r="B72" i="57"/>
  <c r="A72" i="57"/>
  <c r="B71" i="57"/>
  <c r="A71" i="57"/>
  <c r="B70" i="57"/>
  <c r="A70" i="57"/>
  <c r="B69" i="57"/>
  <c r="A69" i="57"/>
  <c r="B68" i="57"/>
  <c r="A68" i="57"/>
  <c r="B67" i="57"/>
  <c r="A67" i="57"/>
  <c r="B66" i="57"/>
  <c r="A66" i="57"/>
  <c r="B65" i="57"/>
  <c r="A65" i="57"/>
  <c r="B64" i="57"/>
  <c r="A64" i="57"/>
  <c r="B63" i="57"/>
  <c r="A63" i="57"/>
  <c r="B62" i="57"/>
  <c r="A62" i="57"/>
  <c r="B61" i="57"/>
  <c r="A61" i="57"/>
  <c r="B60" i="57"/>
  <c r="A60" i="57"/>
  <c r="B59" i="57"/>
  <c r="A59" i="57"/>
  <c r="B58" i="57"/>
  <c r="A58" i="57"/>
  <c r="B57" i="57"/>
  <c r="A57" i="57"/>
  <c r="B56" i="57"/>
  <c r="A56" i="57"/>
  <c r="B55" i="57"/>
  <c r="A55" i="57"/>
  <c r="B54" i="57"/>
  <c r="A54" i="57"/>
  <c r="B53" i="57"/>
  <c r="A53" i="57"/>
  <c r="B52" i="57"/>
  <c r="A52" i="57"/>
  <c r="B51" i="57"/>
  <c r="A51" i="57"/>
  <c r="B50" i="57"/>
  <c r="A50" i="57"/>
  <c r="B49" i="57"/>
  <c r="A49" i="57"/>
  <c r="B48" i="57"/>
  <c r="A48" i="57"/>
  <c r="B47" i="57"/>
  <c r="A47" i="57"/>
  <c r="B46" i="57"/>
  <c r="A46" i="57"/>
  <c r="B45" i="57"/>
  <c r="A45" i="57"/>
  <c r="B44" i="57"/>
  <c r="A44" i="57"/>
  <c r="B43" i="57"/>
  <c r="A43" i="57"/>
  <c r="B42" i="57"/>
  <c r="A42" i="57"/>
  <c r="B41" i="57"/>
  <c r="A41" i="57"/>
  <c r="B40" i="57"/>
  <c r="A40" i="57"/>
  <c r="B39" i="57"/>
  <c r="A39" i="57"/>
  <c r="B38" i="57"/>
  <c r="A38" i="57"/>
  <c r="B37" i="57"/>
  <c r="A37" i="57"/>
  <c r="B36" i="57"/>
  <c r="A36" i="57"/>
  <c r="B35" i="57"/>
  <c r="A35" i="57"/>
  <c r="B34" i="57"/>
  <c r="A34" i="57"/>
  <c r="B33" i="57"/>
  <c r="A33" i="57"/>
  <c r="B32"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B16" i="57"/>
  <c r="A16" i="57"/>
  <c r="B15" i="57"/>
  <c r="A15" i="57"/>
  <c r="B14" i="57"/>
  <c r="A14" i="57"/>
  <c r="B13" i="57"/>
  <c r="A13" i="57"/>
  <c r="B12" i="57"/>
  <c r="A12" i="57"/>
  <c r="B11" i="57"/>
  <c r="A11" i="57"/>
  <c r="B10" i="57"/>
  <c r="A10" i="57"/>
  <c r="E9" i="57"/>
  <c r="D9" i="57"/>
  <c r="P5" i="57"/>
  <c r="M91" i="56"/>
  <c r="N90" i="56"/>
  <c r="N89" i="56"/>
  <c r="B84" i="56"/>
  <c r="A84" i="56"/>
  <c r="B83" i="56"/>
  <c r="A83" i="56"/>
  <c r="B82" i="56"/>
  <c r="A82" i="56"/>
  <c r="B81" i="56"/>
  <c r="A81" i="56"/>
  <c r="B80" i="56"/>
  <c r="A80" i="56"/>
  <c r="B79" i="56"/>
  <c r="A79" i="56"/>
  <c r="B78" i="56"/>
  <c r="A78" i="56"/>
  <c r="B77" i="56"/>
  <c r="A77" i="56"/>
  <c r="B76" i="56"/>
  <c r="A76" i="56"/>
  <c r="B75" i="56"/>
  <c r="A75" i="56"/>
  <c r="B74" i="56"/>
  <c r="A74" i="56"/>
  <c r="B73" i="56"/>
  <c r="A73" i="56"/>
  <c r="B72" i="56"/>
  <c r="A72" i="56"/>
  <c r="B71" i="56"/>
  <c r="A71" i="56"/>
  <c r="B70" i="56"/>
  <c r="A70" i="56"/>
  <c r="B69" i="56"/>
  <c r="A69" i="56"/>
  <c r="B68" i="56"/>
  <c r="A68" i="56"/>
  <c r="B67" i="56"/>
  <c r="A67" i="56"/>
  <c r="B66" i="56"/>
  <c r="A66" i="56"/>
  <c r="B65" i="56"/>
  <c r="A65" i="56"/>
  <c r="B64" i="56"/>
  <c r="A64" i="56"/>
  <c r="B63" i="56"/>
  <c r="A63" i="56"/>
  <c r="B62" i="56"/>
  <c r="A62" i="56"/>
  <c r="B61" i="56"/>
  <c r="A61" i="56"/>
  <c r="B60" i="56"/>
  <c r="A60" i="56"/>
  <c r="B59" i="56"/>
  <c r="A59" i="56"/>
  <c r="B58" i="56"/>
  <c r="A58" i="56"/>
  <c r="B57" i="56"/>
  <c r="A57" i="56"/>
  <c r="B56" i="56"/>
  <c r="A56" i="56"/>
  <c r="B55" i="56"/>
  <c r="A55" i="56"/>
  <c r="B54" i="56"/>
  <c r="A54" i="56"/>
  <c r="B53" i="56"/>
  <c r="A53" i="56"/>
  <c r="B52" i="56"/>
  <c r="A52" i="56"/>
  <c r="B51" i="56"/>
  <c r="A51" i="56"/>
  <c r="B50" i="56"/>
  <c r="A50" i="56"/>
  <c r="B49" i="56"/>
  <c r="A49" i="56"/>
  <c r="B48" i="56"/>
  <c r="A48" i="56"/>
  <c r="B47" i="56"/>
  <c r="A47" i="56"/>
  <c r="B46" i="56"/>
  <c r="A46" i="56"/>
  <c r="B45" i="56"/>
  <c r="A45" i="56"/>
  <c r="B44" i="56"/>
  <c r="A44" i="56"/>
  <c r="B43" i="56"/>
  <c r="A43" i="56"/>
  <c r="B42" i="56"/>
  <c r="A42" i="56"/>
  <c r="B41" i="56"/>
  <c r="A41" i="56"/>
  <c r="B40" i="56"/>
  <c r="A40" i="56"/>
  <c r="B39" i="56"/>
  <c r="A39" i="56"/>
  <c r="B38" i="56"/>
  <c r="A38" i="56"/>
  <c r="B37" i="56"/>
  <c r="A37" i="56"/>
  <c r="B36" i="56"/>
  <c r="A36" i="56"/>
  <c r="B35" i="56"/>
  <c r="A35" i="56"/>
  <c r="B34" i="56"/>
  <c r="A34" i="56"/>
  <c r="B33" i="56"/>
  <c r="A33" i="56"/>
  <c r="B32" i="56"/>
  <c r="A32" i="56"/>
  <c r="B31" i="56"/>
  <c r="A31" i="56"/>
  <c r="B30" i="56"/>
  <c r="A30" i="56"/>
  <c r="B29" i="56"/>
  <c r="A29" i="56"/>
  <c r="B28" i="56"/>
  <c r="A28" i="56"/>
  <c r="B27" i="56"/>
  <c r="A27" i="56"/>
  <c r="B26" i="56"/>
  <c r="A26" i="56"/>
  <c r="B25" i="56"/>
  <c r="A25" i="56"/>
  <c r="B24" i="56"/>
  <c r="A24" i="56"/>
  <c r="B23" i="56"/>
  <c r="A23" i="56"/>
  <c r="B22" i="56"/>
  <c r="A22" i="56"/>
  <c r="B21" i="56"/>
  <c r="A21" i="56"/>
  <c r="B20" i="56"/>
  <c r="A20" i="56"/>
  <c r="B19" i="56"/>
  <c r="A19" i="56"/>
  <c r="B18" i="56"/>
  <c r="A18" i="56"/>
  <c r="B17" i="56"/>
  <c r="A17" i="56"/>
  <c r="B16" i="56"/>
  <c r="A16" i="56"/>
  <c r="B15" i="56"/>
  <c r="A15" i="56"/>
  <c r="B14" i="56"/>
  <c r="A14" i="56"/>
  <c r="B13" i="56"/>
  <c r="A13" i="56"/>
  <c r="B12" i="56"/>
  <c r="A12" i="56"/>
  <c r="B11" i="56"/>
  <c r="A11" i="56"/>
  <c r="B10" i="56"/>
  <c r="A10" i="56"/>
  <c r="P9" i="56"/>
  <c r="O9" i="56"/>
  <c r="N9" i="56"/>
  <c r="M9" i="56"/>
  <c r="L9" i="56"/>
  <c r="K9" i="56"/>
  <c r="J9" i="56"/>
  <c r="I9" i="56"/>
  <c r="H9" i="56"/>
  <c r="G9" i="56"/>
  <c r="F9" i="56"/>
  <c r="E9" i="56"/>
  <c r="D9" i="56"/>
  <c r="P5" i="56"/>
  <c r="L91" i="55"/>
  <c r="M90" i="55"/>
  <c r="M89" i="55"/>
  <c r="B84" i="55"/>
  <c r="A84" i="55"/>
  <c r="B83" i="55"/>
  <c r="A83" i="55"/>
  <c r="B82" i="55"/>
  <c r="A82" i="55"/>
  <c r="B81" i="55"/>
  <c r="A81" i="55"/>
  <c r="B80" i="55"/>
  <c r="A80" i="55"/>
  <c r="B79" i="55"/>
  <c r="A79" i="55"/>
  <c r="B78" i="55"/>
  <c r="A78" i="55"/>
  <c r="B77" i="55"/>
  <c r="A77" i="55"/>
  <c r="B76" i="55"/>
  <c r="A76" i="55"/>
  <c r="B75" i="55"/>
  <c r="A75" i="55"/>
  <c r="B74" i="55"/>
  <c r="A74" i="55"/>
  <c r="B73" i="55"/>
  <c r="A73" i="55"/>
  <c r="B72" i="55"/>
  <c r="A72" i="55"/>
  <c r="B71" i="55"/>
  <c r="A71" i="55"/>
  <c r="B70" i="55"/>
  <c r="A70" i="55"/>
  <c r="B69" i="55"/>
  <c r="A69" i="55"/>
  <c r="B68" i="55"/>
  <c r="A68" i="55"/>
  <c r="B67" i="55"/>
  <c r="A67" i="55"/>
  <c r="B66" i="55"/>
  <c r="A66" i="55"/>
  <c r="B65" i="55"/>
  <c r="A65" i="55"/>
  <c r="B64" i="55"/>
  <c r="A64" i="55"/>
  <c r="B63" i="55"/>
  <c r="A63" i="55"/>
  <c r="B62" i="55"/>
  <c r="A62" i="55"/>
  <c r="B61" i="55"/>
  <c r="A61" i="55"/>
  <c r="B60" i="55"/>
  <c r="A60" i="55"/>
  <c r="B59" i="55"/>
  <c r="A59" i="55"/>
  <c r="B58" i="55"/>
  <c r="A58" i="55"/>
  <c r="B57" i="55"/>
  <c r="A57" i="55"/>
  <c r="B56" i="55"/>
  <c r="A56" i="55"/>
  <c r="B55" i="55"/>
  <c r="A55" i="55"/>
  <c r="B54" i="55"/>
  <c r="A54" i="55"/>
  <c r="B53" i="55"/>
  <c r="A53" i="55"/>
  <c r="B52" i="55"/>
  <c r="A52" i="55"/>
  <c r="B51" i="55"/>
  <c r="A51" i="55"/>
  <c r="B50" i="55"/>
  <c r="A50" i="55"/>
  <c r="B49" i="55"/>
  <c r="A49" i="55"/>
  <c r="B48" i="55"/>
  <c r="A48" i="55"/>
  <c r="B47" i="55"/>
  <c r="A47" i="55"/>
  <c r="B46" i="55"/>
  <c r="A46" i="55"/>
  <c r="B45" i="55"/>
  <c r="A45" i="55"/>
  <c r="B44" i="55"/>
  <c r="A44" i="55"/>
  <c r="B43" i="55"/>
  <c r="A43" i="55"/>
  <c r="B42" i="55"/>
  <c r="A42" i="55"/>
  <c r="B41" i="55"/>
  <c r="A41" i="55"/>
  <c r="B40" i="55"/>
  <c r="A40" i="55"/>
  <c r="B39" i="55"/>
  <c r="A39" i="55"/>
  <c r="B38" i="55"/>
  <c r="A38" i="55"/>
  <c r="B37" i="55"/>
  <c r="A37" i="55"/>
  <c r="B36" i="55"/>
  <c r="A36" i="55"/>
  <c r="B35" i="55"/>
  <c r="A35" i="55"/>
  <c r="B34" i="55"/>
  <c r="A34" i="55"/>
  <c r="B33" i="55"/>
  <c r="A33" i="55"/>
  <c r="B32" i="55"/>
  <c r="A32" i="55"/>
  <c r="B31" i="55"/>
  <c r="A31" i="55"/>
  <c r="B30" i="55"/>
  <c r="A30" i="55"/>
  <c r="B29" i="55"/>
  <c r="A29" i="55"/>
  <c r="B28" i="55"/>
  <c r="A28" i="55"/>
  <c r="B27" i="55"/>
  <c r="A27" i="55"/>
  <c r="B26" i="55"/>
  <c r="A26" i="55"/>
  <c r="B25" i="55"/>
  <c r="A25" i="55"/>
  <c r="B24" i="55"/>
  <c r="A24" i="55"/>
  <c r="B23" i="55"/>
  <c r="A23" i="55"/>
  <c r="B22" i="55"/>
  <c r="A22" i="55"/>
  <c r="B21" i="55"/>
  <c r="A21" i="55"/>
  <c r="B20" i="55"/>
  <c r="A20" i="55"/>
  <c r="B19" i="55"/>
  <c r="A19" i="55"/>
  <c r="B18" i="55"/>
  <c r="A18" i="55"/>
  <c r="B17" i="55"/>
  <c r="A17" i="55"/>
  <c r="B16" i="55"/>
  <c r="A16" i="55"/>
  <c r="B15" i="55"/>
  <c r="A15" i="55"/>
  <c r="B14" i="55"/>
  <c r="A14" i="55"/>
  <c r="B13" i="55"/>
  <c r="A13" i="55"/>
  <c r="B12" i="55"/>
  <c r="A12" i="55"/>
  <c r="B11" i="55"/>
  <c r="A11" i="55"/>
  <c r="B10" i="55"/>
  <c r="A10" i="55"/>
  <c r="O9" i="55"/>
  <c r="N9" i="55"/>
  <c r="M9" i="55"/>
  <c r="L9" i="55"/>
  <c r="K9" i="55"/>
  <c r="J9" i="55"/>
  <c r="I9" i="55"/>
  <c r="H9" i="55"/>
  <c r="G9" i="55"/>
  <c r="F9" i="55"/>
  <c r="E9" i="55"/>
  <c r="O5" i="55"/>
  <c r="I91" i="54"/>
  <c r="J90" i="54"/>
  <c r="J89" i="54"/>
  <c r="N84" i="54"/>
  <c r="M84" i="54"/>
  <c r="L84" i="54"/>
  <c r="K84" i="54"/>
  <c r="H84" i="54"/>
  <c r="E84" i="54"/>
  <c r="D84" i="54"/>
  <c r="C84" i="54"/>
  <c r="B84" i="54"/>
  <c r="A84" i="54"/>
  <c r="N83" i="54"/>
  <c r="M83" i="54"/>
  <c r="L83" i="54"/>
  <c r="K83" i="54"/>
  <c r="H83" i="54"/>
  <c r="E83" i="54"/>
  <c r="D83" i="54"/>
  <c r="C83" i="54"/>
  <c r="B83" i="54"/>
  <c r="A83" i="54"/>
  <c r="N82" i="54"/>
  <c r="M82" i="54"/>
  <c r="L82" i="54"/>
  <c r="K82" i="54"/>
  <c r="H82" i="54"/>
  <c r="E82" i="54"/>
  <c r="D82" i="54"/>
  <c r="C82" i="54"/>
  <c r="B82" i="54"/>
  <c r="A82" i="54"/>
  <c r="N81" i="54"/>
  <c r="M81" i="54"/>
  <c r="L81" i="54"/>
  <c r="K81" i="54"/>
  <c r="H81" i="54"/>
  <c r="E81" i="54"/>
  <c r="D81" i="54"/>
  <c r="C81" i="54"/>
  <c r="B81" i="54"/>
  <c r="A81" i="54"/>
  <c r="N80" i="54"/>
  <c r="M80" i="54"/>
  <c r="L80" i="54"/>
  <c r="K80" i="54"/>
  <c r="H80" i="54"/>
  <c r="E80" i="54"/>
  <c r="D80" i="54"/>
  <c r="C80" i="54"/>
  <c r="B80" i="54"/>
  <c r="A80" i="54"/>
  <c r="N79" i="54"/>
  <c r="M79" i="54"/>
  <c r="L79" i="54"/>
  <c r="K79" i="54"/>
  <c r="H79" i="54"/>
  <c r="E79" i="54"/>
  <c r="D79" i="54"/>
  <c r="C79" i="54"/>
  <c r="B79" i="54"/>
  <c r="A79" i="54"/>
  <c r="N78" i="54"/>
  <c r="M78" i="54"/>
  <c r="L78" i="54"/>
  <c r="K78" i="54"/>
  <c r="H78" i="54"/>
  <c r="E78" i="54"/>
  <c r="D78" i="54"/>
  <c r="C78" i="54"/>
  <c r="B78" i="54"/>
  <c r="A78" i="54"/>
  <c r="N77" i="54"/>
  <c r="M77" i="54"/>
  <c r="L77" i="54"/>
  <c r="K77" i="54"/>
  <c r="H77" i="54"/>
  <c r="E77" i="54"/>
  <c r="D77" i="54"/>
  <c r="C77" i="54"/>
  <c r="B77" i="54"/>
  <c r="A77" i="54"/>
  <c r="N76" i="54"/>
  <c r="M76" i="54"/>
  <c r="L76" i="54"/>
  <c r="K76" i="54"/>
  <c r="H76" i="54"/>
  <c r="E76" i="54"/>
  <c r="D76" i="54"/>
  <c r="C76" i="54"/>
  <c r="B76" i="54"/>
  <c r="A76" i="54"/>
  <c r="N75" i="54"/>
  <c r="M75" i="54"/>
  <c r="L75" i="54"/>
  <c r="K75" i="54"/>
  <c r="H75" i="54"/>
  <c r="E75" i="54"/>
  <c r="D75" i="54"/>
  <c r="C75" i="54"/>
  <c r="B75" i="54"/>
  <c r="A75" i="54"/>
  <c r="N74" i="54"/>
  <c r="M74" i="54"/>
  <c r="L74" i="54"/>
  <c r="K74" i="54"/>
  <c r="H74" i="54"/>
  <c r="E74" i="54"/>
  <c r="D74" i="54"/>
  <c r="C74" i="54"/>
  <c r="B74" i="54"/>
  <c r="A74" i="54"/>
  <c r="N73" i="54"/>
  <c r="M73" i="54"/>
  <c r="L73" i="54"/>
  <c r="K73" i="54"/>
  <c r="H73" i="54"/>
  <c r="E73" i="54"/>
  <c r="D73" i="54"/>
  <c r="C73" i="54"/>
  <c r="B73" i="54"/>
  <c r="A73" i="54"/>
  <c r="N72" i="54"/>
  <c r="M72" i="54"/>
  <c r="L72" i="54"/>
  <c r="K72" i="54"/>
  <c r="H72" i="54"/>
  <c r="E72" i="54"/>
  <c r="D72" i="54"/>
  <c r="C72" i="54"/>
  <c r="B72" i="54"/>
  <c r="A72" i="54"/>
  <c r="N71" i="54"/>
  <c r="M71" i="54"/>
  <c r="L71" i="54"/>
  <c r="K71" i="54"/>
  <c r="H71" i="54"/>
  <c r="E71" i="54"/>
  <c r="D71" i="54"/>
  <c r="C71" i="54"/>
  <c r="B71" i="54"/>
  <c r="A71" i="54"/>
  <c r="N70" i="54"/>
  <c r="M70" i="54"/>
  <c r="L70" i="54"/>
  <c r="K70" i="54"/>
  <c r="H70" i="54"/>
  <c r="E70" i="54"/>
  <c r="D70" i="54"/>
  <c r="C70" i="54"/>
  <c r="B70" i="54"/>
  <c r="A70" i="54"/>
  <c r="N69" i="54"/>
  <c r="M69" i="54"/>
  <c r="L69" i="54"/>
  <c r="K69" i="54"/>
  <c r="H69" i="54"/>
  <c r="E69" i="54"/>
  <c r="D69" i="54"/>
  <c r="C69" i="54"/>
  <c r="B69" i="54"/>
  <c r="A69" i="54"/>
  <c r="N68" i="54"/>
  <c r="M68" i="54"/>
  <c r="L68" i="54"/>
  <c r="K68" i="54"/>
  <c r="H68" i="54"/>
  <c r="E68" i="54"/>
  <c r="D68" i="54"/>
  <c r="C68" i="54"/>
  <c r="B68" i="54"/>
  <c r="A68" i="54"/>
  <c r="N67" i="54"/>
  <c r="M67" i="54"/>
  <c r="L67" i="54"/>
  <c r="K67" i="54"/>
  <c r="H67" i="54"/>
  <c r="E67" i="54"/>
  <c r="D67" i="54"/>
  <c r="C67" i="54"/>
  <c r="B67" i="54"/>
  <c r="A67" i="54"/>
  <c r="N66" i="54"/>
  <c r="M66" i="54"/>
  <c r="L66" i="54"/>
  <c r="K66" i="54"/>
  <c r="H66" i="54"/>
  <c r="E66" i="54"/>
  <c r="D66" i="54"/>
  <c r="C66" i="54"/>
  <c r="B66" i="54"/>
  <c r="A66" i="54"/>
  <c r="N65" i="54"/>
  <c r="M65" i="54"/>
  <c r="L65" i="54"/>
  <c r="K65" i="54"/>
  <c r="H65" i="54"/>
  <c r="E65" i="54"/>
  <c r="D65" i="54"/>
  <c r="C65" i="54"/>
  <c r="B65" i="54"/>
  <c r="A65" i="54"/>
  <c r="N64" i="54"/>
  <c r="M64" i="54"/>
  <c r="L64" i="54"/>
  <c r="K64" i="54"/>
  <c r="H64" i="54"/>
  <c r="E64" i="54"/>
  <c r="D64" i="54"/>
  <c r="C64" i="54"/>
  <c r="B64" i="54"/>
  <c r="A64" i="54"/>
  <c r="N63" i="54"/>
  <c r="M63" i="54"/>
  <c r="L63" i="54"/>
  <c r="K63" i="54"/>
  <c r="H63" i="54"/>
  <c r="E63" i="54"/>
  <c r="D63" i="54"/>
  <c r="C63" i="54"/>
  <c r="B63" i="54"/>
  <c r="A63" i="54"/>
  <c r="N62" i="54"/>
  <c r="M62" i="54"/>
  <c r="L62" i="54"/>
  <c r="K62" i="54"/>
  <c r="H62" i="54"/>
  <c r="E62" i="54"/>
  <c r="D62" i="54"/>
  <c r="C62" i="54"/>
  <c r="B62" i="54"/>
  <c r="A62" i="54"/>
  <c r="N61" i="54"/>
  <c r="M61" i="54"/>
  <c r="L61" i="54"/>
  <c r="K61" i="54"/>
  <c r="H61" i="54"/>
  <c r="E61" i="54"/>
  <c r="D61" i="54"/>
  <c r="C61" i="54"/>
  <c r="B61" i="54"/>
  <c r="A61" i="54"/>
  <c r="N60" i="54"/>
  <c r="M60" i="54"/>
  <c r="L60" i="54"/>
  <c r="K60" i="54"/>
  <c r="H60" i="54"/>
  <c r="E60" i="54"/>
  <c r="D60" i="54"/>
  <c r="C60" i="54"/>
  <c r="B60" i="54"/>
  <c r="A60" i="54"/>
  <c r="N59" i="54"/>
  <c r="M59" i="54"/>
  <c r="L59" i="54"/>
  <c r="K59" i="54"/>
  <c r="H59" i="54"/>
  <c r="E59" i="54"/>
  <c r="D59" i="54"/>
  <c r="C59" i="54"/>
  <c r="B59" i="54"/>
  <c r="A59" i="54"/>
  <c r="N58" i="54"/>
  <c r="M58" i="54"/>
  <c r="L58" i="54"/>
  <c r="K58" i="54"/>
  <c r="H58" i="54"/>
  <c r="D58" i="54"/>
  <c r="C58" i="54"/>
  <c r="B58" i="54"/>
  <c r="A58" i="54"/>
  <c r="N57" i="54"/>
  <c r="M57" i="54"/>
  <c r="L57" i="54"/>
  <c r="K57" i="54"/>
  <c r="H57" i="54"/>
  <c r="E57" i="54"/>
  <c r="D57" i="54"/>
  <c r="C57" i="54"/>
  <c r="B57" i="54"/>
  <c r="A57" i="54"/>
  <c r="N56" i="54"/>
  <c r="M56" i="54"/>
  <c r="L56" i="54"/>
  <c r="K56" i="54"/>
  <c r="H56" i="54"/>
  <c r="E56" i="54"/>
  <c r="D56" i="54"/>
  <c r="C56" i="54"/>
  <c r="B56" i="54"/>
  <c r="A56" i="54"/>
  <c r="N55" i="54"/>
  <c r="M55" i="54"/>
  <c r="L55" i="54"/>
  <c r="K55" i="54"/>
  <c r="H55" i="54"/>
  <c r="E55" i="54"/>
  <c r="D55" i="54"/>
  <c r="C55" i="54"/>
  <c r="B55" i="54"/>
  <c r="A55" i="54"/>
  <c r="N54" i="54"/>
  <c r="M54" i="54"/>
  <c r="L54" i="54"/>
  <c r="K54" i="54"/>
  <c r="H54" i="54"/>
  <c r="E54" i="54"/>
  <c r="D54" i="54"/>
  <c r="C54" i="54"/>
  <c r="B54" i="54"/>
  <c r="A54" i="54"/>
  <c r="N53" i="54"/>
  <c r="M53" i="54"/>
  <c r="L53" i="54"/>
  <c r="K53" i="54"/>
  <c r="H53" i="54"/>
  <c r="E53" i="54"/>
  <c r="D53" i="54"/>
  <c r="C53" i="54"/>
  <c r="B53" i="54"/>
  <c r="A53" i="54"/>
  <c r="N52" i="54"/>
  <c r="M52" i="54"/>
  <c r="L52" i="54"/>
  <c r="K52" i="54"/>
  <c r="H52" i="54"/>
  <c r="E52" i="54"/>
  <c r="D52" i="54"/>
  <c r="C52" i="54"/>
  <c r="B52" i="54"/>
  <c r="A52" i="54"/>
  <c r="N51" i="54"/>
  <c r="M51" i="54"/>
  <c r="L51" i="54"/>
  <c r="K51" i="54"/>
  <c r="H51" i="54"/>
  <c r="E51" i="54"/>
  <c r="D51" i="54"/>
  <c r="C51" i="54"/>
  <c r="B51" i="54"/>
  <c r="A51" i="54"/>
  <c r="N50" i="54"/>
  <c r="M50" i="54"/>
  <c r="L50" i="54"/>
  <c r="K50" i="54"/>
  <c r="H50" i="54"/>
  <c r="E50" i="54"/>
  <c r="D50" i="54"/>
  <c r="C50" i="54"/>
  <c r="B50" i="54"/>
  <c r="A50" i="54"/>
  <c r="N49" i="54"/>
  <c r="M49" i="54"/>
  <c r="L49" i="54"/>
  <c r="K49" i="54"/>
  <c r="H49" i="54"/>
  <c r="E49" i="54"/>
  <c r="D49" i="54"/>
  <c r="C49" i="54"/>
  <c r="B49" i="54"/>
  <c r="A49" i="54"/>
  <c r="N48" i="54"/>
  <c r="M48" i="54"/>
  <c r="L48" i="54"/>
  <c r="K48" i="54"/>
  <c r="H48" i="54"/>
  <c r="E48" i="54"/>
  <c r="D48" i="54"/>
  <c r="C48" i="54"/>
  <c r="B48" i="54"/>
  <c r="A48" i="54"/>
  <c r="N47" i="54"/>
  <c r="M47" i="54"/>
  <c r="L47" i="54"/>
  <c r="K47" i="54"/>
  <c r="H47" i="54"/>
  <c r="E47" i="54"/>
  <c r="D47" i="54"/>
  <c r="C47" i="54"/>
  <c r="B47" i="54"/>
  <c r="A47" i="54"/>
  <c r="N46" i="54"/>
  <c r="M46" i="54"/>
  <c r="L46" i="54"/>
  <c r="K46" i="54"/>
  <c r="H46" i="54"/>
  <c r="E46" i="54"/>
  <c r="D46" i="54"/>
  <c r="C46" i="54"/>
  <c r="B46" i="54"/>
  <c r="A46" i="54"/>
  <c r="N45" i="54"/>
  <c r="M45" i="54"/>
  <c r="L45" i="54"/>
  <c r="K45" i="54"/>
  <c r="H45" i="54"/>
  <c r="E45" i="54"/>
  <c r="D45" i="54"/>
  <c r="C45" i="54"/>
  <c r="B45" i="54"/>
  <c r="A45" i="54"/>
  <c r="N44" i="54"/>
  <c r="M44" i="54"/>
  <c r="L44" i="54"/>
  <c r="K44" i="54"/>
  <c r="H44" i="54"/>
  <c r="E44" i="54"/>
  <c r="D44" i="54"/>
  <c r="C44" i="54"/>
  <c r="B44" i="54"/>
  <c r="A44" i="54"/>
  <c r="N43" i="54"/>
  <c r="M43" i="54"/>
  <c r="L43" i="54"/>
  <c r="K43" i="54"/>
  <c r="H43" i="54"/>
  <c r="E43" i="54"/>
  <c r="D43" i="54"/>
  <c r="C43" i="54"/>
  <c r="B43" i="54"/>
  <c r="A43" i="54"/>
  <c r="N42" i="54"/>
  <c r="M42" i="54"/>
  <c r="L42" i="54"/>
  <c r="K42" i="54"/>
  <c r="H42" i="54"/>
  <c r="E42" i="54"/>
  <c r="D42" i="54"/>
  <c r="C42" i="54"/>
  <c r="B42" i="54"/>
  <c r="A42" i="54"/>
  <c r="N41" i="54"/>
  <c r="M41" i="54"/>
  <c r="L41" i="54"/>
  <c r="K41" i="54"/>
  <c r="H41" i="54"/>
  <c r="E41" i="54"/>
  <c r="D41" i="54"/>
  <c r="C41" i="54"/>
  <c r="B41" i="54"/>
  <c r="A41" i="54"/>
  <c r="N40" i="54"/>
  <c r="M40" i="54"/>
  <c r="L40" i="54"/>
  <c r="K40" i="54"/>
  <c r="H40" i="54"/>
  <c r="E40" i="54"/>
  <c r="D40" i="54"/>
  <c r="C40" i="54"/>
  <c r="B40" i="54"/>
  <c r="A40" i="54"/>
  <c r="N39" i="54"/>
  <c r="M39" i="54"/>
  <c r="L39" i="54"/>
  <c r="K39" i="54"/>
  <c r="H39" i="54"/>
  <c r="E39" i="54"/>
  <c r="D39" i="54"/>
  <c r="C39" i="54"/>
  <c r="B39" i="54"/>
  <c r="A39" i="54"/>
  <c r="N38" i="54"/>
  <c r="M38" i="54"/>
  <c r="L38" i="54"/>
  <c r="K38" i="54"/>
  <c r="H38" i="54"/>
  <c r="E38" i="54"/>
  <c r="D38" i="54"/>
  <c r="C38" i="54"/>
  <c r="B38" i="54"/>
  <c r="A38" i="54"/>
  <c r="N37" i="54"/>
  <c r="M37" i="54"/>
  <c r="L37" i="54"/>
  <c r="K37" i="54"/>
  <c r="H37" i="54"/>
  <c r="E37" i="54"/>
  <c r="D37" i="54"/>
  <c r="C37" i="54"/>
  <c r="B37" i="54"/>
  <c r="A37" i="54"/>
  <c r="N36" i="54"/>
  <c r="M36" i="54"/>
  <c r="L36" i="54"/>
  <c r="K36" i="54"/>
  <c r="H36" i="54"/>
  <c r="E36" i="54"/>
  <c r="D36" i="54"/>
  <c r="C36" i="54"/>
  <c r="B36" i="54"/>
  <c r="A36" i="54"/>
  <c r="N35" i="54"/>
  <c r="M35" i="54"/>
  <c r="L35" i="54"/>
  <c r="K35" i="54"/>
  <c r="H35" i="54"/>
  <c r="E35" i="54"/>
  <c r="D35" i="54"/>
  <c r="C35" i="54"/>
  <c r="B35" i="54"/>
  <c r="A35" i="54"/>
  <c r="N34" i="54"/>
  <c r="M34" i="54"/>
  <c r="L34" i="54"/>
  <c r="K34" i="54"/>
  <c r="H34" i="54"/>
  <c r="E34" i="54"/>
  <c r="D34" i="54"/>
  <c r="C34" i="54"/>
  <c r="B34" i="54"/>
  <c r="A34" i="54"/>
  <c r="N33" i="54"/>
  <c r="M33" i="54"/>
  <c r="L33" i="54"/>
  <c r="K33" i="54"/>
  <c r="H33" i="54"/>
  <c r="E33" i="54"/>
  <c r="D33" i="54"/>
  <c r="C33" i="54"/>
  <c r="B33" i="54"/>
  <c r="A33" i="54"/>
  <c r="N32" i="54"/>
  <c r="M32" i="54"/>
  <c r="L32" i="54"/>
  <c r="K32" i="54"/>
  <c r="H32" i="54"/>
  <c r="E32" i="54"/>
  <c r="D32" i="54"/>
  <c r="C32" i="54"/>
  <c r="B32" i="54"/>
  <c r="A32" i="54"/>
  <c r="N31" i="54"/>
  <c r="M31" i="54"/>
  <c r="L31" i="54"/>
  <c r="K31" i="54"/>
  <c r="H31" i="54"/>
  <c r="E31" i="54"/>
  <c r="D31" i="54"/>
  <c r="C31" i="54"/>
  <c r="B31" i="54"/>
  <c r="A31" i="54"/>
  <c r="N30" i="54"/>
  <c r="M30" i="54"/>
  <c r="L30" i="54"/>
  <c r="K30" i="54"/>
  <c r="H30" i="54"/>
  <c r="E30" i="54"/>
  <c r="D30" i="54"/>
  <c r="C30" i="54"/>
  <c r="B30" i="54"/>
  <c r="A30" i="54"/>
  <c r="N29" i="54"/>
  <c r="M29" i="54"/>
  <c r="L29" i="54"/>
  <c r="K29" i="54"/>
  <c r="H29" i="54"/>
  <c r="E29" i="54"/>
  <c r="D29" i="54"/>
  <c r="C29" i="54"/>
  <c r="B29" i="54"/>
  <c r="A29" i="54"/>
  <c r="N28" i="54"/>
  <c r="M28" i="54"/>
  <c r="L28" i="54"/>
  <c r="K28" i="54"/>
  <c r="H28" i="54"/>
  <c r="E28" i="54"/>
  <c r="D28" i="54"/>
  <c r="C28" i="54"/>
  <c r="B28" i="54"/>
  <c r="A28" i="54"/>
  <c r="N27" i="54"/>
  <c r="M27" i="54"/>
  <c r="L27" i="54"/>
  <c r="K27" i="54"/>
  <c r="H27" i="54"/>
  <c r="E27" i="54"/>
  <c r="D27" i="54"/>
  <c r="C27" i="54"/>
  <c r="B27" i="54"/>
  <c r="A27" i="54"/>
  <c r="N26" i="54"/>
  <c r="M26" i="54"/>
  <c r="L26" i="54"/>
  <c r="K26" i="54"/>
  <c r="H26" i="54"/>
  <c r="E26" i="54"/>
  <c r="D26" i="54"/>
  <c r="C26" i="54"/>
  <c r="B26" i="54"/>
  <c r="A26" i="54"/>
  <c r="N25" i="54"/>
  <c r="M25" i="54"/>
  <c r="L25" i="54"/>
  <c r="K25" i="54"/>
  <c r="H25" i="54"/>
  <c r="E25" i="54"/>
  <c r="D25" i="54"/>
  <c r="C25" i="54"/>
  <c r="B25" i="54"/>
  <c r="A25" i="54"/>
  <c r="N24" i="54"/>
  <c r="M24" i="54"/>
  <c r="L24" i="54"/>
  <c r="K24" i="54"/>
  <c r="H24" i="54"/>
  <c r="E24" i="54"/>
  <c r="D24" i="54"/>
  <c r="C24" i="54"/>
  <c r="B24" i="54"/>
  <c r="A24" i="54"/>
  <c r="N23" i="54"/>
  <c r="M23" i="54"/>
  <c r="L23" i="54"/>
  <c r="K23" i="54"/>
  <c r="H23" i="54"/>
  <c r="E23" i="54"/>
  <c r="D23" i="54"/>
  <c r="C23" i="54"/>
  <c r="B23" i="54"/>
  <c r="A23" i="54"/>
  <c r="N22" i="54"/>
  <c r="M22" i="54"/>
  <c r="L22" i="54"/>
  <c r="K22" i="54"/>
  <c r="H22" i="54"/>
  <c r="E22" i="54"/>
  <c r="D22" i="54"/>
  <c r="C22" i="54"/>
  <c r="B22" i="54"/>
  <c r="A22" i="54"/>
  <c r="N21" i="54"/>
  <c r="M21" i="54"/>
  <c r="L21" i="54"/>
  <c r="K21" i="54"/>
  <c r="H21" i="54"/>
  <c r="E21" i="54"/>
  <c r="D21" i="54"/>
  <c r="C21" i="54"/>
  <c r="B21" i="54"/>
  <c r="A21" i="54"/>
  <c r="N20" i="54"/>
  <c r="M20" i="54"/>
  <c r="L20" i="54"/>
  <c r="K20" i="54"/>
  <c r="H20" i="54"/>
  <c r="E20" i="54"/>
  <c r="D20" i="54"/>
  <c r="C20" i="54"/>
  <c r="B20" i="54"/>
  <c r="A20" i="54"/>
  <c r="N19" i="54"/>
  <c r="M19" i="54"/>
  <c r="L19" i="54"/>
  <c r="K19" i="54"/>
  <c r="H19" i="54"/>
  <c r="E19" i="54"/>
  <c r="D19" i="54"/>
  <c r="C19" i="54"/>
  <c r="B19" i="54"/>
  <c r="A19" i="54"/>
  <c r="N18" i="54"/>
  <c r="M18" i="54"/>
  <c r="L18" i="54"/>
  <c r="K18" i="54"/>
  <c r="H18" i="54"/>
  <c r="E18" i="54"/>
  <c r="D18" i="54"/>
  <c r="C18" i="54"/>
  <c r="B18" i="54"/>
  <c r="A18" i="54"/>
  <c r="N17" i="54"/>
  <c r="M17" i="54"/>
  <c r="L17" i="54"/>
  <c r="K17" i="54"/>
  <c r="H17" i="54"/>
  <c r="E17" i="54"/>
  <c r="D17" i="54"/>
  <c r="C17" i="54"/>
  <c r="B17" i="54"/>
  <c r="A17" i="54"/>
  <c r="N16" i="54"/>
  <c r="M16" i="54"/>
  <c r="L16" i="54"/>
  <c r="K16" i="54"/>
  <c r="H16" i="54"/>
  <c r="E16" i="54"/>
  <c r="D16" i="54"/>
  <c r="C16" i="54"/>
  <c r="B16" i="54"/>
  <c r="A16" i="54"/>
  <c r="N15" i="54"/>
  <c r="M15" i="54"/>
  <c r="L15" i="54"/>
  <c r="K15" i="54"/>
  <c r="H15" i="54"/>
  <c r="E15" i="54"/>
  <c r="D15" i="54"/>
  <c r="C15" i="54"/>
  <c r="B15" i="54"/>
  <c r="A15" i="54"/>
  <c r="N14" i="54"/>
  <c r="M14" i="54"/>
  <c r="L14" i="54"/>
  <c r="K14" i="54"/>
  <c r="H14" i="54"/>
  <c r="E14" i="54"/>
  <c r="D14" i="54"/>
  <c r="C14" i="54"/>
  <c r="B14" i="54"/>
  <c r="A14" i="54"/>
  <c r="N13" i="54"/>
  <c r="M13" i="54"/>
  <c r="L13" i="54"/>
  <c r="K13" i="54"/>
  <c r="H13" i="54"/>
  <c r="E13" i="54"/>
  <c r="D13" i="54"/>
  <c r="C13" i="54"/>
  <c r="B13" i="54"/>
  <c r="A13" i="54"/>
  <c r="N12" i="54"/>
  <c r="M12" i="54"/>
  <c r="L12" i="54"/>
  <c r="K12" i="54"/>
  <c r="H12" i="54"/>
  <c r="E12" i="54"/>
  <c r="D12" i="54"/>
  <c r="C12" i="54"/>
  <c r="B12" i="54"/>
  <c r="A12" i="54"/>
  <c r="N11" i="54"/>
  <c r="M11" i="54"/>
  <c r="L11" i="54"/>
  <c r="K11" i="54"/>
  <c r="H11" i="54"/>
  <c r="E11" i="54"/>
  <c r="D11" i="54"/>
  <c r="C11" i="54"/>
  <c r="B11" i="54"/>
  <c r="A11" i="54"/>
  <c r="N10" i="54"/>
  <c r="M10" i="54"/>
  <c r="L10" i="54"/>
  <c r="K10" i="54"/>
  <c r="K9" i="54" s="1"/>
  <c r="H10" i="54"/>
  <c r="H9" i="54" s="1"/>
  <c r="E10" i="54"/>
  <c r="D10" i="54"/>
  <c r="C10" i="54"/>
  <c r="B10" i="54"/>
  <c r="A10" i="54"/>
  <c r="J9" i="54"/>
  <c r="I9" i="54"/>
  <c r="G9" i="54"/>
  <c r="F9" i="54"/>
  <c r="K5" i="54"/>
  <c r="K91" i="53"/>
  <c r="L90" i="53"/>
  <c r="L89" i="53"/>
  <c r="N84" i="53"/>
  <c r="A84" i="53"/>
  <c r="N83" i="53"/>
  <c r="A83" i="53"/>
  <c r="N82" i="53"/>
  <c r="A82" i="53"/>
  <c r="N81" i="53"/>
  <c r="A81" i="53"/>
  <c r="N80" i="53"/>
  <c r="A80" i="53"/>
  <c r="N79" i="53"/>
  <c r="A79" i="53"/>
  <c r="N78" i="53"/>
  <c r="A78" i="53"/>
  <c r="N77" i="53"/>
  <c r="A77" i="53"/>
  <c r="N76" i="53"/>
  <c r="A76" i="53"/>
  <c r="N75" i="53"/>
  <c r="A75" i="53"/>
  <c r="N74" i="53"/>
  <c r="A74" i="53"/>
  <c r="N73" i="53"/>
  <c r="A73" i="53"/>
  <c r="N72" i="53"/>
  <c r="A72" i="53"/>
  <c r="N71" i="53"/>
  <c r="A71" i="53"/>
  <c r="N70" i="53"/>
  <c r="A70" i="53"/>
  <c r="N69" i="53"/>
  <c r="A69" i="53"/>
  <c r="N68" i="53"/>
  <c r="A68" i="53"/>
  <c r="N67" i="53"/>
  <c r="A67" i="53"/>
  <c r="N66" i="53"/>
  <c r="A66" i="53"/>
  <c r="N65" i="53"/>
  <c r="A65" i="53"/>
  <c r="N64" i="53"/>
  <c r="A64" i="53"/>
  <c r="N63" i="53"/>
  <c r="A63" i="53"/>
  <c r="N62" i="53"/>
  <c r="A62" i="53"/>
  <c r="N61" i="53"/>
  <c r="A61" i="53"/>
  <c r="N60" i="53"/>
  <c r="A60" i="53"/>
  <c r="N59" i="53"/>
  <c r="A59" i="53"/>
  <c r="N58" i="53"/>
  <c r="A58" i="53"/>
  <c r="N57" i="53"/>
  <c r="A57" i="53"/>
  <c r="N56" i="53"/>
  <c r="A56" i="53"/>
  <c r="N55" i="53"/>
  <c r="A55" i="53"/>
  <c r="N54" i="53"/>
  <c r="A54" i="53"/>
  <c r="N53" i="53"/>
  <c r="A53" i="53"/>
  <c r="N52" i="53"/>
  <c r="A52" i="53"/>
  <c r="N51" i="53"/>
  <c r="A51" i="53"/>
  <c r="N50" i="53"/>
  <c r="A50" i="53"/>
  <c r="N49" i="53"/>
  <c r="A49" i="53"/>
  <c r="N48" i="53"/>
  <c r="A48" i="53"/>
  <c r="N47" i="53"/>
  <c r="A47" i="53"/>
  <c r="N46" i="53"/>
  <c r="A46" i="53"/>
  <c r="N45" i="53"/>
  <c r="A45" i="53"/>
  <c r="N44" i="53"/>
  <c r="A44" i="53"/>
  <c r="N43" i="53"/>
  <c r="A43" i="53"/>
  <c r="N42" i="53"/>
  <c r="A42" i="53"/>
  <c r="N41" i="53"/>
  <c r="A41" i="53"/>
  <c r="N40" i="53"/>
  <c r="A40" i="53"/>
  <c r="N39" i="53"/>
  <c r="A39" i="53"/>
  <c r="N38" i="53"/>
  <c r="A38" i="53"/>
  <c r="N37" i="53"/>
  <c r="A37" i="53"/>
  <c r="N36" i="53"/>
  <c r="A36" i="53"/>
  <c r="N35" i="53"/>
  <c r="A35" i="53"/>
  <c r="N34" i="53"/>
  <c r="A34" i="53"/>
  <c r="N33" i="53"/>
  <c r="A33" i="53"/>
  <c r="N32" i="53"/>
  <c r="A32" i="53"/>
  <c r="N31" i="53"/>
  <c r="A31" i="53"/>
  <c r="N30" i="53"/>
  <c r="A30" i="53"/>
  <c r="N29" i="53"/>
  <c r="A29" i="53"/>
  <c r="N28" i="53"/>
  <c r="A28" i="53"/>
  <c r="N27" i="53"/>
  <c r="A27" i="53"/>
  <c r="N26" i="53"/>
  <c r="A26" i="53"/>
  <c r="N25" i="53"/>
  <c r="A25" i="53"/>
  <c r="N24" i="53"/>
  <c r="A24" i="53"/>
  <c r="N23" i="53"/>
  <c r="A23" i="53"/>
  <c r="N22" i="53"/>
  <c r="A22" i="53"/>
  <c r="N21" i="53"/>
  <c r="A21" i="53"/>
  <c r="N20" i="53"/>
  <c r="A20" i="53"/>
  <c r="N19" i="53"/>
  <c r="A19" i="53"/>
  <c r="N18" i="53"/>
  <c r="A18" i="53"/>
  <c r="N17" i="53"/>
  <c r="A17" i="53"/>
  <c r="N16" i="53"/>
  <c r="A16" i="53"/>
  <c r="N15" i="53"/>
  <c r="A15" i="53"/>
  <c r="N14" i="53"/>
  <c r="A14" i="53"/>
  <c r="N13" i="53"/>
  <c r="A13" i="53"/>
  <c r="N12" i="53"/>
  <c r="A12" i="53"/>
  <c r="N11" i="53"/>
  <c r="A11" i="53"/>
  <c r="N10" i="53"/>
  <c r="B10" i="53"/>
  <c r="A10" i="53"/>
  <c r="M9" i="53"/>
  <c r="L9" i="53"/>
  <c r="K9" i="53"/>
  <c r="I9" i="53"/>
  <c r="H9" i="53"/>
  <c r="G9" i="53"/>
  <c r="E9" i="53"/>
  <c r="D9" i="53"/>
  <c r="C9" i="53"/>
  <c r="I93" i="52"/>
  <c r="J92" i="52"/>
  <c r="J91" i="52"/>
  <c r="K84" i="52"/>
  <c r="B84" i="52"/>
  <c r="A84" i="52"/>
  <c r="K83" i="52"/>
  <c r="B83" i="52"/>
  <c r="A83" i="52"/>
  <c r="K82" i="52"/>
  <c r="B82" i="52"/>
  <c r="A82" i="52"/>
  <c r="K81" i="52"/>
  <c r="B81" i="52"/>
  <c r="A81" i="52"/>
  <c r="K80" i="52"/>
  <c r="B80" i="52"/>
  <c r="A80" i="52"/>
  <c r="K79" i="52"/>
  <c r="B79" i="52"/>
  <c r="A79" i="52"/>
  <c r="K78" i="52"/>
  <c r="B78" i="52"/>
  <c r="A78" i="52"/>
  <c r="K77" i="52"/>
  <c r="B77" i="52"/>
  <c r="A77" i="52"/>
  <c r="K76" i="52"/>
  <c r="B76" i="52"/>
  <c r="A76" i="52"/>
  <c r="K75" i="52"/>
  <c r="B75" i="52"/>
  <c r="A75" i="52"/>
  <c r="K74" i="52"/>
  <c r="B74" i="52"/>
  <c r="A74" i="52"/>
  <c r="K73" i="52"/>
  <c r="B73" i="52"/>
  <c r="A73" i="52"/>
  <c r="K72" i="52"/>
  <c r="B72" i="52"/>
  <c r="A72" i="52"/>
  <c r="K71" i="52"/>
  <c r="B71" i="52"/>
  <c r="A71" i="52"/>
  <c r="K70" i="52"/>
  <c r="B70" i="52"/>
  <c r="A70" i="52"/>
  <c r="K69" i="52"/>
  <c r="B69" i="52"/>
  <c r="A69" i="52"/>
  <c r="K68" i="52"/>
  <c r="B68" i="52"/>
  <c r="A68" i="52"/>
  <c r="K67" i="52"/>
  <c r="B67" i="52"/>
  <c r="A67" i="52"/>
  <c r="K66" i="52"/>
  <c r="B66" i="52"/>
  <c r="A66" i="52"/>
  <c r="K65" i="52"/>
  <c r="B65" i="52"/>
  <c r="A65" i="52"/>
  <c r="K64" i="52"/>
  <c r="B64" i="52"/>
  <c r="A64" i="52"/>
  <c r="K63" i="52"/>
  <c r="B63" i="52"/>
  <c r="A63" i="52"/>
  <c r="K62" i="52"/>
  <c r="B62" i="52"/>
  <c r="A62" i="52"/>
  <c r="K61" i="52"/>
  <c r="B61" i="52"/>
  <c r="A61" i="52"/>
  <c r="K60" i="52"/>
  <c r="B60" i="52"/>
  <c r="A60" i="52"/>
  <c r="K59" i="52"/>
  <c r="B59" i="52"/>
  <c r="A59" i="52"/>
  <c r="K58" i="52"/>
  <c r="B58" i="52"/>
  <c r="A58" i="52"/>
  <c r="K57" i="52"/>
  <c r="B57" i="52"/>
  <c r="A57" i="52"/>
  <c r="K56" i="52"/>
  <c r="B56" i="52"/>
  <c r="A56" i="52"/>
  <c r="K55" i="52"/>
  <c r="B55" i="52"/>
  <c r="A55" i="52"/>
  <c r="K54" i="52"/>
  <c r="B54" i="52"/>
  <c r="A54" i="52"/>
  <c r="K53" i="52"/>
  <c r="B53" i="52"/>
  <c r="A53" i="52"/>
  <c r="K52" i="52"/>
  <c r="B52" i="52"/>
  <c r="A52" i="52"/>
  <c r="K51" i="52"/>
  <c r="B51" i="52"/>
  <c r="A51" i="52"/>
  <c r="K50" i="52"/>
  <c r="B50" i="52"/>
  <c r="A50" i="52"/>
  <c r="K49" i="52"/>
  <c r="B49" i="52"/>
  <c r="A49" i="52"/>
  <c r="K48" i="52"/>
  <c r="B48" i="52"/>
  <c r="A48" i="52"/>
  <c r="K47" i="52"/>
  <c r="B47" i="52"/>
  <c r="A47" i="52"/>
  <c r="K46" i="52"/>
  <c r="B46" i="52"/>
  <c r="A46" i="52"/>
  <c r="K45" i="52"/>
  <c r="B45" i="52"/>
  <c r="A45" i="52"/>
  <c r="K44" i="52"/>
  <c r="B44" i="52"/>
  <c r="A44" i="52"/>
  <c r="K43" i="52"/>
  <c r="B43" i="52"/>
  <c r="A43" i="52"/>
  <c r="K42" i="52"/>
  <c r="B42" i="52"/>
  <c r="A42" i="52"/>
  <c r="K41" i="52"/>
  <c r="B41" i="52"/>
  <c r="A41" i="52"/>
  <c r="K40" i="52"/>
  <c r="B40" i="52"/>
  <c r="A40" i="52"/>
  <c r="K39" i="52"/>
  <c r="B39" i="52"/>
  <c r="A39" i="52"/>
  <c r="K38" i="52"/>
  <c r="B38" i="52"/>
  <c r="A38" i="52"/>
  <c r="K37" i="52"/>
  <c r="B37" i="52"/>
  <c r="A37" i="52"/>
  <c r="K36" i="52"/>
  <c r="B36" i="52"/>
  <c r="A36" i="52"/>
  <c r="K35" i="52"/>
  <c r="B35" i="52"/>
  <c r="A35" i="52"/>
  <c r="K34" i="52"/>
  <c r="B34" i="52"/>
  <c r="A34" i="52"/>
  <c r="K33" i="52"/>
  <c r="B33" i="52"/>
  <c r="A33" i="52"/>
  <c r="K32" i="52"/>
  <c r="B32" i="52"/>
  <c r="A32" i="52"/>
  <c r="K31" i="52"/>
  <c r="B31" i="52"/>
  <c r="A31" i="52"/>
  <c r="K30" i="52"/>
  <c r="B30" i="52"/>
  <c r="A30" i="52"/>
  <c r="K29" i="52"/>
  <c r="B29" i="52"/>
  <c r="A29" i="52"/>
  <c r="K28" i="52"/>
  <c r="B28" i="52"/>
  <c r="A28" i="52"/>
  <c r="K27" i="52"/>
  <c r="B27" i="52"/>
  <c r="A27" i="52"/>
  <c r="K26" i="52"/>
  <c r="B26" i="52"/>
  <c r="A26" i="52"/>
  <c r="K25" i="52"/>
  <c r="B25" i="52"/>
  <c r="A25" i="52"/>
  <c r="K24" i="52"/>
  <c r="B24" i="52"/>
  <c r="A24" i="52"/>
  <c r="K23" i="52"/>
  <c r="B23" i="52"/>
  <c r="A23" i="52"/>
  <c r="K22" i="52"/>
  <c r="B22" i="52"/>
  <c r="A22" i="52"/>
  <c r="K21" i="52"/>
  <c r="B21" i="52"/>
  <c r="A21" i="52"/>
  <c r="K20" i="52"/>
  <c r="B20" i="52"/>
  <c r="A20" i="52"/>
  <c r="K19" i="52"/>
  <c r="B19" i="52"/>
  <c r="A19" i="52"/>
  <c r="K18" i="52"/>
  <c r="B18" i="52"/>
  <c r="A18" i="52"/>
  <c r="K17" i="52"/>
  <c r="B17" i="52"/>
  <c r="A17" i="52"/>
  <c r="K16" i="52"/>
  <c r="B16" i="52"/>
  <c r="A16" i="52"/>
  <c r="K15" i="52"/>
  <c r="B15" i="52"/>
  <c r="A15" i="52"/>
  <c r="K14" i="52"/>
  <c r="B14" i="52"/>
  <c r="A14" i="52"/>
  <c r="K13" i="52"/>
  <c r="B13" i="52"/>
  <c r="A13" i="52"/>
  <c r="K12" i="52"/>
  <c r="B12" i="52"/>
  <c r="A12" i="52"/>
  <c r="K11" i="52"/>
  <c r="B11" i="52"/>
  <c r="A11" i="52"/>
  <c r="K10" i="52"/>
  <c r="B10" i="52"/>
  <c r="A10" i="52"/>
  <c r="K9" i="52"/>
  <c r="I9" i="52"/>
  <c r="H9" i="52"/>
  <c r="G9" i="52"/>
  <c r="F9" i="52"/>
  <c r="E9" i="52"/>
  <c r="D9" i="52"/>
  <c r="C9" i="52"/>
  <c r="F91" i="51"/>
  <c r="G90" i="51"/>
  <c r="G89" i="51"/>
  <c r="D84" i="51"/>
  <c r="B84" i="51"/>
  <c r="A84" i="51"/>
  <c r="D83" i="51"/>
  <c r="B83" i="51"/>
  <c r="A83" i="51"/>
  <c r="D82" i="51"/>
  <c r="B82" i="51"/>
  <c r="A82" i="51"/>
  <c r="D81" i="51"/>
  <c r="B81" i="51"/>
  <c r="A81" i="51"/>
  <c r="D80" i="51"/>
  <c r="B80" i="51"/>
  <c r="A80" i="51"/>
  <c r="D79" i="51"/>
  <c r="B79" i="51"/>
  <c r="A79" i="51"/>
  <c r="D78" i="51"/>
  <c r="B78" i="51"/>
  <c r="A78" i="51"/>
  <c r="D77" i="51"/>
  <c r="B77" i="51"/>
  <c r="A77" i="51"/>
  <c r="D76" i="51"/>
  <c r="B76" i="51"/>
  <c r="A76" i="51"/>
  <c r="D75" i="51"/>
  <c r="B75" i="51"/>
  <c r="A75" i="51"/>
  <c r="D74" i="51"/>
  <c r="B74" i="51"/>
  <c r="A74" i="51"/>
  <c r="D73" i="51"/>
  <c r="B73" i="51"/>
  <c r="A73" i="51"/>
  <c r="D72" i="51"/>
  <c r="B72" i="51"/>
  <c r="A72" i="51"/>
  <c r="D71" i="51"/>
  <c r="B71" i="51"/>
  <c r="A71" i="51"/>
  <c r="D70" i="51"/>
  <c r="B70" i="51"/>
  <c r="A70" i="51"/>
  <c r="D69" i="51"/>
  <c r="B69" i="51"/>
  <c r="A69" i="51"/>
  <c r="D68" i="51"/>
  <c r="B68" i="51"/>
  <c r="A68" i="51"/>
  <c r="D67" i="51"/>
  <c r="B67" i="51"/>
  <c r="A67" i="51"/>
  <c r="D66" i="51"/>
  <c r="B66" i="51"/>
  <c r="A66" i="51"/>
  <c r="D65" i="51"/>
  <c r="B65" i="51"/>
  <c r="A65" i="51"/>
  <c r="D64" i="51"/>
  <c r="B64" i="51"/>
  <c r="A64" i="51"/>
  <c r="D63" i="51"/>
  <c r="B63" i="51"/>
  <c r="A63" i="51"/>
  <c r="D62" i="51"/>
  <c r="B62" i="51"/>
  <c r="A62" i="51"/>
  <c r="D61" i="51"/>
  <c r="B61" i="51"/>
  <c r="A61" i="51"/>
  <c r="D60" i="51"/>
  <c r="B60" i="51"/>
  <c r="A60" i="51"/>
  <c r="D59" i="51"/>
  <c r="B59" i="51"/>
  <c r="A59" i="51"/>
  <c r="D58" i="51"/>
  <c r="B58" i="51"/>
  <c r="A58" i="51"/>
  <c r="D57" i="51"/>
  <c r="B57" i="51"/>
  <c r="A57" i="51"/>
  <c r="D56" i="51"/>
  <c r="B56" i="51"/>
  <c r="A56" i="51"/>
  <c r="D55" i="51"/>
  <c r="B55" i="51"/>
  <c r="A55" i="51"/>
  <c r="D54" i="51"/>
  <c r="B54" i="51"/>
  <c r="A54" i="51"/>
  <c r="D53" i="51"/>
  <c r="B53" i="51"/>
  <c r="A53" i="51"/>
  <c r="D52" i="51"/>
  <c r="B52" i="51"/>
  <c r="A52" i="51"/>
  <c r="D51" i="51"/>
  <c r="B51" i="51"/>
  <c r="A51" i="51"/>
  <c r="D50" i="51"/>
  <c r="B50" i="51"/>
  <c r="A50" i="51"/>
  <c r="D49" i="51"/>
  <c r="B49" i="51"/>
  <c r="A49" i="51"/>
  <c r="D48" i="51"/>
  <c r="B48" i="51"/>
  <c r="A48" i="51"/>
  <c r="D47" i="51"/>
  <c r="B47" i="51"/>
  <c r="A47" i="51"/>
  <c r="D46" i="51"/>
  <c r="B46" i="51"/>
  <c r="A46" i="51"/>
  <c r="D45" i="51"/>
  <c r="B45" i="51"/>
  <c r="A45" i="51"/>
  <c r="D44" i="51"/>
  <c r="B44" i="51"/>
  <c r="A44" i="51"/>
  <c r="D43" i="51"/>
  <c r="B43" i="51"/>
  <c r="A43" i="51"/>
  <c r="D42" i="51"/>
  <c r="B42" i="51"/>
  <c r="A42" i="51"/>
  <c r="D41" i="51"/>
  <c r="B41" i="51"/>
  <c r="A41" i="51"/>
  <c r="D40" i="51"/>
  <c r="B40" i="51"/>
  <c r="A40" i="51"/>
  <c r="D39" i="51"/>
  <c r="B39" i="51"/>
  <c r="A39" i="51"/>
  <c r="D38" i="51"/>
  <c r="B38" i="51"/>
  <c r="A38" i="51"/>
  <c r="D37" i="51"/>
  <c r="B37" i="51"/>
  <c r="A37" i="51"/>
  <c r="D36" i="51"/>
  <c r="B36" i="51"/>
  <c r="A36" i="51"/>
  <c r="D35" i="51"/>
  <c r="B35" i="51"/>
  <c r="A35" i="51"/>
  <c r="D34" i="51"/>
  <c r="B34" i="51"/>
  <c r="A34" i="51"/>
  <c r="D33" i="51"/>
  <c r="B33" i="51"/>
  <c r="A33" i="51"/>
  <c r="D32" i="51"/>
  <c r="B32" i="51"/>
  <c r="A32" i="51"/>
  <c r="D31" i="51"/>
  <c r="B31" i="51"/>
  <c r="A31" i="51"/>
  <c r="D30" i="51"/>
  <c r="B30" i="51"/>
  <c r="A30" i="51"/>
  <c r="D29" i="51"/>
  <c r="B29" i="51"/>
  <c r="A29" i="51"/>
  <c r="D28" i="51"/>
  <c r="B28" i="51"/>
  <c r="A28" i="51"/>
  <c r="D27" i="51"/>
  <c r="B27" i="51"/>
  <c r="A27" i="51"/>
  <c r="D26" i="51"/>
  <c r="B26" i="51"/>
  <c r="A26" i="51"/>
  <c r="D25" i="51"/>
  <c r="B25" i="51"/>
  <c r="A25" i="51"/>
  <c r="D24" i="51"/>
  <c r="B24" i="51"/>
  <c r="A24" i="51"/>
  <c r="D23" i="51"/>
  <c r="B23" i="51"/>
  <c r="A23" i="51"/>
  <c r="D22" i="51"/>
  <c r="B22" i="51"/>
  <c r="A22" i="51"/>
  <c r="D21" i="51"/>
  <c r="B21" i="51"/>
  <c r="A21" i="51"/>
  <c r="D20" i="51"/>
  <c r="B20" i="51"/>
  <c r="A20" i="51"/>
  <c r="D19" i="51"/>
  <c r="B19" i="51"/>
  <c r="A19" i="51"/>
  <c r="D18" i="51"/>
  <c r="B18" i="51"/>
  <c r="A18" i="51"/>
  <c r="D17" i="51"/>
  <c r="B17" i="51"/>
  <c r="A17" i="51"/>
  <c r="D16" i="51"/>
  <c r="B16" i="51"/>
  <c r="A16" i="51"/>
  <c r="D15" i="51"/>
  <c r="B15" i="51"/>
  <c r="A15" i="51"/>
  <c r="D14" i="51"/>
  <c r="B14" i="51"/>
  <c r="A14" i="51"/>
  <c r="D13" i="51"/>
  <c r="B13" i="51"/>
  <c r="A13" i="51"/>
  <c r="D12" i="51"/>
  <c r="B12" i="51"/>
  <c r="A12" i="51"/>
  <c r="D11" i="51"/>
  <c r="B11" i="51"/>
  <c r="A11" i="51"/>
  <c r="D10" i="51"/>
  <c r="B10" i="51"/>
  <c r="A10" i="51"/>
  <c r="H9" i="51"/>
  <c r="G9" i="51"/>
  <c r="F9" i="51"/>
  <c r="E9" i="51"/>
  <c r="C9" i="51"/>
  <c r="I92" i="50"/>
  <c r="J91" i="50"/>
  <c r="J90" i="50"/>
  <c r="B84" i="50"/>
  <c r="A84" i="50"/>
  <c r="B83" i="50"/>
  <c r="A83" i="50"/>
  <c r="B82" i="50"/>
  <c r="A82" i="50"/>
  <c r="B81" i="50"/>
  <c r="A81" i="50"/>
  <c r="B80" i="50"/>
  <c r="A80" i="50"/>
  <c r="B79" i="50"/>
  <c r="A79" i="50"/>
  <c r="B78" i="50"/>
  <c r="A78" i="50"/>
  <c r="B77" i="50"/>
  <c r="A77" i="50"/>
  <c r="B76" i="50"/>
  <c r="A76" i="50"/>
  <c r="B75" i="50"/>
  <c r="A75" i="50"/>
  <c r="B74" i="50"/>
  <c r="A74" i="50"/>
  <c r="B73" i="50"/>
  <c r="A73" i="50"/>
  <c r="B72" i="50"/>
  <c r="A72" i="50"/>
  <c r="B71" i="50"/>
  <c r="A71" i="50"/>
  <c r="B70" i="50"/>
  <c r="A70" i="50"/>
  <c r="B69" i="50"/>
  <c r="A69" i="50"/>
  <c r="B68" i="50"/>
  <c r="A68" i="50"/>
  <c r="B67" i="50"/>
  <c r="A67" i="50"/>
  <c r="B66" i="50"/>
  <c r="A66" i="50"/>
  <c r="B65" i="50"/>
  <c r="A65" i="50"/>
  <c r="B64" i="50"/>
  <c r="A64" i="50"/>
  <c r="B63" i="50"/>
  <c r="A63" i="50"/>
  <c r="B62" i="50"/>
  <c r="A62" i="50"/>
  <c r="B61" i="50"/>
  <c r="A61" i="50"/>
  <c r="B60" i="50"/>
  <c r="A60" i="50"/>
  <c r="B59" i="50"/>
  <c r="A59" i="50"/>
  <c r="B58" i="50"/>
  <c r="A58" i="50"/>
  <c r="B57" i="50"/>
  <c r="A57" i="50"/>
  <c r="B56" i="50"/>
  <c r="A56" i="50"/>
  <c r="B55" i="50"/>
  <c r="A55" i="50"/>
  <c r="B54" i="50"/>
  <c r="A54" i="50"/>
  <c r="B53" i="50"/>
  <c r="A53" i="50"/>
  <c r="B52" i="50"/>
  <c r="A52" i="50"/>
  <c r="B51" i="50"/>
  <c r="A51" i="50"/>
  <c r="B50" i="50"/>
  <c r="A50" i="50"/>
  <c r="B49" i="50"/>
  <c r="A49" i="50"/>
  <c r="B48" i="50"/>
  <c r="A48" i="50"/>
  <c r="B47" i="50"/>
  <c r="A47" i="50"/>
  <c r="B46" i="50"/>
  <c r="A46" i="50"/>
  <c r="B45" i="50"/>
  <c r="A45" i="50"/>
  <c r="B44" i="50"/>
  <c r="A44" i="50"/>
  <c r="B43" i="50"/>
  <c r="A43" i="50"/>
  <c r="B42" i="50"/>
  <c r="A42" i="50"/>
  <c r="B41" i="50"/>
  <c r="A41" i="50"/>
  <c r="B40" i="50"/>
  <c r="A40" i="50"/>
  <c r="B39" i="50"/>
  <c r="A39" i="50"/>
  <c r="B38" i="50"/>
  <c r="A38" i="50"/>
  <c r="B37" i="50"/>
  <c r="A37" i="50"/>
  <c r="B36" i="50"/>
  <c r="A36" i="50"/>
  <c r="B35" i="50"/>
  <c r="A35" i="50"/>
  <c r="B34" i="50"/>
  <c r="A34" i="50"/>
  <c r="B33" i="50"/>
  <c r="A33" i="50"/>
  <c r="B32" i="50"/>
  <c r="A32" i="50"/>
  <c r="B31" i="50"/>
  <c r="A31" i="50"/>
  <c r="B30" i="50"/>
  <c r="A30" i="50"/>
  <c r="B29" i="50"/>
  <c r="A29" i="50"/>
  <c r="B28" i="50"/>
  <c r="A28" i="50"/>
  <c r="B27" i="50"/>
  <c r="A27" i="50"/>
  <c r="B26" i="50"/>
  <c r="A26" i="50"/>
  <c r="B25" i="50"/>
  <c r="A25" i="50"/>
  <c r="B24" i="50"/>
  <c r="A24" i="50"/>
  <c r="B23" i="50"/>
  <c r="A23" i="50"/>
  <c r="B22" i="50"/>
  <c r="A22" i="50"/>
  <c r="B21" i="50"/>
  <c r="A21" i="50"/>
  <c r="B20" i="50"/>
  <c r="A20" i="50"/>
  <c r="B19" i="50"/>
  <c r="A19" i="50"/>
  <c r="B18" i="50"/>
  <c r="A18" i="50"/>
  <c r="B17" i="50"/>
  <c r="A17" i="50"/>
  <c r="B16" i="50"/>
  <c r="A16" i="50"/>
  <c r="B15" i="50"/>
  <c r="A15" i="50"/>
  <c r="B14" i="50"/>
  <c r="A14" i="50"/>
  <c r="B13" i="50"/>
  <c r="A13" i="50"/>
  <c r="B12" i="50"/>
  <c r="A12" i="50"/>
  <c r="B11" i="50"/>
  <c r="A11" i="50"/>
  <c r="B10" i="50"/>
  <c r="A10" i="50"/>
  <c r="L9" i="50"/>
  <c r="K9" i="50"/>
  <c r="J9" i="50"/>
  <c r="I9" i="50"/>
  <c r="H9" i="50"/>
  <c r="G9" i="50"/>
  <c r="F9" i="50"/>
  <c r="E9" i="50"/>
  <c r="L5" i="50"/>
  <c r="G17" i="49"/>
  <c r="H16" i="49"/>
  <c r="H15" i="49"/>
  <c r="I5" i="49"/>
  <c r="F91" i="48"/>
  <c r="G90" i="48"/>
  <c r="G89" i="48"/>
  <c r="B84" i="48"/>
  <c r="A84" i="48"/>
  <c r="B83" i="48"/>
  <c r="A83" i="48"/>
  <c r="B82" i="48"/>
  <c r="A82" i="48"/>
  <c r="B81" i="48"/>
  <c r="A81" i="48"/>
  <c r="B80" i="48"/>
  <c r="A80" i="48"/>
  <c r="B79" i="48"/>
  <c r="A79" i="48"/>
  <c r="B78" i="48"/>
  <c r="A78" i="48"/>
  <c r="B77" i="48"/>
  <c r="A77" i="48"/>
  <c r="B76" i="48"/>
  <c r="A76" i="48"/>
  <c r="B75" i="48"/>
  <c r="A75" i="48"/>
  <c r="B74" i="48"/>
  <c r="A74" i="48"/>
  <c r="B73" i="48"/>
  <c r="A73" i="48"/>
  <c r="B72" i="48"/>
  <c r="A72" i="48"/>
  <c r="B71" i="48"/>
  <c r="A71" i="48"/>
  <c r="B70" i="48"/>
  <c r="A70" i="48"/>
  <c r="B69" i="48"/>
  <c r="A69" i="48"/>
  <c r="B68" i="48"/>
  <c r="A68" i="48"/>
  <c r="B67" i="48"/>
  <c r="A67" i="48"/>
  <c r="B66" i="48"/>
  <c r="A66" i="48"/>
  <c r="B65" i="48"/>
  <c r="A65" i="48"/>
  <c r="B64" i="48"/>
  <c r="A64" i="48"/>
  <c r="B63" i="48"/>
  <c r="A63" i="48"/>
  <c r="B62" i="48"/>
  <c r="A62" i="48"/>
  <c r="B61" i="48"/>
  <c r="A61" i="48"/>
  <c r="B60" i="48"/>
  <c r="A60" i="48"/>
  <c r="B59" i="48"/>
  <c r="A59" i="48"/>
  <c r="B58" i="48"/>
  <c r="A58" i="48"/>
  <c r="B57" i="48"/>
  <c r="A57" i="48"/>
  <c r="B56" i="48"/>
  <c r="A56" i="48"/>
  <c r="B55" i="48"/>
  <c r="A55" i="48"/>
  <c r="B54" i="48"/>
  <c r="A54" i="48"/>
  <c r="B53" i="48"/>
  <c r="A53" i="48"/>
  <c r="B52" i="48"/>
  <c r="A52" i="48"/>
  <c r="B51" i="48"/>
  <c r="A51" i="48"/>
  <c r="B50" i="48"/>
  <c r="A50" i="48"/>
  <c r="B49" i="48"/>
  <c r="A49" i="48"/>
  <c r="B48" i="48"/>
  <c r="A48" i="48"/>
  <c r="B47" i="48"/>
  <c r="A47" i="48"/>
  <c r="B46" i="48"/>
  <c r="A46" i="48"/>
  <c r="B45" i="48"/>
  <c r="A45" i="48"/>
  <c r="B44" i="48"/>
  <c r="A44" i="48"/>
  <c r="B43" i="48"/>
  <c r="A43" i="48"/>
  <c r="B42" i="48"/>
  <c r="A42" i="48"/>
  <c r="B41" i="48"/>
  <c r="A41" i="48"/>
  <c r="B40" i="48"/>
  <c r="A40" i="48"/>
  <c r="B39" i="48"/>
  <c r="A39" i="48"/>
  <c r="B38" i="48"/>
  <c r="A38" i="48"/>
  <c r="B37" i="48"/>
  <c r="A37" i="48"/>
  <c r="B36" i="48"/>
  <c r="A36" i="48"/>
  <c r="B35" i="48"/>
  <c r="A35" i="48"/>
  <c r="B34" i="48"/>
  <c r="A34" i="48"/>
  <c r="B33" i="48"/>
  <c r="A33" i="48"/>
  <c r="B32" i="48"/>
  <c r="A32" i="48"/>
  <c r="B31" i="48"/>
  <c r="A31" i="48"/>
  <c r="B30" i="48"/>
  <c r="A30" i="48"/>
  <c r="B29" i="48"/>
  <c r="A29" i="48"/>
  <c r="B28" i="48"/>
  <c r="A28" i="48"/>
  <c r="B27" i="48"/>
  <c r="A27" i="48"/>
  <c r="B26" i="48"/>
  <c r="A26" i="48"/>
  <c r="B25" i="48"/>
  <c r="A25" i="48"/>
  <c r="B24" i="48"/>
  <c r="A24" i="48"/>
  <c r="B23" i="48"/>
  <c r="A23" i="48"/>
  <c r="B22" i="48"/>
  <c r="A22" i="48"/>
  <c r="B21" i="48"/>
  <c r="A21" i="48"/>
  <c r="B20" i="48"/>
  <c r="A20" i="48"/>
  <c r="B19" i="48"/>
  <c r="A19" i="48"/>
  <c r="B18" i="48"/>
  <c r="A18" i="48"/>
  <c r="B17" i="48"/>
  <c r="A17" i="48"/>
  <c r="B16" i="48"/>
  <c r="A16" i="48"/>
  <c r="B15" i="48"/>
  <c r="A15" i="48"/>
  <c r="B14" i="48"/>
  <c r="A14" i="48"/>
  <c r="B13" i="48"/>
  <c r="A13" i="48"/>
  <c r="B12" i="48"/>
  <c r="A12" i="48"/>
  <c r="B11" i="48"/>
  <c r="A11" i="48"/>
  <c r="B10" i="48"/>
  <c r="A10" i="48"/>
  <c r="G9" i="48"/>
  <c r="F9" i="48"/>
  <c r="E9" i="48"/>
  <c r="D9" i="48"/>
  <c r="H5" i="48"/>
  <c r="K91" i="47"/>
  <c r="L90" i="47"/>
  <c r="L89" i="47"/>
  <c r="B84" i="47"/>
  <c r="A84" i="47"/>
  <c r="B83" i="47"/>
  <c r="A83" i="47"/>
  <c r="B82" i="47"/>
  <c r="A82" i="47"/>
  <c r="B81" i="47"/>
  <c r="A81" i="47"/>
  <c r="B80" i="47"/>
  <c r="A80" i="47"/>
  <c r="B79" i="47"/>
  <c r="A79" i="47"/>
  <c r="B78" i="47"/>
  <c r="A78" i="47"/>
  <c r="B77" i="47"/>
  <c r="A77" i="47"/>
  <c r="B76" i="47"/>
  <c r="A76" i="47"/>
  <c r="B75" i="47"/>
  <c r="A75" i="47"/>
  <c r="B74" i="47"/>
  <c r="A74" i="47"/>
  <c r="B73" i="47"/>
  <c r="A73" i="47"/>
  <c r="B72" i="47"/>
  <c r="A72" i="47"/>
  <c r="B71" i="47"/>
  <c r="A71" i="47"/>
  <c r="B70" i="47"/>
  <c r="A70" i="47"/>
  <c r="B69" i="47"/>
  <c r="A69" i="47"/>
  <c r="B68" i="47"/>
  <c r="A68" i="47"/>
  <c r="B67" i="47"/>
  <c r="A67" i="47"/>
  <c r="B66" i="47"/>
  <c r="A66" i="47"/>
  <c r="B65" i="47"/>
  <c r="A65" i="47"/>
  <c r="B64" i="47"/>
  <c r="A64" i="47"/>
  <c r="B63" i="47"/>
  <c r="A63" i="47"/>
  <c r="B62" i="47"/>
  <c r="A62" i="47"/>
  <c r="B61" i="47"/>
  <c r="A61" i="47"/>
  <c r="B60" i="47"/>
  <c r="A60" i="47"/>
  <c r="B59" i="47"/>
  <c r="A59" i="47"/>
  <c r="B58" i="47"/>
  <c r="A58" i="47"/>
  <c r="B57" i="47"/>
  <c r="A57" i="47"/>
  <c r="B56" i="47"/>
  <c r="A56" i="47"/>
  <c r="B55" i="47"/>
  <c r="A55" i="47"/>
  <c r="B54" i="47"/>
  <c r="A54" i="47"/>
  <c r="B53" i="47"/>
  <c r="A53" i="47"/>
  <c r="B52" i="47"/>
  <c r="A52" i="47"/>
  <c r="B51" i="47"/>
  <c r="A51" i="47"/>
  <c r="B50" i="47"/>
  <c r="A50" i="47"/>
  <c r="B49" i="47"/>
  <c r="A49" i="47"/>
  <c r="B48" i="47"/>
  <c r="A48" i="47"/>
  <c r="B47" i="47"/>
  <c r="A47" i="47"/>
  <c r="B46" i="47"/>
  <c r="A46" i="47"/>
  <c r="B45" i="47"/>
  <c r="A45" i="47"/>
  <c r="B44" i="47"/>
  <c r="A44" i="47"/>
  <c r="B43" i="47"/>
  <c r="A43" i="47"/>
  <c r="B42" i="47"/>
  <c r="A42" i="47"/>
  <c r="B41" i="47"/>
  <c r="A41" i="47"/>
  <c r="B40" i="47"/>
  <c r="A40" i="47"/>
  <c r="B39" i="47"/>
  <c r="A39" i="47"/>
  <c r="B38" i="47"/>
  <c r="A38" i="47"/>
  <c r="B37" i="47"/>
  <c r="A37" i="47"/>
  <c r="B36" i="47"/>
  <c r="A36" i="47"/>
  <c r="B35" i="47"/>
  <c r="A35" i="47"/>
  <c r="B34" i="47"/>
  <c r="A34" i="47"/>
  <c r="B33" i="47"/>
  <c r="A33" i="47"/>
  <c r="B32" i="47"/>
  <c r="A32" i="47"/>
  <c r="B31" i="47"/>
  <c r="A31" i="47"/>
  <c r="B30" i="47"/>
  <c r="A30" i="47"/>
  <c r="B29" i="47"/>
  <c r="A29" i="47"/>
  <c r="B28" i="47"/>
  <c r="A28" i="47"/>
  <c r="B27" i="47"/>
  <c r="A27" i="47"/>
  <c r="B26" i="47"/>
  <c r="A26" i="47"/>
  <c r="B25" i="47"/>
  <c r="A25" i="47"/>
  <c r="B24" i="47"/>
  <c r="A24" i="47"/>
  <c r="B23" i="47"/>
  <c r="A23" i="47"/>
  <c r="B22" i="47"/>
  <c r="A22" i="47"/>
  <c r="B21" i="47"/>
  <c r="A21" i="47"/>
  <c r="B20" i="47"/>
  <c r="A20" i="47"/>
  <c r="B19" i="47"/>
  <c r="A19" i="47"/>
  <c r="B18" i="47"/>
  <c r="A18" i="47"/>
  <c r="B17" i="47"/>
  <c r="A17" i="47"/>
  <c r="B16" i="47"/>
  <c r="A16" i="47"/>
  <c r="B15" i="47"/>
  <c r="A15" i="47"/>
  <c r="B14" i="47"/>
  <c r="A14" i="47"/>
  <c r="B13" i="47"/>
  <c r="A13" i="47"/>
  <c r="B12" i="47"/>
  <c r="A12" i="47"/>
  <c r="B11" i="47"/>
  <c r="A11" i="47"/>
  <c r="B10" i="47"/>
  <c r="A10" i="47"/>
  <c r="N9" i="47"/>
  <c r="M9" i="47"/>
  <c r="L9" i="47"/>
  <c r="K9" i="47"/>
  <c r="J9" i="47"/>
  <c r="I9" i="47"/>
  <c r="H9" i="47"/>
  <c r="G9" i="47"/>
  <c r="F9" i="47"/>
  <c r="E9" i="47"/>
  <c r="D9" i="47"/>
  <c r="C9" i="47"/>
  <c r="N5" i="47"/>
  <c r="F91" i="46"/>
  <c r="G90" i="46"/>
  <c r="G89" i="46"/>
  <c r="I84" i="46"/>
  <c r="B84" i="46"/>
  <c r="A84" i="46"/>
  <c r="I83" i="46"/>
  <c r="B83" i="46"/>
  <c r="A83" i="46"/>
  <c r="I82" i="46"/>
  <c r="B82" i="46"/>
  <c r="A82" i="46"/>
  <c r="I81" i="46"/>
  <c r="B81" i="46"/>
  <c r="A81" i="46"/>
  <c r="I80" i="46"/>
  <c r="B80" i="46"/>
  <c r="A80" i="46"/>
  <c r="I79" i="46"/>
  <c r="B79" i="46"/>
  <c r="A79" i="46"/>
  <c r="I78" i="46"/>
  <c r="B78" i="46"/>
  <c r="A78" i="46"/>
  <c r="I77" i="46"/>
  <c r="B77" i="46"/>
  <c r="A77" i="46"/>
  <c r="I76" i="46"/>
  <c r="B76" i="46"/>
  <c r="A76" i="46"/>
  <c r="I75" i="46"/>
  <c r="B75" i="46"/>
  <c r="A75" i="46"/>
  <c r="I74" i="46"/>
  <c r="B74" i="46"/>
  <c r="A74" i="46"/>
  <c r="I73" i="46"/>
  <c r="B73" i="46"/>
  <c r="A73" i="46"/>
  <c r="I72" i="46"/>
  <c r="B72" i="46"/>
  <c r="A72" i="46"/>
  <c r="I71" i="46"/>
  <c r="B71" i="46"/>
  <c r="A71" i="46"/>
  <c r="I70" i="46"/>
  <c r="B70" i="46"/>
  <c r="A70" i="46"/>
  <c r="I69" i="46"/>
  <c r="B69" i="46"/>
  <c r="A69" i="46"/>
  <c r="I68" i="46"/>
  <c r="B68" i="46"/>
  <c r="A68" i="46"/>
  <c r="I67" i="46"/>
  <c r="B67" i="46"/>
  <c r="A67" i="46"/>
  <c r="I66" i="46"/>
  <c r="B66" i="46"/>
  <c r="A66" i="46"/>
  <c r="I65" i="46"/>
  <c r="B65" i="46"/>
  <c r="A65" i="46"/>
  <c r="I64" i="46"/>
  <c r="B64" i="46"/>
  <c r="A64" i="46"/>
  <c r="I63" i="46"/>
  <c r="B63" i="46"/>
  <c r="A63" i="46"/>
  <c r="I62" i="46"/>
  <c r="B62" i="46"/>
  <c r="A62" i="46"/>
  <c r="I61" i="46"/>
  <c r="B61" i="46"/>
  <c r="A61" i="46"/>
  <c r="I60" i="46"/>
  <c r="B60" i="46"/>
  <c r="A60" i="46"/>
  <c r="I59" i="46"/>
  <c r="B59" i="46"/>
  <c r="A59" i="46"/>
  <c r="I58" i="46"/>
  <c r="B58" i="46"/>
  <c r="A58" i="46"/>
  <c r="I57" i="46"/>
  <c r="B57" i="46"/>
  <c r="A57" i="46"/>
  <c r="I56" i="46"/>
  <c r="B56" i="46"/>
  <c r="A56" i="46"/>
  <c r="I55" i="46"/>
  <c r="B55" i="46"/>
  <c r="A55" i="46"/>
  <c r="I54" i="46"/>
  <c r="B54" i="46"/>
  <c r="A54" i="46"/>
  <c r="I53" i="46"/>
  <c r="B53" i="46"/>
  <c r="A53" i="46"/>
  <c r="I52" i="46"/>
  <c r="B52" i="46"/>
  <c r="A52" i="46"/>
  <c r="I51" i="46"/>
  <c r="B51" i="46"/>
  <c r="A51" i="46"/>
  <c r="I50" i="46"/>
  <c r="B50" i="46"/>
  <c r="A50" i="46"/>
  <c r="I49" i="46"/>
  <c r="B49" i="46"/>
  <c r="A49" i="46"/>
  <c r="I48" i="46"/>
  <c r="B48" i="46"/>
  <c r="A48" i="46"/>
  <c r="I47" i="46"/>
  <c r="B47" i="46"/>
  <c r="A47" i="46"/>
  <c r="I46" i="46"/>
  <c r="B46" i="46"/>
  <c r="A46" i="46"/>
  <c r="I45" i="46"/>
  <c r="B45" i="46"/>
  <c r="A45" i="46"/>
  <c r="I44" i="46"/>
  <c r="B44" i="46"/>
  <c r="A44" i="46"/>
  <c r="I43" i="46"/>
  <c r="B43" i="46"/>
  <c r="A43" i="46"/>
  <c r="I42" i="46"/>
  <c r="B42" i="46"/>
  <c r="A42" i="46"/>
  <c r="I41" i="46"/>
  <c r="B41" i="46"/>
  <c r="A41" i="46"/>
  <c r="I40" i="46"/>
  <c r="B40" i="46"/>
  <c r="A40" i="46"/>
  <c r="I39" i="46"/>
  <c r="B39" i="46"/>
  <c r="A39" i="46"/>
  <c r="I38" i="46"/>
  <c r="B38" i="46"/>
  <c r="A38" i="46"/>
  <c r="I37" i="46"/>
  <c r="B37" i="46"/>
  <c r="A37" i="46"/>
  <c r="I36" i="46"/>
  <c r="B36" i="46"/>
  <c r="A36" i="46"/>
  <c r="I35" i="46"/>
  <c r="B35" i="46"/>
  <c r="A35" i="46"/>
  <c r="I34" i="46"/>
  <c r="B34" i="46"/>
  <c r="A34" i="46"/>
  <c r="I33" i="46"/>
  <c r="B33" i="46"/>
  <c r="A33" i="46"/>
  <c r="I32" i="46"/>
  <c r="B32" i="46"/>
  <c r="A32" i="46"/>
  <c r="I31" i="46"/>
  <c r="B31" i="46"/>
  <c r="A31" i="46"/>
  <c r="I30" i="46"/>
  <c r="B30" i="46"/>
  <c r="A30" i="46"/>
  <c r="I29" i="46"/>
  <c r="B29" i="46"/>
  <c r="A29" i="46"/>
  <c r="I28" i="46"/>
  <c r="B28" i="46"/>
  <c r="A28" i="46"/>
  <c r="I27" i="46"/>
  <c r="B27" i="46"/>
  <c r="A27" i="46"/>
  <c r="I26" i="46"/>
  <c r="B26" i="46"/>
  <c r="A26" i="46"/>
  <c r="I25" i="46"/>
  <c r="B25" i="46"/>
  <c r="A25" i="46"/>
  <c r="I24" i="46"/>
  <c r="B24" i="46"/>
  <c r="A24" i="46"/>
  <c r="I23" i="46"/>
  <c r="B23" i="46"/>
  <c r="A23" i="46"/>
  <c r="I22" i="46"/>
  <c r="B22" i="46"/>
  <c r="A22" i="46"/>
  <c r="I21" i="46"/>
  <c r="B21" i="46"/>
  <c r="A21" i="46"/>
  <c r="I20" i="46"/>
  <c r="B20" i="46"/>
  <c r="A20" i="46"/>
  <c r="I19" i="46"/>
  <c r="B19" i="46"/>
  <c r="A19" i="46"/>
  <c r="I18" i="46"/>
  <c r="B18" i="46"/>
  <c r="A18" i="46"/>
  <c r="I17" i="46"/>
  <c r="B17" i="46"/>
  <c r="A17" i="46"/>
  <c r="I16" i="46"/>
  <c r="B16" i="46"/>
  <c r="A16" i="46"/>
  <c r="I15" i="46"/>
  <c r="B15" i="46"/>
  <c r="A15" i="46"/>
  <c r="I14" i="46"/>
  <c r="B14" i="46"/>
  <c r="A14" i="46"/>
  <c r="I13" i="46"/>
  <c r="B13" i="46"/>
  <c r="A13" i="46"/>
  <c r="I12" i="46"/>
  <c r="B12" i="46"/>
  <c r="A12" i="46"/>
  <c r="I11" i="46"/>
  <c r="B11" i="46"/>
  <c r="A11" i="46"/>
  <c r="I10" i="46"/>
  <c r="B10" i="46"/>
  <c r="A10" i="46"/>
  <c r="H9" i="46"/>
  <c r="G9" i="46"/>
  <c r="F9" i="46"/>
  <c r="E9" i="46"/>
  <c r="D9" i="46"/>
  <c r="H5" i="46"/>
  <c r="L92" i="45"/>
  <c r="M91" i="45"/>
  <c r="M90" i="45"/>
  <c r="M85" i="45"/>
  <c r="L85" i="45"/>
  <c r="J85" i="45"/>
  <c r="F85" i="45"/>
  <c r="B85" i="45"/>
  <c r="A85" i="45"/>
  <c r="M84" i="45"/>
  <c r="L84" i="45"/>
  <c r="J84" i="45"/>
  <c r="F84" i="45"/>
  <c r="B84" i="45"/>
  <c r="A84" i="45"/>
  <c r="M83" i="45"/>
  <c r="L83" i="45"/>
  <c r="J83" i="45"/>
  <c r="F83" i="45"/>
  <c r="B83" i="45"/>
  <c r="A83" i="45"/>
  <c r="N82" i="45"/>
  <c r="M82" i="45"/>
  <c r="AS76" i="76" s="1"/>
  <c r="L82" i="45"/>
  <c r="J82" i="45"/>
  <c r="F82" i="45"/>
  <c r="B82" i="45"/>
  <c r="A82" i="45"/>
  <c r="M81" i="45"/>
  <c r="L81" i="45"/>
  <c r="J81" i="45"/>
  <c r="F81" i="45"/>
  <c r="B81" i="45"/>
  <c r="A81" i="45"/>
  <c r="M80" i="45"/>
  <c r="L80" i="45"/>
  <c r="J80" i="45"/>
  <c r="F80" i="45"/>
  <c r="B80" i="45"/>
  <c r="A80" i="45"/>
  <c r="M79" i="45"/>
  <c r="L79" i="45"/>
  <c r="J79" i="45"/>
  <c r="F79" i="45"/>
  <c r="B79" i="45"/>
  <c r="A79" i="45"/>
  <c r="M78" i="45"/>
  <c r="L78" i="45"/>
  <c r="J78" i="45"/>
  <c r="F78" i="45"/>
  <c r="B78" i="45"/>
  <c r="A78" i="45"/>
  <c r="M77" i="45"/>
  <c r="L77" i="45"/>
  <c r="J77" i="45"/>
  <c r="F77" i="45"/>
  <c r="B77" i="45"/>
  <c r="A77" i="45"/>
  <c r="M76" i="45"/>
  <c r="L76" i="45"/>
  <c r="J76" i="45"/>
  <c r="F76" i="45"/>
  <c r="B76" i="45"/>
  <c r="A76" i="45"/>
  <c r="M75" i="45"/>
  <c r="L75" i="45"/>
  <c r="J75" i="45"/>
  <c r="F75" i="45"/>
  <c r="B75" i="45"/>
  <c r="A75" i="45"/>
  <c r="M74" i="45"/>
  <c r="L74" i="45"/>
  <c r="J74" i="45"/>
  <c r="F74" i="45"/>
  <c r="B74" i="45"/>
  <c r="A74" i="45"/>
  <c r="M73" i="45"/>
  <c r="L73" i="45"/>
  <c r="J73" i="45"/>
  <c r="F73" i="45"/>
  <c r="B73" i="45"/>
  <c r="A73" i="45"/>
  <c r="M72" i="45"/>
  <c r="AS66" i="76" s="1"/>
  <c r="L72" i="45"/>
  <c r="J72" i="45"/>
  <c r="F72" i="45"/>
  <c r="B72" i="45"/>
  <c r="A72" i="45"/>
  <c r="M71" i="45"/>
  <c r="L71" i="45"/>
  <c r="J71" i="45"/>
  <c r="F71" i="45"/>
  <c r="B71" i="45"/>
  <c r="A71" i="45"/>
  <c r="M70" i="45"/>
  <c r="L70" i="45"/>
  <c r="J70" i="45"/>
  <c r="F70" i="45"/>
  <c r="B70" i="45"/>
  <c r="A70" i="45"/>
  <c r="M69" i="45"/>
  <c r="L69" i="45"/>
  <c r="J69" i="45"/>
  <c r="F69" i="45"/>
  <c r="B69" i="45"/>
  <c r="A69" i="45"/>
  <c r="M68" i="45"/>
  <c r="L68" i="45"/>
  <c r="J68" i="45"/>
  <c r="F68" i="45"/>
  <c r="B68" i="45"/>
  <c r="A68" i="45"/>
  <c r="M67" i="45"/>
  <c r="L67" i="45"/>
  <c r="J67" i="45"/>
  <c r="B67" i="45"/>
  <c r="A67" i="45"/>
  <c r="M66" i="45"/>
  <c r="L66" i="45"/>
  <c r="J66" i="45"/>
  <c r="F66" i="45"/>
  <c r="B66" i="45"/>
  <c r="A66" i="45"/>
  <c r="M65" i="45"/>
  <c r="L65" i="45"/>
  <c r="J65" i="45"/>
  <c r="F65" i="45"/>
  <c r="B65" i="45"/>
  <c r="A65" i="45"/>
  <c r="M64" i="45"/>
  <c r="L64" i="45"/>
  <c r="J64" i="45"/>
  <c r="F64" i="45"/>
  <c r="B64" i="45"/>
  <c r="A64" i="45"/>
  <c r="M63" i="45"/>
  <c r="L63" i="45"/>
  <c r="J63" i="45"/>
  <c r="F63" i="45"/>
  <c r="B63" i="45"/>
  <c r="A63" i="45"/>
  <c r="M62" i="45"/>
  <c r="AS56" i="76" s="1"/>
  <c r="L62" i="45"/>
  <c r="J62" i="45"/>
  <c r="B62" i="45"/>
  <c r="A62" i="45"/>
  <c r="M61" i="45"/>
  <c r="L61" i="45"/>
  <c r="J61" i="45"/>
  <c r="F61" i="45"/>
  <c r="B61" i="45"/>
  <c r="A61" i="45"/>
  <c r="M60" i="45"/>
  <c r="AS54" i="76" s="1"/>
  <c r="L60" i="45"/>
  <c r="J60" i="45"/>
  <c r="F60" i="45"/>
  <c r="B60" i="45"/>
  <c r="A60" i="45"/>
  <c r="M59" i="45"/>
  <c r="L59" i="45"/>
  <c r="J59" i="45"/>
  <c r="F59" i="45"/>
  <c r="B59" i="45"/>
  <c r="A59" i="45"/>
  <c r="M58" i="45"/>
  <c r="L58" i="45"/>
  <c r="J58" i="45"/>
  <c r="F58" i="45"/>
  <c r="B58" i="45"/>
  <c r="A58" i="45"/>
  <c r="M57" i="45"/>
  <c r="L57" i="45"/>
  <c r="J57" i="45"/>
  <c r="F57" i="45"/>
  <c r="B57" i="45"/>
  <c r="A57" i="45"/>
  <c r="M56" i="45"/>
  <c r="L56" i="45"/>
  <c r="J56" i="45"/>
  <c r="F56" i="45"/>
  <c r="B56" i="45"/>
  <c r="A56" i="45"/>
  <c r="M55" i="45"/>
  <c r="L55" i="45"/>
  <c r="J55" i="45"/>
  <c r="F55" i="45"/>
  <c r="B55" i="45"/>
  <c r="A55" i="45"/>
  <c r="M54" i="45"/>
  <c r="L54" i="45"/>
  <c r="J54" i="45"/>
  <c r="F54" i="45"/>
  <c r="B54" i="45"/>
  <c r="A54" i="45"/>
  <c r="M53" i="45"/>
  <c r="L53" i="45"/>
  <c r="J53" i="45"/>
  <c r="F53" i="45"/>
  <c r="B53" i="45"/>
  <c r="A53" i="45"/>
  <c r="M52" i="45"/>
  <c r="L52" i="45"/>
  <c r="J52" i="45"/>
  <c r="F52" i="45"/>
  <c r="B52" i="45"/>
  <c r="A52" i="45"/>
  <c r="M51" i="45"/>
  <c r="L51" i="45"/>
  <c r="J51" i="45"/>
  <c r="F51" i="45"/>
  <c r="B51" i="45"/>
  <c r="A51" i="45"/>
  <c r="N50" i="45"/>
  <c r="M50" i="45"/>
  <c r="AS44" i="76" s="1"/>
  <c r="L50" i="45"/>
  <c r="J50" i="45"/>
  <c r="F50" i="45"/>
  <c r="B50" i="45"/>
  <c r="A50" i="45"/>
  <c r="M49" i="45"/>
  <c r="L49" i="45"/>
  <c r="J49" i="45"/>
  <c r="F49" i="45"/>
  <c r="B49" i="45"/>
  <c r="A49" i="45"/>
  <c r="M48" i="45"/>
  <c r="L48" i="45"/>
  <c r="J48" i="45"/>
  <c r="B48" i="45"/>
  <c r="A48" i="45"/>
  <c r="N47" i="45"/>
  <c r="M47" i="45"/>
  <c r="AS41" i="76" s="1"/>
  <c r="L47" i="45"/>
  <c r="J47" i="45"/>
  <c r="F47" i="45"/>
  <c r="B47" i="45"/>
  <c r="A47" i="45"/>
  <c r="M46" i="45"/>
  <c r="L46" i="45"/>
  <c r="J46" i="45"/>
  <c r="F46" i="45"/>
  <c r="B46" i="45"/>
  <c r="A46" i="45"/>
  <c r="M45" i="45"/>
  <c r="L45" i="45"/>
  <c r="J45" i="45"/>
  <c r="F45" i="45"/>
  <c r="B45" i="45"/>
  <c r="A45" i="45"/>
  <c r="M44" i="45"/>
  <c r="L44" i="45"/>
  <c r="J44" i="45"/>
  <c r="F44" i="45"/>
  <c r="B44" i="45"/>
  <c r="A44" i="45"/>
  <c r="M43" i="45"/>
  <c r="L43" i="45"/>
  <c r="J43" i="45"/>
  <c r="F43" i="45"/>
  <c r="B43" i="45"/>
  <c r="A43" i="45"/>
  <c r="M42" i="45"/>
  <c r="L42" i="45"/>
  <c r="J42" i="45"/>
  <c r="F42" i="45"/>
  <c r="B42" i="45"/>
  <c r="A42" i="45"/>
  <c r="M41" i="45"/>
  <c r="L41" i="45"/>
  <c r="J41" i="45"/>
  <c r="F41" i="45"/>
  <c r="B41" i="45"/>
  <c r="A41" i="45"/>
  <c r="M40" i="45"/>
  <c r="L40" i="45"/>
  <c r="J40" i="45"/>
  <c r="F40" i="45"/>
  <c r="B40" i="45"/>
  <c r="A40" i="45"/>
  <c r="M39" i="45"/>
  <c r="AS33" i="76" s="1"/>
  <c r="L39" i="45"/>
  <c r="J39" i="45"/>
  <c r="F39" i="45"/>
  <c r="B39" i="45"/>
  <c r="A39" i="45"/>
  <c r="M38" i="45"/>
  <c r="L38" i="45"/>
  <c r="F38" i="45"/>
  <c r="B38" i="45"/>
  <c r="A38" i="45"/>
  <c r="M37" i="45"/>
  <c r="AS31" i="76" s="1"/>
  <c r="L37" i="45"/>
  <c r="J37" i="45"/>
  <c r="F37" i="45"/>
  <c r="B37" i="45"/>
  <c r="A37" i="45"/>
  <c r="M36" i="45"/>
  <c r="L36" i="45"/>
  <c r="J36" i="45"/>
  <c r="F36" i="45"/>
  <c r="B36" i="45"/>
  <c r="A36" i="45"/>
  <c r="M35" i="45"/>
  <c r="L35" i="45"/>
  <c r="J35" i="45"/>
  <c r="F35" i="45"/>
  <c r="B35" i="45"/>
  <c r="A35" i="45"/>
  <c r="M34" i="45"/>
  <c r="L34" i="45"/>
  <c r="J34" i="45"/>
  <c r="F34" i="45"/>
  <c r="B34" i="45"/>
  <c r="A34" i="45"/>
  <c r="M33" i="45"/>
  <c r="L33" i="45"/>
  <c r="J33" i="45"/>
  <c r="F33" i="45"/>
  <c r="B33" i="45"/>
  <c r="A33" i="45"/>
  <c r="M32" i="45"/>
  <c r="L32" i="45"/>
  <c r="J32" i="45"/>
  <c r="F32" i="45"/>
  <c r="B32" i="45"/>
  <c r="A32" i="45"/>
  <c r="M31" i="45"/>
  <c r="L31" i="45"/>
  <c r="J31" i="45"/>
  <c r="F31" i="45"/>
  <c r="B31" i="45"/>
  <c r="A31" i="45"/>
  <c r="M30" i="45"/>
  <c r="L30" i="45"/>
  <c r="J30" i="45"/>
  <c r="F30" i="45"/>
  <c r="B30" i="45"/>
  <c r="A30" i="45"/>
  <c r="M29" i="45"/>
  <c r="L29" i="45"/>
  <c r="J29" i="45"/>
  <c r="F29" i="45"/>
  <c r="B29" i="45"/>
  <c r="A29" i="45"/>
  <c r="M28" i="45"/>
  <c r="L28" i="45"/>
  <c r="F28" i="45"/>
  <c r="B28" i="45"/>
  <c r="A28" i="45"/>
  <c r="M27" i="45"/>
  <c r="L27" i="45"/>
  <c r="J27" i="45"/>
  <c r="F27" i="45"/>
  <c r="B27" i="45"/>
  <c r="A27" i="45"/>
  <c r="M26" i="45"/>
  <c r="L26" i="45"/>
  <c r="J26" i="45"/>
  <c r="F26" i="45"/>
  <c r="B26" i="45"/>
  <c r="A26" i="45"/>
  <c r="M25" i="45"/>
  <c r="L25" i="45"/>
  <c r="J25" i="45"/>
  <c r="F25" i="45"/>
  <c r="B25" i="45"/>
  <c r="A25" i="45"/>
  <c r="M24" i="45"/>
  <c r="L24" i="45"/>
  <c r="J24" i="45"/>
  <c r="F24" i="45"/>
  <c r="B24" i="45"/>
  <c r="A24" i="45"/>
  <c r="M23" i="45"/>
  <c r="L23" i="45"/>
  <c r="J23" i="45"/>
  <c r="F23" i="45"/>
  <c r="B23" i="45"/>
  <c r="A23" i="45"/>
  <c r="M22" i="45"/>
  <c r="L22" i="45"/>
  <c r="J22" i="45"/>
  <c r="F22" i="45"/>
  <c r="B22" i="45"/>
  <c r="A22" i="45"/>
  <c r="M21" i="45"/>
  <c r="L21" i="45"/>
  <c r="J21" i="45"/>
  <c r="F21" i="45"/>
  <c r="B21" i="45"/>
  <c r="A21" i="45"/>
  <c r="M20" i="45"/>
  <c r="L20" i="45"/>
  <c r="J20" i="45"/>
  <c r="F20" i="45"/>
  <c r="B20" i="45"/>
  <c r="A20" i="45"/>
  <c r="M19" i="45"/>
  <c r="L19" i="45"/>
  <c r="F19" i="45"/>
  <c r="B19" i="45"/>
  <c r="A19" i="45"/>
  <c r="M18" i="45"/>
  <c r="L18" i="45"/>
  <c r="J18" i="45"/>
  <c r="F18" i="45"/>
  <c r="B18" i="45"/>
  <c r="A18" i="45"/>
  <c r="M17" i="45"/>
  <c r="L17" i="45"/>
  <c r="J17" i="45"/>
  <c r="F17" i="45"/>
  <c r="B17" i="45"/>
  <c r="A17" i="45"/>
  <c r="M16" i="45"/>
  <c r="L16" i="45"/>
  <c r="J16" i="45"/>
  <c r="F16" i="45"/>
  <c r="B16" i="45"/>
  <c r="A16" i="45"/>
  <c r="M15" i="45"/>
  <c r="L15" i="45"/>
  <c r="J15" i="45"/>
  <c r="F15" i="45"/>
  <c r="B15" i="45"/>
  <c r="A15" i="45"/>
  <c r="M14" i="45"/>
  <c r="L14" i="45"/>
  <c r="J14" i="45"/>
  <c r="F14" i="45"/>
  <c r="B14" i="45"/>
  <c r="A14" i="45"/>
  <c r="M13" i="45"/>
  <c r="L13" i="45"/>
  <c r="J13" i="45"/>
  <c r="F13" i="45"/>
  <c r="B13" i="45"/>
  <c r="A13" i="45"/>
  <c r="M12" i="45"/>
  <c r="L12" i="45"/>
  <c r="J12" i="45"/>
  <c r="F12" i="45"/>
  <c r="B12" i="45"/>
  <c r="A12" i="45"/>
  <c r="M11" i="45"/>
  <c r="L11" i="45"/>
  <c r="J11" i="45"/>
  <c r="F11" i="45"/>
  <c r="B11" i="45"/>
  <c r="A11" i="45"/>
  <c r="O9" i="45"/>
  <c r="K9" i="45"/>
  <c r="I9" i="45"/>
  <c r="H9" i="45"/>
  <c r="G9" i="45"/>
  <c r="E9" i="45"/>
  <c r="D9" i="45"/>
  <c r="C9" i="45"/>
  <c r="L28" i="44"/>
  <c r="M27" i="44"/>
  <c r="M26" i="44"/>
  <c r="M21" i="44"/>
  <c r="N21" i="44" s="1"/>
  <c r="M20" i="44"/>
  <c r="N20" i="44" s="1"/>
  <c r="L20" i="44"/>
  <c r="J20" i="44"/>
  <c r="F20" i="44"/>
  <c r="D20" i="44"/>
  <c r="M19" i="44"/>
  <c r="N19" i="44" s="1"/>
  <c r="J19" i="44"/>
  <c r="F19" i="44"/>
  <c r="D19" i="44"/>
  <c r="M18" i="44"/>
  <c r="N18" i="44" s="1"/>
  <c r="F18" i="44"/>
  <c r="D18" i="44"/>
  <c r="M17" i="44"/>
  <c r="N17" i="44" s="1"/>
  <c r="L17" i="44"/>
  <c r="F17" i="44"/>
  <c r="D17" i="44"/>
  <c r="M16" i="44"/>
  <c r="N16" i="44" s="1"/>
  <c r="M15" i="44"/>
  <c r="N15" i="44" s="1"/>
  <c r="M14" i="44"/>
  <c r="N14" i="44" s="1"/>
  <c r="M13" i="44"/>
  <c r="N13" i="44" s="1"/>
  <c r="M12" i="44"/>
  <c r="N12" i="44" s="1"/>
  <c r="M11" i="44"/>
  <c r="N11" i="44" s="1"/>
  <c r="O9" i="44"/>
  <c r="K9" i="44"/>
  <c r="I9" i="44"/>
  <c r="H9" i="44"/>
  <c r="G9" i="44"/>
  <c r="E9" i="44"/>
  <c r="C9" i="44"/>
  <c r="O5" i="44"/>
  <c r="L92" i="43"/>
  <c r="M91" i="43"/>
  <c r="M90" i="43"/>
  <c r="M85" i="43"/>
  <c r="F85" i="43"/>
  <c r="D85" i="43"/>
  <c r="B85" i="43"/>
  <c r="A85" i="43"/>
  <c r="M84" i="43"/>
  <c r="F84" i="43"/>
  <c r="D84" i="43"/>
  <c r="B84" i="43"/>
  <c r="A84" i="43"/>
  <c r="M83" i="43"/>
  <c r="F83" i="43"/>
  <c r="D83" i="43"/>
  <c r="B83" i="43"/>
  <c r="A83" i="43"/>
  <c r="M82" i="43"/>
  <c r="F82" i="43"/>
  <c r="D82" i="43"/>
  <c r="B82" i="43"/>
  <c r="A82" i="43"/>
  <c r="M81" i="43"/>
  <c r="F81" i="43"/>
  <c r="D81" i="43"/>
  <c r="B81" i="43"/>
  <c r="A81" i="43"/>
  <c r="M80" i="43"/>
  <c r="F80" i="43"/>
  <c r="D80" i="43"/>
  <c r="B80" i="43"/>
  <c r="A80" i="43"/>
  <c r="M79" i="43"/>
  <c r="F79" i="43"/>
  <c r="D79" i="43"/>
  <c r="B79" i="43"/>
  <c r="A79" i="43"/>
  <c r="M78" i="43"/>
  <c r="F78" i="43"/>
  <c r="D78" i="43"/>
  <c r="B78" i="43"/>
  <c r="A78" i="43"/>
  <c r="M77" i="43"/>
  <c r="F77" i="43"/>
  <c r="D77" i="43"/>
  <c r="B77" i="43"/>
  <c r="A77" i="43"/>
  <c r="M76" i="43"/>
  <c r="F76" i="43"/>
  <c r="D76" i="43"/>
  <c r="B76" i="43"/>
  <c r="A76" i="43"/>
  <c r="M75" i="43"/>
  <c r="F75" i="43"/>
  <c r="D75" i="43"/>
  <c r="B75" i="43"/>
  <c r="A75" i="43"/>
  <c r="M74" i="43"/>
  <c r="F74" i="43"/>
  <c r="D74" i="43"/>
  <c r="B74" i="43"/>
  <c r="A74" i="43"/>
  <c r="M73" i="43"/>
  <c r="F73" i="43"/>
  <c r="D73" i="43"/>
  <c r="B73" i="43"/>
  <c r="A73" i="43"/>
  <c r="M72" i="43"/>
  <c r="F72" i="43"/>
  <c r="D72" i="43"/>
  <c r="B72" i="43"/>
  <c r="A72" i="43"/>
  <c r="M71" i="43"/>
  <c r="F71" i="43"/>
  <c r="D71" i="43"/>
  <c r="B71" i="43"/>
  <c r="A71" i="43"/>
  <c r="M70" i="43"/>
  <c r="F70" i="43"/>
  <c r="D70" i="43"/>
  <c r="B70" i="43"/>
  <c r="A70" i="43"/>
  <c r="M69" i="43"/>
  <c r="F69" i="43"/>
  <c r="D69" i="43"/>
  <c r="B69" i="43"/>
  <c r="A69" i="43"/>
  <c r="M68" i="43"/>
  <c r="F68" i="43"/>
  <c r="D68" i="43"/>
  <c r="B68" i="43"/>
  <c r="A68" i="43"/>
  <c r="M67" i="43"/>
  <c r="F67" i="43"/>
  <c r="D67" i="43"/>
  <c r="B67" i="43"/>
  <c r="A67" i="43"/>
  <c r="M66" i="43"/>
  <c r="F66" i="43"/>
  <c r="D66" i="43"/>
  <c r="B66" i="43"/>
  <c r="A66" i="43"/>
  <c r="M65" i="43"/>
  <c r="F65" i="43"/>
  <c r="D65" i="43"/>
  <c r="B65" i="43"/>
  <c r="A65" i="43"/>
  <c r="M64" i="43"/>
  <c r="F64" i="43"/>
  <c r="D64" i="43"/>
  <c r="B64" i="43"/>
  <c r="A64" i="43"/>
  <c r="M63" i="43"/>
  <c r="F63" i="43"/>
  <c r="D63" i="43"/>
  <c r="B63" i="43"/>
  <c r="A63" i="43"/>
  <c r="M62" i="43"/>
  <c r="F62" i="43"/>
  <c r="D62" i="43"/>
  <c r="B62" i="43"/>
  <c r="A62" i="43"/>
  <c r="M61" i="43"/>
  <c r="F61" i="43"/>
  <c r="D61" i="43"/>
  <c r="B61" i="43"/>
  <c r="A61" i="43"/>
  <c r="M60" i="43"/>
  <c r="F60" i="43"/>
  <c r="D60" i="43"/>
  <c r="B60" i="43"/>
  <c r="A60" i="43"/>
  <c r="M59" i="43"/>
  <c r="F59" i="43"/>
  <c r="D59" i="43"/>
  <c r="B59" i="43"/>
  <c r="A59" i="43"/>
  <c r="M58" i="43"/>
  <c r="F58" i="43"/>
  <c r="D58" i="43"/>
  <c r="B58" i="43"/>
  <c r="A58" i="43"/>
  <c r="M57" i="43"/>
  <c r="F57" i="43"/>
  <c r="D57" i="43"/>
  <c r="B57" i="43"/>
  <c r="A57" i="43"/>
  <c r="M56" i="43"/>
  <c r="F56" i="43"/>
  <c r="D56" i="43"/>
  <c r="B56" i="43"/>
  <c r="A56" i="43"/>
  <c r="M55" i="43"/>
  <c r="F55" i="43"/>
  <c r="D55" i="43"/>
  <c r="B55" i="43"/>
  <c r="A55" i="43"/>
  <c r="M54" i="43"/>
  <c r="F54" i="43"/>
  <c r="D54" i="43"/>
  <c r="B54" i="43"/>
  <c r="A54" i="43"/>
  <c r="M53" i="43"/>
  <c r="F53" i="43"/>
  <c r="D53" i="43"/>
  <c r="B53" i="43"/>
  <c r="A53" i="43"/>
  <c r="M52" i="43"/>
  <c r="F52" i="43"/>
  <c r="D52" i="43"/>
  <c r="B52" i="43"/>
  <c r="A52" i="43"/>
  <c r="M51" i="43"/>
  <c r="F51" i="43"/>
  <c r="D51" i="43"/>
  <c r="B51" i="43"/>
  <c r="A51" i="43"/>
  <c r="M50" i="43"/>
  <c r="F50" i="43"/>
  <c r="D50" i="43"/>
  <c r="B50" i="43"/>
  <c r="A50" i="43"/>
  <c r="M49" i="43"/>
  <c r="F49" i="43"/>
  <c r="D49" i="43"/>
  <c r="B49" i="43"/>
  <c r="A49" i="43"/>
  <c r="M48" i="43"/>
  <c r="F48" i="43"/>
  <c r="D48" i="43"/>
  <c r="B48" i="43"/>
  <c r="A48" i="43"/>
  <c r="M47" i="43"/>
  <c r="F47" i="43"/>
  <c r="D47" i="43"/>
  <c r="B47" i="43"/>
  <c r="A47" i="43"/>
  <c r="M46" i="43"/>
  <c r="F46" i="43"/>
  <c r="D46" i="43"/>
  <c r="B46" i="43"/>
  <c r="A46" i="43"/>
  <c r="M45" i="43"/>
  <c r="F45" i="43"/>
  <c r="D45" i="43"/>
  <c r="B45" i="43"/>
  <c r="A45" i="43"/>
  <c r="M44" i="43"/>
  <c r="F44" i="43"/>
  <c r="D44" i="43"/>
  <c r="B44" i="43"/>
  <c r="A44" i="43"/>
  <c r="M43" i="43"/>
  <c r="F43" i="43"/>
  <c r="D43" i="43"/>
  <c r="B43" i="43"/>
  <c r="A43" i="43"/>
  <c r="M42" i="43"/>
  <c r="F42" i="43"/>
  <c r="D42" i="43"/>
  <c r="B42" i="43"/>
  <c r="A42" i="43"/>
  <c r="M41" i="43"/>
  <c r="F41" i="43"/>
  <c r="D41" i="43"/>
  <c r="B41" i="43"/>
  <c r="A41" i="43"/>
  <c r="M40" i="43"/>
  <c r="F40" i="43"/>
  <c r="D40" i="43"/>
  <c r="B40" i="43"/>
  <c r="A40" i="43"/>
  <c r="M39" i="43"/>
  <c r="F39" i="43"/>
  <c r="D39" i="43"/>
  <c r="B39" i="43"/>
  <c r="A39" i="43"/>
  <c r="M38" i="43"/>
  <c r="F38" i="43"/>
  <c r="D38" i="43"/>
  <c r="B38" i="43"/>
  <c r="A38" i="43"/>
  <c r="M37" i="43"/>
  <c r="F37" i="43"/>
  <c r="D37" i="43"/>
  <c r="B37" i="43"/>
  <c r="A37" i="43"/>
  <c r="M36" i="43"/>
  <c r="F36" i="43"/>
  <c r="D36" i="43"/>
  <c r="B36" i="43"/>
  <c r="A36" i="43"/>
  <c r="M35" i="43"/>
  <c r="F35" i="43"/>
  <c r="D35" i="43"/>
  <c r="B35" i="43"/>
  <c r="A35" i="43"/>
  <c r="I34" i="43"/>
  <c r="M34" i="43" s="1"/>
  <c r="AM28" i="76" s="1"/>
  <c r="F34" i="43"/>
  <c r="D34" i="43"/>
  <c r="B34" i="43"/>
  <c r="A34" i="43"/>
  <c r="M33" i="43"/>
  <c r="F33" i="43"/>
  <c r="D33" i="43"/>
  <c r="B33" i="43"/>
  <c r="A33" i="43"/>
  <c r="M32" i="43"/>
  <c r="F32" i="43"/>
  <c r="D32" i="43"/>
  <c r="B32" i="43"/>
  <c r="A32" i="43"/>
  <c r="M31" i="43"/>
  <c r="F31" i="43"/>
  <c r="D31" i="43"/>
  <c r="B31" i="43"/>
  <c r="A31" i="43"/>
  <c r="M30" i="43"/>
  <c r="F30" i="43"/>
  <c r="D30" i="43"/>
  <c r="B30" i="43"/>
  <c r="A30" i="43"/>
  <c r="M29" i="43"/>
  <c r="F29" i="43"/>
  <c r="D29" i="43"/>
  <c r="B29" i="43"/>
  <c r="A29" i="43"/>
  <c r="M28" i="43"/>
  <c r="D28" i="43"/>
  <c r="N28" i="43" s="1"/>
  <c r="B28" i="43"/>
  <c r="A28" i="43"/>
  <c r="M27" i="43"/>
  <c r="F27" i="43"/>
  <c r="D27" i="43"/>
  <c r="B27" i="43"/>
  <c r="A27" i="43"/>
  <c r="M26" i="43"/>
  <c r="F26" i="43"/>
  <c r="D26" i="43"/>
  <c r="B26" i="43"/>
  <c r="A26" i="43"/>
  <c r="M25" i="43"/>
  <c r="F25" i="43"/>
  <c r="D25" i="43"/>
  <c r="B25" i="43"/>
  <c r="A25" i="43"/>
  <c r="M24" i="43"/>
  <c r="F24" i="43"/>
  <c r="D24" i="43"/>
  <c r="B24" i="43"/>
  <c r="A24" i="43"/>
  <c r="M23" i="43"/>
  <c r="F23" i="43"/>
  <c r="D23" i="43"/>
  <c r="B23" i="43"/>
  <c r="A23" i="43"/>
  <c r="M22" i="43"/>
  <c r="F22" i="43"/>
  <c r="D22" i="43"/>
  <c r="B22" i="43"/>
  <c r="A22" i="43"/>
  <c r="M21" i="43"/>
  <c r="F21" i="43"/>
  <c r="D21" i="43"/>
  <c r="B21" i="43"/>
  <c r="A21" i="43"/>
  <c r="M20" i="43"/>
  <c r="F20" i="43"/>
  <c r="D20" i="43"/>
  <c r="B20" i="43"/>
  <c r="A20" i="43"/>
  <c r="M19" i="43"/>
  <c r="F19" i="43"/>
  <c r="D19" i="43"/>
  <c r="B19" i="43"/>
  <c r="A19" i="43"/>
  <c r="M18" i="43"/>
  <c r="F18" i="43"/>
  <c r="D18" i="43"/>
  <c r="B18" i="43"/>
  <c r="A18" i="43"/>
  <c r="M17" i="43"/>
  <c r="F17" i="43"/>
  <c r="D17" i="43"/>
  <c r="B17" i="43"/>
  <c r="A17" i="43"/>
  <c r="M16" i="43"/>
  <c r="D16" i="43"/>
  <c r="N16" i="43" s="1"/>
  <c r="B16" i="43"/>
  <c r="A16" i="43"/>
  <c r="M15" i="43"/>
  <c r="F15" i="43"/>
  <c r="D15" i="43"/>
  <c r="B15" i="43"/>
  <c r="A15" i="43"/>
  <c r="M14" i="43"/>
  <c r="F14" i="43"/>
  <c r="D14" i="43"/>
  <c r="B14" i="43"/>
  <c r="A14" i="43"/>
  <c r="M13" i="43"/>
  <c r="F13" i="43"/>
  <c r="D13" i="43"/>
  <c r="B13" i="43"/>
  <c r="A13" i="43"/>
  <c r="M12" i="43"/>
  <c r="F12" i="43"/>
  <c r="D12" i="43"/>
  <c r="B12" i="43"/>
  <c r="A12" i="43"/>
  <c r="M11" i="43"/>
  <c r="F11" i="43"/>
  <c r="D11" i="43"/>
  <c r="B11" i="43"/>
  <c r="A11" i="43"/>
  <c r="O9" i="43"/>
  <c r="L9" i="43"/>
  <c r="K9" i="43"/>
  <c r="J9" i="43"/>
  <c r="N10" i="43" s="1"/>
  <c r="I9" i="43"/>
  <c r="M10" i="43" s="1"/>
  <c r="H9" i="43"/>
  <c r="G9" i="43"/>
  <c r="E9" i="43"/>
  <c r="C9" i="43"/>
  <c r="L27" i="42"/>
  <c r="M26" i="42"/>
  <c r="M25" i="42"/>
  <c r="M21" i="42"/>
  <c r="N21" i="42" s="1"/>
  <c r="L21" i="42"/>
  <c r="J21" i="42"/>
  <c r="M20" i="42"/>
  <c r="N20" i="42" s="1"/>
  <c r="L20" i="42"/>
  <c r="J20" i="42"/>
  <c r="M19" i="42"/>
  <c r="N19" i="42" s="1"/>
  <c r="L19" i="42"/>
  <c r="J19" i="42"/>
  <c r="M18" i="42"/>
  <c r="N18" i="42" s="1"/>
  <c r="L18" i="42"/>
  <c r="J18" i="42"/>
  <c r="M17" i="42"/>
  <c r="N17" i="42" s="1"/>
  <c r="L17" i="42"/>
  <c r="J17" i="42"/>
  <c r="M16" i="42"/>
  <c r="N16" i="42" s="1"/>
  <c r="L16" i="42"/>
  <c r="J16" i="42"/>
  <c r="M15" i="42"/>
  <c r="N15" i="42" s="1"/>
  <c r="L15" i="42"/>
  <c r="J15" i="42"/>
  <c r="M14" i="42"/>
  <c r="N14" i="42" s="1"/>
  <c r="L14" i="42"/>
  <c r="J14" i="42"/>
  <c r="M13" i="42"/>
  <c r="N13" i="42" s="1"/>
  <c r="L13" i="42"/>
  <c r="J13" i="42"/>
  <c r="M12" i="42"/>
  <c r="N12" i="42" s="1"/>
  <c r="L12" i="42"/>
  <c r="J12" i="42"/>
  <c r="M11" i="42"/>
  <c r="N11" i="42" s="1"/>
  <c r="L11" i="42"/>
  <c r="J11" i="42"/>
  <c r="O9" i="42"/>
  <c r="K9" i="42"/>
  <c r="I9" i="42"/>
  <c r="H9" i="42"/>
  <c r="G9" i="42"/>
  <c r="F9" i="42"/>
  <c r="E9" i="42"/>
  <c r="D9" i="42"/>
  <c r="C9" i="42"/>
  <c r="D1677" i="74" s="1"/>
  <c r="F1677" i="74" s="1"/>
  <c r="O5" i="42"/>
  <c r="O5" i="45" s="1"/>
  <c r="M93" i="41"/>
  <c r="N92" i="41"/>
  <c r="N91" i="41"/>
  <c r="O86" i="41"/>
  <c r="N86" i="41"/>
  <c r="AG79" i="76" s="1"/>
  <c r="B86" i="41"/>
  <c r="A86" i="41"/>
  <c r="O85" i="41"/>
  <c r="N85" i="41"/>
  <c r="AG78" i="76" s="1"/>
  <c r="B85" i="41"/>
  <c r="A85" i="41"/>
  <c r="O84" i="41"/>
  <c r="N84" i="41"/>
  <c r="AG77" i="76" s="1"/>
  <c r="B84" i="41"/>
  <c r="A84" i="41"/>
  <c r="O83" i="41"/>
  <c r="N83" i="41"/>
  <c r="AG76" i="76" s="1"/>
  <c r="B83" i="41"/>
  <c r="A83" i="41"/>
  <c r="O82" i="41"/>
  <c r="N82" i="41"/>
  <c r="AG75" i="76" s="1"/>
  <c r="B82" i="41"/>
  <c r="A82" i="41"/>
  <c r="O81" i="41"/>
  <c r="N81" i="41"/>
  <c r="AG74" i="76" s="1"/>
  <c r="B81" i="41"/>
  <c r="A81" i="41"/>
  <c r="O80" i="41"/>
  <c r="N80" i="41"/>
  <c r="AG73" i="76" s="1"/>
  <c r="B80" i="41"/>
  <c r="A80" i="41"/>
  <c r="O79" i="41"/>
  <c r="N79" i="41"/>
  <c r="AG72" i="76" s="1"/>
  <c r="B79" i="41"/>
  <c r="A79" i="41"/>
  <c r="O78" i="41"/>
  <c r="N78" i="41"/>
  <c r="AG71" i="76" s="1"/>
  <c r="B78" i="41"/>
  <c r="A78" i="41"/>
  <c r="O77" i="41"/>
  <c r="N77" i="41"/>
  <c r="AG70" i="76" s="1"/>
  <c r="B77" i="41"/>
  <c r="A77" i="41"/>
  <c r="O76" i="41"/>
  <c r="N76" i="41"/>
  <c r="AG69" i="76" s="1"/>
  <c r="B76" i="41"/>
  <c r="A76" i="41"/>
  <c r="O75" i="41"/>
  <c r="N75" i="41"/>
  <c r="AG68" i="76" s="1"/>
  <c r="B75" i="41"/>
  <c r="A75" i="41"/>
  <c r="O74" i="41"/>
  <c r="N74" i="41"/>
  <c r="AG67" i="76" s="1"/>
  <c r="B74" i="41"/>
  <c r="A74" i="41"/>
  <c r="O73" i="41"/>
  <c r="N73" i="41"/>
  <c r="AG66" i="76" s="1"/>
  <c r="B73" i="41"/>
  <c r="A73" i="41"/>
  <c r="O72" i="41"/>
  <c r="N72" i="41"/>
  <c r="AG65" i="76" s="1"/>
  <c r="B72" i="41"/>
  <c r="A72" i="41"/>
  <c r="O71" i="41"/>
  <c r="N71" i="41"/>
  <c r="AG64" i="76" s="1"/>
  <c r="B71" i="41"/>
  <c r="A71" i="41"/>
  <c r="O70" i="41"/>
  <c r="N70" i="41"/>
  <c r="AG63" i="76" s="1"/>
  <c r="B70" i="41"/>
  <c r="A70" i="41"/>
  <c r="O69" i="41"/>
  <c r="N69" i="41"/>
  <c r="AG62" i="76" s="1"/>
  <c r="B69" i="41"/>
  <c r="A69" i="41"/>
  <c r="O68" i="41"/>
  <c r="N68" i="41"/>
  <c r="AG61" i="76" s="1"/>
  <c r="B68" i="41"/>
  <c r="A68" i="41"/>
  <c r="O67" i="41"/>
  <c r="N67" i="41"/>
  <c r="AG60" i="76" s="1"/>
  <c r="B67" i="41"/>
  <c r="A67" i="41"/>
  <c r="O66" i="41"/>
  <c r="N66" i="41"/>
  <c r="AG59" i="76" s="1"/>
  <c r="B66" i="41"/>
  <c r="A66" i="41"/>
  <c r="O65" i="41"/>
  <c r="N65" i="41"/>
  <c r="AG58" i="76" s="1"/>
  <c r="B65" i="41"/>
  <c r="A65" i="41"/>
  <c r="O64" i="41"/>
  <c r="N64" i="41"/>
  <c r="AG57" i="76" s="1"/>
  <c r="B64" i="41"/>
  <c r="A64" i="41"/>
  <c r="O63" i="41"/>
  <c r="N63" i="41"/>
  <c r="AG56" i="76" s="1"/>
  <c r="B63" i="41"/>
  <c r="A63" i="41"/>
  <c r="O62" i="41"/>
  <c r="N62" i="41"/>
  <c r="AG55" i="76" s="1"/>
  <c r="B62" i="41"/>
  <c r="A62" i="41"/>
  <c r="O61" i="41"/>
  <c r="N61" i="41"/>
  <c r="AG54" i="76" s="1"/>
  <c r="B61" i="41"/>
  <c r="A61" i="41"/>
  <c r="O60" i="41"/>
  <c r="N60" i="41"/>
  <c r="AG53" i="76" s="1"/>
  <c r="B60" i="41"/>
  <c r="A60" i="41"/>
  <c r="O59" i="41"/>
  <c r="N59" i="41"/>
  <c r="AG52" i="76" s="1"/>
  <c r="B59" i="41"/>
  <c r="A59" i="41"/>
  <c r="O58" i="41"/>
  <c r="B58" i="41"/>
  <c r="A58" i="41"/>
  <c r="O57" i="41"/>
  <c r="N57" i="41"/>
  <c r="AG50" i="76" s="1"/>
  <c r="B57" i="41"/>
  <c r="A57" i="41"/>
  <c r="O56" i="41"/>
  <c r="B56" i="41"/>
  <c r="A56" i="41"/>
  <c r="O55" i="41"/>
  <c r="N55" i="41"/>
  <c r="AG48" i="76" s="1"/>
  <c r="B55" i="41"/>
  <c r="A55" i="41"/>
  <c r="O54" i="41"/>
  <c r="N54" i="41"/>
  <c r="AG47" i="76" s="1"/>
  <c r="B54" i="41"/>
  <c r="A54" i="41"/>
  <c r="O53" i="41"/>
  <c r="N53" i="41"/>
  <c r="AG46" i="76" s="1"/>
  <c r="B53" i="41"/>
  <c r="A53" i="41"/>
  <c r="O52" i="41"/>
  <c r="N52" i="41"/>
  <c r="AG45" i="76" s="1"/>
  <c r="B52" i="41"/>
  <c r="A52" i="41"/>
  <c r="O51" i="41"/>
  <c r="N51" i="41"/>
  <c r="AG44" i="76" s="1"/>
  <c r="B51" i="41"/>
  <c r="A51" i="41"/>
  <c r="O50" i="41"/>
  <c r="N50" i="41"/>
  <c r="AG43" i="76" s="1"/>
  <c r="B50" i="41"/>
  <c r="A50" i="41"/>
  <c r="O49" i="41"/>
  <c r="N49" i="41"/>
  <c r="AG42" i="76" s="1"/>
  <c r="B49" i="41"/>
  <c r="A49" i="41"/>
  <c r="O48" i="41"/>
  <c r="N48" i="41"/>
  <c r="AG41" i="76" s="1"/>
  <c r="B48" i="41"/>
  <c r="A48" i="41"/>
  <c r="O47" i="41"/>
  <c r="N47" i="41"/>
  <c r="AG40" i="76" s="1"/>
  <c r="B47" i="41"/>
  <c r="A47" i="41"/>
  <c r="O46" i="41"/>
  <c r="N46" i="41"/>
  <c r="AG39" i="76" s="1"/>
  <c r="B46" i="41"/>
  <c r="A46" i="41"/>
  <c r="O45" i="41"/>
  <c r="N45" i="41"/>
  <c r="AG38" i="76" s="1"/>
  <c r="B45" i="41"/>
  <c r="A45" i="41"/>
  <c r="O44" i="41"/>
  <c r="N44" i="41"/>
  <c r="AG37" i="76" s="1"/>
  <c r="B44" i="41"/>
  <c r="A44" i="41"/>
  <c r="O43" i="41"/>
  <c r="N43" i="41"/>
  <c r="AG36" i="76" s="1"/>
  <c r="B43" i="41"/>
  <c r="A43" i="41"/>
  <c r="O42" i="41"/>
  <c r="N42" i="41"/>
  <c r="AG35" i="76" s="1"/>
  <c r="B42" i="41"/>
  <c r="A42" i="41"/>
  <c r="O41" i="41"/>
  <c r="N41" i="41"/>
  <c r="AG34" i="76" s="1"/>
  <c r="B41" i="41"/>
  <c r="A41" i="41"/>
  <c r="O40" i="41"/>
  <c r="N40" i="41"/>
  <c r="AG33" i="76" s="1"/>
  <c r="B40" i="41"/>
  <c r="A40" i="41"/>
  <c r="O39" i="41"/>
  <c r="N39" i="41"/>
  <c r="AG32" i="76" s="1"/>
  <c r="B39" i="41"/>
  <c r="A39" i="41"/>
  <c r="O38" i="41"/>
  <c r="N38" i="41"/>
  <c r="AG31" i="76" s="1"/>
  <c r="B38" i="41"/>
  <c r="A38" i="41"/>
  <c r="O37" i="41"/>
  <c r="N37" i="41"/>
  <c r="AG30" i="76" s="1"/>
  <c r="B37" i="41"/>
  <c r="A37" i="41"/>
  <c r="O36" i="41"/>
  <c r="N36" i="41"/>
  <c r="AG29" i="76" s="1"/>
  <c r="B36" i="41"/>
  <c r="A36" i="41"/>
  <c r="O35" i="41"/>
  <c r="N35" i="41"/>
  <c r="AG28" i="76" s="1"/>
  <c r="B35" i="41"/>
  <c r="A35" i="41"/>
  <c r="O34" i="41"/>
  <c r="N34" i="41"/>
  <c r="AG27" i="76" s="1"/>
  <c r="B34" i="41"/>
  <c r="A34" i="41"/>
  <c r="O33" i="41"/>
  <c r="N33" i="41"/>
  <c r="AG26" i="76" s="1"/>
  <c r="B33" i="41"/>
  <c r="A33" i="41"/>
  <c r="O32" i="41"/>
  <c r="N32" i="41"/>
  <c r="AG25" i="76" s="1"/>
  <c r="B32" i="41"/>
  <c r="A32" i="41"/>
  <c r="O31" i="41"/>
  <c r="B31" i="41"/>
  <c r="A31" i="41"/>
  <c r="O30" i="41"/>
  <c r="N30" i="41"/>
  <c r="AG23" i="76" s="1"/>
  <c r="B30" i="41"/>
  <c r="A30" i="41"/>
  <c r="O29" i="41"/>
  <c r="N29" i="41"/>
  <c r="AG22" i="76" s="1"/>
  <c r="B29" i="41"/>
  <c r="A29" i="41"/>
  <c r="O28" i="41"/>
  <c r="N28" i="41"/>
  <c r="AG21" i="76" s="1"/>
  <c r="B28" i="41"/>
  <c r="A28" i="41"/>
  <c r="O27" i="41"/>
  <c r="N27" i="41"/>
  <c r="AG20" i="76" s="1"/>
  <c r="B27" i="41"/>
  <c r="A27" i="41"/>
  <c r="O26" i="41"/>
  <c r="N26" i="41"/>
  <c r="AG19" i="76" s="1"/>
  <c r="B26" i="41"/>
  <c r="A26" i="41"/>
  <c r="O25" i="41"/>
  <c r="N25" i="41"/>
  <c r="AG18" i="76" s="1"/>
  <c r="B25" i="41"/>
  <c r="A25" i="41"/>
  <c r="O24" i="41"/>
  <c r="N24" i="41"/>
  <c r="AG17" i="76" s="1"/>
  <c r="B24" i="41"/>
  <c r="A24" i="41"/>
  <c r="O23" i="41"/>
  <c r="N23" i="41"/>
  <c r="AG16" i="76" s="1"/>
  <c r="B23" i="41"/>
  <c r="A23" i="41"/>
  <c r="O22" i="41"/>
  <c r="N22" i="41"/>
  <c r="AG15" i="76" s="1"/>
  <c r="B22" i="41"/>
  <c r="A22" i="41"/>
  <c r="O21" i="41"/>
  <c r="N21" i="41"/>
  <c r="AG14" i="76" s="1"/>
  <c r="B21" i="41"/>
  <c r="A21" i="41"/>
  <c r="O20" i="41"/>
  <c r="N20" i="41"/>
  <c r="AG13" i="76" s="1"/>
  <c r="B20" i="41"/>
  <c r="A20" i="41"/>
  <c r="O19" i="41"/>
  <c r="N19" i="41"/>
  <c r="AG12" i="76" s="1"/>
  <c r="B19" i="41"/>
  <c r="A19" i="41"/>
  <c r="O18" i="41"/>
  <c r="B18" i="41"/>
  <c r="A18" i="41"/>
  <c r="O17" i="41"/>
  <c r="N17" i="41"/>
  <c r="AG10" i="76" s="1"/>
  <c r="B17" i="41"/>
  <c r="A17" i="41"/>
  <c r="O16" i="41"/>
  <c r="N16" i="41"/>
  <c r="AG9" i="76" s="1"/>
  <c r="B16" i="41"/>
  <c r="A16" i="41"/>
  <c r="O15" i="41"/>
  <c r="N15" i="41"/>
  <c r="AG8" i="76" s="1"/>
  <c r="B15" i="41"/>
  <c r="A15" i="41"/>
  <c r="O14" i="41"/>
  <c r="N14" i="41"/>
  <c r="AG7" i="76" s="1"/>
  <c r="B14" i="41"/>
  <c r="A14" i="41"/>
  <c r="O13" i="41"/>
  <c r="N13" i="41"/>
  <c r="AG6" i="76" s="1"/>
  <c r="B13" i="41"/>
  <c r="A13" i="41"/>
  <c r="O12" i="41"/>
  <c r="N12" i="41"/>
  <c r="AG5" i="76" s="1"/>
  <c r="B12" i="41"/>
  <c r="A12" i="41"/>
  <c r="P10" i="41"/>
  <c r="M10" i="41"/>
  <c r="L10" i="41"/>
  <c r="K10" i="41"/>
  <c r="O11" i="41" s="1"/>
  <c r="J10" i="41"/>
  <c r="I10" i="41"/>
  <c r="H10" i="41"/>
  <c r="G10" i="41"/>
  <c r="F10" i="41"/>
  <c r="E10" i="41"/>
  <c r="D10" i="41"/>
  <c r="C10" i="41"/>
  <c r="P5" i="41"/>
  <c r="O28" i="40"/>
  <c r="O27" i="40"/>
  <c r="J25" i="40"/>
  <c r="K24" i="40"/>
  <c r="J24" i="40"/>
  <c r="O22" i="40"/>
  <c r="N22" i="40"/>
  <c r="O21" i="40"/>
  <c r="N21" i="40"/>
  <c r="O20" i="40"/>
  <c r="N20" i="40"/>
  <c r="O19" i="40"/>
  <c r="N19" i="40"/>
  <c r="O18" i="40"/>
  <c r="N18" i="40"/>
  <c r="O17" i="40"/>
  <c r="N17" i="40"/>
  <c r="O16" i="40"/>
  <c r="N16" i="40"/>
  <c r="O15" i="40"/>
  <c r="N15" i="40"/>
  <c r="O14" i="40"/>
  <c r="N14" i="40"/>
  <c r="O13" i="40"/>
  <c r="O12" i="40"/>
  <c r="P10" i="40"/>
  <c r="M10" i="40"/>
  <c r="L10" i="40"/>
  <c r="K10" i="40"/>
  <c r="O11" i="40" s="1"/>
  <c r="J10" i="40"/>
  <c r="N11" i="40" s="1"/>
  <c r="I10" i="40"/>
  <c r="H10" i="40"/>
  <c r="G10" i="40"/>
  <c r="D1654" i="74" s="1"/>
  <c r="F10" i="40"/>
  <c r="C1654" i="74" s="1"/>
  <c r="E10" i="40"/>
  <c r="D10" i="40"/>
  <c r="C10" i="40"/>
  <c r="D1648" i="74" s="1"/>
  <c r="A1654" i="74" s="1"/>
  <c r="L92" i="39"/>
  <c r="M91" i="39"/>
  <c r="M90" i="39"/>
  <c r="B85" i="39"/>
  <c r="A85" i="39"/>
  <c r="B84" i="39"/>
  <c r="A84" i="39"/>
  <c r="B83" i="39"/>
  <c r="A83" i="39"/>
  <c r="B82" i="39"/>
  <c r="A82" i="39"/>
  <c r="B81" i="39"/>
  <c r="A81" i="39"/>
  <c r="B80" i="39"/>
  <c r="A80" i="39"/>
  <c r="B79" i="39"/>
  <c r="A79" i="39"/>
  <c r="B78" i="39"/>
  <c r="A78" i="39"/>
  <c r="B77" i="39"/>
  <c r="A77" i="39"/>
  <c r="B76" i="39"/>
  <c r="A76" i="39"/>
  <c r="B75" i="39"/>
  <c r="A75" i="39"/>
  <c r="B74" i="39"/>
  <c r="A74" i="39"/>
  <c r="B73" i="39"/>
  <c r="A73" i="39"/>
  <c r="B72" i="39"/>
  <c r="A72" i="39"/>
  <c r="B71" i="39"/>
  <c r="A71" i="39"/>
  <c r="B70" i="39"/>
  <c r="A70" i="39"/>
  <c r="B69" i="39"/>
  <c r="A69" i="39"/>
  <c r="B68" i="39"/>
  <c r="A68" i="39"/>
  <c r="B67" i="39"/>
  <c r="A67" i="39"/>
  <c r="B66" i="39"/>
  <c r="A66" i="39"/>
  <c r="B65" i="39"/>
  <c r="A65" i="39"/>
  <c r="B64" i="39"/>
  <c r="A64" i="39"/>
  <c r="B63" i="39"/>
  <c r="A63" i="39"/>
  <c r="B62" i="39"/>
  <c r="A62" i="39"/>
  <c r="B61" i="39"/>
  <c r="A61" i="39"/>
  <c r="B60" i="39"/>
  <c r="A60" i="39"/>
  <c r="B59" i="39"/>
  <c r="A59" i="39"/>
  <c r="B58" i="39"/>
  <c r="A58" i="39"/>
  <c r="B57" i="39"/>
  <c r="A57" i="39"/>
  <c r="B56" i="39"/>
  <c r="A56" i="39"/>
  <c r="B55" i="39"/>
  <c r="A55" i="39"/>
  <c r="B54" i="39"/>
  <c r="A54" i="39"/>
  <c r="B53" i="39"/>
  <c r="A53" i="39"/>
  <c r="B52" i="39"/>
  <c r="A52" i="39"/>
  <c r="B51" i="39"/>
  <c r="A51" i="39"/>
  <c r="B50" i="39"/>
  <c r="A50" i="39"/>
  <c r="B49" i="39"/>
  <c r="A49" i="39"/>
  <c r="B48" i="39"/>
  <c r="A48" i="39"/>
  <c r="B47" i="39"/>
  <c r="A47" i="39"/>
  <c r="B46" i="39"/>
  <c r="A46" i="39"/>
  <c r="B45" i="39"/>
  <c r="A45" i="39"/>
  <c r="B44" i="39"/>
  <c r="A44" i="39"/>
  <c r="B43" i="39"/>
  <c r="A43" i="39"/>
  <c r="B42" i="39"/>
  <c r="A42" i="39"/>
  <c r="B41" i="39"/>
  <c r="A41" i="39"/>
  <c r="B40" i="39"/>
  <c r="A40" i="39"/>
  <c r="B39" i="39"/>
  <c r="A39" i="39"/>
  <c r="B38" i="39"/>
  <c r="A38" i="39"/>
  <c r="B37" i="39"/>
  <c r="A37" i="39"/>
  <c r="B36" i="39"/>
  <c r="A36" i="39"/>
  <c r="B35" i="39"/>
  <c r="A35" i="39"/>
  <c r="B34" i="39"/>
  <c r="A34" i="39"/>
  <c r="B33" i="39"/>
  <c r="A33" i="39"/>
  <c r="B32" i="39"/>
  <c r="A32" i="39"/>
  <c r="B31" i="39"/>
  <c r="A31" i="39"/>
  <c r="B30" i="39"/>
  <c r="A30" i="39"/>
  <c r="B29" i="39"/>
  <c r="A29" i="39"/>
  <c r="B28" i="39"/>
  <c r="A28" i="39"/>
  <c r="B27" i="39"/>
  <c r="A27" i="39"/>
  <c r="B26" i="39"/>
  <c r="A26" i="39"/>
  <c r="B25" i="39"/>
  <c r="A25" i="39"/>
  <c r="B24" i="39"/>
  <c r="A24" i="39"/>
  <c r="B23" i="39"/>
  <c r="A23" i="39"/>
  <c r="B22" i="39"/>
  <c r="A22" i="39"/>
  <c r="B21" i="39"/>
  <c r="A21" i="39"/>
  <c r="B20" i="39"/>
  <c r="A20" i="39"/>
  <c r="B19" i="39"/>
  <c r="A19" i="39"/>
  <c r="B18" i="39"/>
  <c r="A18" i="39"/>
  <c r="B17" i="39"/>
  <c r="A17" i="39"/>
  <c r="B16" i="39"/>
  <c r="A16" i="39"/>
  <c r="B15" i="39"/>
  <c r="A15" i="39"/>
  <c r="B14" i="39"/>
  <c r="A14" i="39"/>
  <c r="B13" i="39"/>
  <c r="A13" i="39"/>
  <c r="B12" i="39"/>
  <c r="A12" i="39"/>
  <c r="B11" i="39"/>
  <c r="A11" i="39"/>
  <c r="O10" i="39"/>
  <c r="N10" i="39"/>
  <c r="M10" i="39"/>
  <c r="L10" i="39"/>
  <c r="K10" i="39"/>
  <c r="J10" i="39"/>
  <c r="I10" i="39"/>
  <c r="H10" i="39"/>
  <c r="G10" i="39"/>
  <c r="F10" i="39"/>
  <c r="E10" i="39"/>
  <c r="D10" i="39"/>
  <c r="O5" i="39"/>
  <c r="E90" i="38"/>
  <c r="F89" i="38"/>
  <c r="F88" i="38"/>
  <c r="G83" i="38"/>
  <c r="B83" i="38"/>
  <c r="A83" i="38"/>
  <c r="G82" i="38"/>
  <c r="B82" i="38"/>
  <c r="A82" i="38"/>
  <c r="G81" i="38"/>
  <c r="B81" i="38"/>
  <c r="A81" i="38"/>
  <c r="G80" i="38"/>
  <c r="B80" i="38"/>
  <c r="A80" i="38"/>
  <c r="G79" i="38"/>
  <c r="B79" i="38"/>
  <c r="A79" i="38"/>
  <c r="G78" i="38"/>
  <c r="B78" i="38"/>
  <c r="A78" i="38"/>
  <c r="G77" i="38"/>
  <c r="B77" i="38"/>
  <c r="A77" i="38"/>
  <c r="G76" i="38"/>
  <c r="B76" i="38"/>
  <c r="A76" i="38"/>
  <c r="G75" i="38"/>
  <c r="B75" i="38"/>
  <c r="A75" i="38"/>
  <c r="G74" i="38"/>
  <c r="B74" i="38"/>
  <c r="A74" i="38"/>
  <c r="G73" i="38"/>
  <c r="B73" i="38"/>
  <c r="A73" i="38"/>
  <c r="G72" i="38"/>
  <c r="B72" i="38"/>
  <c r="A72" i="38"/>
  <c r="G71" i="38"/>
  <c r="B71" i="38"/>
  <c r="A71" i="38"/>
  <c r="G70" i="38"/>
  <c r="B70" i="38"/>
  <c r="A70" i="38"/>
  <c r="G69" i="38"/>
  <c r="B69" i="38"/>
  <c r="A69" i="38"/>
  <c r="G68" i="38"/>
  <c r="B68" i="38"/>
  <c r="A68" i="38"/>
  <c r="G67" i="38"/>
  <c r="B67" i="38"/>
  <c r="A67" i="38"/>
  <c r="G66" i="38"/>
  <c r="B66" i="38"/>
  <c r="A66" i="38"/>
  <c r="G65" i="38"/>
  <c r="B65" i="38"/>
  <c r="A65" i="38"/>
  <c r="G64" i="38"/>
  <c r="B64" i="38"/>
  <c r="A64" i="38"/>
  <c r="D63" i="38"/>
  <c r="G63" i="38" s="1"/>
  <c r="B63" i="38"/>
  <c r="A63" i="38"/>
  <c r="D62" i="38"/>
  <c r="G62" i="38" s="1"/>
  <c r="B62" i="38"/>
  <c r="A62" i="38"/>
  <c r="D61" i="38"/>
  <c r="G61" i="38" s="1"/>
  <c r="B61" i="38"/>
  <c r="A61" i="38"/>
  <c r="E60" i="38"/>
  <c r="D60" i="38"/>
  <c r="G60" i="38" s="1"/>
  <c r="B60" i="38"/>
  <c r="A60" i="38"/>
  <c r="G59" i="38"/>
  <c r="B59" i="38"/>
  <c r="A59" i="38"/>
  <c r="G58" i="38"/>
  <c r="E58" i="38"/>
  <c r="B58" i="38"/>
  <c r="A58" i="38"/>
  <c r="D57" i="38"/>
  <c r="G57" i="38" s="1"/>
  <c r="B57" i="38"/>
  <c r="A57" i="38"/>
  <c r="E56" i="38"/>
  <c r="D56" i="38"/>
  <c r="G56" i="38" s="1"/>
  <c r="B56" i="38"/>
  <c r="A56" i="38"/>
  <c r="G55" i="38"/>
  <c r="B55" i="38"/>
  <c r="A55" i="38"/>
  <c r="F54" i="38"/>
  <c r="E54" i="38"/>
  <c r="D54" i="38"/>
  <c r="G54" i="38" s="1"/>
  <c r="B54" i="38"/>
  <c r="A54" i="38"/>
  <c r="D53" i="38"/>
  <c r="G53" i="38" s="1"/>
  <c r="B53" i="38"/>
  <c r="A53" i="38"/>
  <c r="G52" i="38"/>
  <c r="B52" i="38"/>
  <c r="A52" i="38"/>
  <c r="G51" i="38"/>
  <c r="B51" i="38"/>
  <c r="A51" i="38"/>
  <c r="D50" i="38"/>
  <c r="G50" i="38" s="1"/>
  <c r="B50" i="38"/>
  <c r="A50" i="38"/>
  <c r="D49" i="38"/>
  <c r="G49" i="38" s="1"/>
  <c r="B49" i="38"/>
  <c r="A49" i="38"/>
  <c r="D48" i="38"/>
  <c r="G48" i="38" s="1"/>
  <c r="B48" i="38"/>
  <c r="A48" i="38"/>
  <c r="G47" i="38"/>
  <c r="B47" i="38"/>
  <c r="A47" i="38"/>
  <c r="G46" i="38"/>
  <c r="B46" i="38"/>
  <c r="A46" i="38"/>
  <c r="G45" i="38"/>
  <c r="B45" i="38"/>
  <c r="A45" i="38"/>
  <c r="G44" i="38"/>
  <c r="B44" i="38"/>
  <c r="A44" i="38"/>
  <c r="G43" i="38"/>
  <c r="B43" i="38"/>
  <c r="A43" i="38"/>
  <c r="G42" i="38"/>
  <c r="B42" i="38"/>
  <c r="A42" i="38"/>
  <c r="G41" i="38"/>
  <c r="B41" i="38"/>
  <c r="A41" i="38"/>
  <c r="G40" i="38"/>
  <c r="B40" i="38"/>
  <c r="A40" i="38"/>
  <c r="G39" i="38"/>
  <c r="B39" i="38"/>
  <c r="A39" i="38"/>
  <c r="G38" i="38"/>
  <c r="B38" i="38"/>
  <c r="A38" i="38"/>
  <c r="G37" i="38"/>
  <c r="B37" i="38"/>
  <c r="A37" i="38"/>
  <c r="G36" i="38"/>
  <c r="B36" i="38"/>
  <c r="A36" i="38"/>
  <c r="G35" i="38"/>
  <c r="B35" i="38"/>
  <c r="A35" i="38"/>
  <c r="G34" i="38"/>
  <c r="B34" i="38"/>
  <c r="A34" i="38"/>
  <c r="D33" i="38"/>
  <c r="G33" i="38" s="1"/>
  <c r="B33" i="38"/>
  <c r="A33" i="38"/>
  <c r="D32" i="38"/>
  <c r="G32" i="38" s="1"/>
  <c r="B32" i="38"/>
  <c r="A32" i="38"/>
  <c r="G31" i="38"/>
  <c r="B31" i="38"/>
  <c r="A31" i="38"/>
  <c r="D30" i="38"/>
  <c r="G30" i="38" s="1"/>
  <c r="B30" i="38"/>
  <c r="A30" i="38"/>
  <c r="G29" i="38"/>
  <c r="B29" i="38"/>
  <c r="A29" i="38"/>
  <c r="G28" i="38"/>
  <c r="B28" i="38"/>
  <c r="A28" i="38"/>
  <c r="G27" i="38"/>
  <c r="B27" i="38"/>
  <c r="A27" i="38"/>
  <c r="D26" i="38"/>
  <c r="G26" i="38" s="1"/>
  <c r="B26" i="38"/>
  <c r="A26" i="38"/>
  <c r="G25" i="38"/>
  <c r="B25" i="38"/>
  <c r="A25" i="38"/>
  <c r="G24" i="38"/>
  <c r="B24" i="38"/>
  <c r="A24" i="38"/>
  <c r="G23" i="38"/>
  <c r="B23" i="38"/>
  <c r="A23" i="38"/>
  <c r="G22" i="38"/>
  <c r="B22" i="38"/>
  <c r="A22" i="38"/>
  <c r="G21" i="38"/>
  <c r="B21" i="38"/>
  <c r="A21" i="38"/>
  <c r="G20" i="38"/>
  <c r="B20" i="38"/>
  <c r="A20" i="38"/>
  <c r="E19" i="38"/>
  <c r="D19" i="38"/>
  <c r="G19" i="38" s="1"/>
  <c r="B19" i="38"/>
  <c r="A19" i="38"/>
  <c r="D18" i="38"/>
  <c r="G18" i="38" s="1"/>
  <c r="B18" i="38"/>
  <c r="A18" i="38"/>
  <c r="D17" i="38"/>
  <c r="G17" i="38" s="1"/>
  <c r="B17" i="38"/>
  <c r="A17" i="38"/>
  <c r="D16" i="38"/>
  <c r="G16" i="38" s="1"/>
  <c r="B16" i="38"/>
  <c r="A16" i="38"/>
  <c r="G15" i="38"/>
  <c r="B15" i="38"/>
  <c r="A15" i="38"/>
  <c r="G14" i="38"/>
  <c r="B14" i="38"/>
  <c r="A14" i="38"/>
  <c r="D13" i="38"/>
  <c r="G13" i="38" s="1"/>
  <c r="B13" i="38"/>
  <c r="A13" i="38"/>
  <c r="D12" i="38"/>
  <c r="G12" i="38" s="1"/>
  <c r="B12" i="38"/>
  <c r="A12" i="38"/>
  <c r="G11" i="38"/>
  <c r="B11" i="38"/>
  <c r="A11" i="38"/>
  <c r="G10" i="38"/>
  <c r="B10" i="38"/>
  <c r="A10" i="38"/>
  <c r="G9" i="38"/>
  <c r="B9" i="38"/>
  <c r="A9" i="38"/>
  <c r="F8" i="38"/>
  <c r="G5" i="38"/>
  <c r="I25" i="36"/>
  <c r="H25" i="36"/>
  <c r="F25" i="36"/>
  <c r="E25" i="36"/>
  <c r="D25" i="36"/>
  <c r="C25" i="36"/>
  <c r="J24" i="36"/>
  <c r="G24" i="36"/>
  <c r="J23" i="36"/>
  <c r="G23" i="36"/>
  <c r="J22" i="36"/>
  <c r="G22" i="36"/>
  <c r="J21" i="36"/>
  <c r="G21" i="36"/>
  <c r="J20" i="36"/>
  <c r="G20" i="36"/>
  <c r="J19" i="36"/>
  <c r="G19" i="36"/>
  <c r="J18" i="36"/>
  <c r="G18" i="36"/>
  <c r="J17" i="36"/>
  <c r="G17" i="36"/>
  <c r="J15" i="36"/>
  <c r="G15" i="36"/>
  <c r="J14" i="36"/>
  <c r="G14" i="36"/>
  <c r="J13" i="36"/>
  <c r="G13" i="36"/>
  <c r="J12" i="36"/>
  <c r="G12" i="36"/>
  <c r="J11" i="36"/>
  <c r="G11" i="36"/>
  <c r="J10" i="36"/>
  <c r="G10" i="36"/>
  <c r="G25" i="36" s="1"/>
  <c r="K5" i="36"/>
  <c r="H93" i="35"/>
  <c r="I92" i="35"/>
  <c r="B84" i="35"/>
  <c r="A84" i="35"/>
  <c r="B83" i="35"/>
  <c r="A83" i="35"/>
  <c r="B82" i="35"/>
  <c r="A82" i="35"/>
  <c r="B81" i="35"/>
  <c r="A81" i="35"/>
  <c r="B80" i="35"/>
  <c r="A80" i="35"/>
  <c r="B79" i="35"/>
  <c r="A79" i="35"/>
  <c r="B78" i="35"/>
  <c r="A78" i="35"/>
  <c r="B77" i="35"/>
  <c r="A77" i="35"/>
  <c r="B76" i="35"/>
  <c r="A76" i="35"/>
  <c r="B75" i="35"/>
  <c r="A75" i="35"/>
  <c r="B74" i="35"/>
  <c r="A74" i="35"/>
  <c r="B73" i="35"/>
  <c r="A73" i="35"/>
  <c r="B72" i="35"/>
  <c r="A72" i="35"/>
  <c r="B71" i="35"/>
  <c r="A71" i="35"/>
  <c r="B70" i="35"/>
  <c r="A70" i="35"/>
  <c r="B69" i="35"/>
  <c r="A69" i="35"/>
  <c r="B68" i="35"/>
  <c r="A68" i="35"/>
  <c r="B67" i="35"/>
  <c r="A67" i="35"/>
  <c r="B66" i="35"/>
  <c r="A66" i="35"/>
  <c r="B65" i="35"/>
  <c r="A65" i="35"/>
  <c r="B64" i="35"/>
  <c r="A64" i="35"/>
  <c r="B63" i="35"/>
  <c r="A63" i="35"/>
  <c r="B62" i="35"/>
  <c r="A62" i="35"/>
  <c r="B61" i="35"/>
  <c r="A61" i="35"/>
  <c r="B60" i="35"/>
  <c r="A60" i="35"/>
  <c r="B59" i="35"/>
  <c r="A59" i="35"/>
  <c r="B58" i="35"/>
  <c r="A58" i="35"/>
  <c r="B57" i="35"/>
  <c r="A57" i="35"/>
  <c r="B56" i="35"/>
  <c r="A56" i="35"/>
  <c r="B55" i="35"/>
  <c r="A55" i="35"/>
  <c r="B54" i="35"/>
  <c r="A54" i="35"/>
  <c r="B53" i="35"/>
  <c r="A53" i="35"/>
  <c r="B52" i="35"/>
  <c r="A52" i="35"/>
  <c r="B51" i="35"/>
  <c r="A51" i="35"/>
  <c r="B50" i="35"/>
  <c r="A50" i="35"/>
  <c r="B49" i="35"/>
  <c r="A49" i="35"/>
  <c r="B48" i="35"/>
  <c r="A48" i="35"/>
  <c r="B47" i="35"/>
  <c r="A47" i="35"/>
  <c r="B46" i="35"/>
  <c r="A46" i="35"/>
  <c r="B45" i="35"/>
  <c r="A45" i="35"/>
  <c r="B44" i="35"/>
  <c r="A44" i="35"/>
  <c r="B43" i="35"/>
  <c r="A43" i="35"/>
  <c r="B42" i="35"/>
  <c r="A42" i="35"/>
  <c r="B41" i="35"/>
  <c r="A41" i="35"/>
  <c r="B40" i="35"/>
  <c r="A40" i="35"/>
  <c r="B39" i="35"/>
  <c r="A39" i="35"/>
  <c r="B38" i="35"/>
  <c r="A38" i="35"/>
  <c r="B37" i="35"/>
  <c r="A37" i="35"/>
  <c r="B36"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A23" i="35"/>
  <c r="B22" i="35"/>
  <c r="A22" i="35"/>
  <c r="B21" i="35"/>
  <c r="A21" i="35"/>
  <c r="B20" i="35"/>
  <c r="A20" i="35"/>
  <c r="B19" i="35"/>
  <c r="A19" i="35"/>
  <c r="B18" i="35"/>
  <c r="A18" i="35"/>
  <c r="B17" i="35"/>
  <c r="A17" i="35"/>
  <c r="B16" i="35"/>
  <c r="A16" i="35"/>
  <c r="B15" i="35"/>
  <c r="A15" i="35"/>
  <c r="B14" i="35"/>
  <c r="A14" i="35"/>
  <c r="B13" i="35"/>
  <c r="A13" i="35"/>
  <c r="B12" i="35"/>
  <c r="A12" i="35"/>
  <c r="B11" i="35"/>
  <c r="A11" i="35"/>
  <c r="B10" i="35"/>
  <c r="A10" i="35"/>
  <c r="K9" i="35"/>
  <c r="J9" i="35"/>
  <c r="I9" i="35"/>
  <c r="H9" i="35"/>
  <c r="G9" i="35"/>
  <c r="F9" i="35"/>
  <c r="E9" i="35"/>
  <c r="D9" i="35"/>
  <c r="C9" i="35"/>
  <c r="K5" i="35"/>
  <c r="G93" i="34"/>
  <c r="H92" i="34"/>
  <c r="H91" i="34"/>
  <c r="K86" i="34"/>
  <c r="B86" i="34"/>
  <c r="A86" i="34"/>
  <c r="K85" i="34"/>
  <c r="B85" i="34"/>
  <c r="A85" i="34"/>
  <c r="K84" i="34"/>
  <c r="B84" i="34"/>
  <c r="A84" i="34"/>
  <c r="K83" i="34"/>
  <c r="B83" i="34"/>
  <c r="A83" i="34"/>
  <c r="K82" i="34"/>
  <c r="B82" i="34"/>
  <c r="A82" i="34"/>
  <c r="K81" i="34"/>
  <c r="B81" i="34"/>
  <c r="A81" i="34"/>
  <c r="K80" i="34"/>
  <c r="B80" i="34"/>
  <c r="A80" i="34"/>
  <c r="K79" i="34"/>
  <c r="B79" i="34"/>
  <c r="A79" i="34"/>
  <c r="K78" i="34"/>
  <c r="B78" i="34"/>
  <c r="A78" i="34"/>
  <c r="K77" i="34"/>
  <c r="B77" i="34"/>
  <c r="A77" i="34"/>
  <c r="K76" i="34"/>
  <c r="B76" i="34"/>
  <c r="A76" i="34"/>
  <c r="K75" i="34"/>
  <c r="B75" i="34"/>
  <c r="A75" i="34"/>
  <c r="K74" i="34"/>
  <c r="B74" i="34"/>
  <c r="A74" i="34"/>
  <c r="K73" i="34"/>
  <c r="B73" i="34"/>
  <c r="A73" i="34"/>
  <c r="K72" i="34"/>
  <c r="B72" i="34"/>
  <c r="A72" i="34"/>
  <c r="K71" i="34"/>
  <c r="B71" i="34"/>
  <c r="A71" i="34"/>
  <c r="K70" i="34"/>
  <c r="B70" i="34"/>
  <c r="A70" i="34"/>
  <c r="K69" i="34"/>
  <c r="B69" i="34"/>
  <c r="A69" i="34"/>
  <c r="K68" i="34"/>
  <c r="B68" i="34"/>
  <c r="A68" i="34"/>
  <c r="K67" i="34"/>
  <c r="B67" i="34"/>
  <c r="A67" i="34"/>
  <c r="K66" i="34"/>
  <c r="B66" i="34"/>
  <c r="A66" i="34"/>
  <c r="K65" i="34"/>
  <c r="B65" i="34"/>
  <c r="A65" i="34"/>
  <c r="K64" i="34"/>
  <c r="B64" i="34"/>
  <c r="A64" i="34"/>
  <c r="K63" i="34"/>
  <c r="B63" i="34"/>
  <c r="A63" i="34"/>
  <c r="K62" i="34"/>
  <c r="B62" i="34"/>
  <c r="A62" i="34"/>
  <c r="K61" i="34"/>
  <c r="B61" i="34"/>
  <c r="A61" i="34"/>
  <c r="K60" i="34"/>
  <c r="B60" i="34"/>
  <c r="A60" i="34"/>
  <c r="K59" i="34"/>
  <c r="B59" i="34"/>
  <c r="A59" i="34"/>
  <c r="K58" i="34"/>
  <c r="B58" i="34"/>
  <c r="A58" i="34"/>
  <c r="K57" i="34"/>
  <c r="B57" i="34"/>
  <c r="A57" i="34"/>
  <c r="K56" i="34"/>
  <c r="B56" i="34"/>
  <c r="A56" i="34"/>
  <c r="K55" i="34"/>
  <c r="B55" i="34"/>
  <c r="A55" i="34"/>
  <c r="K54" i="34"/>
  <c r="B54" i="34"/>
  <c r="A54" i="34"/>
  <c r="K53" i="34"/>
  <c r="B53" i="34"/>
  <c r="A53" i="34"/>
  <c r="K52" i="34"/>
  <c r="B52" i="34"/>
  <c r="A52" i="34"/>
  <c r="K51" i="34"/>
  <c r="B51" i="34"/>
  <c r="A51" i="34"/>
  <c r="K50" i="34"/>
  <c r="B50" i="34"/>
  <c r="A50" i="34"/>
  <c r="K49" i="34"/>
  <c r="B49" i="34"/>
  <c r="A49" i="34"/>
  <c r="K48" i="34"/>
  <c r="B48" i="34"/>
  <c r="A48" i="34"/>
  <c r="K47" i="34"/>
  <c r="B47" i="34"/>
  <c r="A47" i="34"/>
  <c r="K46" i="34"/>
  <c r="B46" i="34"/>
  <c r="A46" i="34"/>
  <c r="K45" i="34"/>
  <c r="B45" i="34"/>
  <c r="A45" i="34"/>
  <c r="K44" i="34"/>
  <c r="B44" i="34"/>
  <c r="A44" i="34"/>
  <c r="K43" i="34"/>
  <c r="B43" i="34"/>
  <c r="A43" i="34"/>
  <c r="K42" i="34"/>
  <c r="B42" i="34"/>
  <c r="A42" i="34"/>
  <c r="K41" i="34"/>
  <c r="B41" i="34"/>
  <c r="A41" i="34"/>
  <c r="K40" i="34"/>
  <c r="B40" i="34"/>
  <c r="A40" i="34"/>
  <c r="K39" i="34"/>
  <c r="B39" i="34"/>
  <c r="A39" i="34"/>
  <c r="K38" i="34"/>
  <c r="B38" i="34"/>
  <c r="A38" i="34"/>
  <c r="K37" i="34"/>
  <c r="B37" i="34"/>
  <c r="A37" i="34"/>
  <c r="K36" i="34"/>
  <c r="B36" i="34"/>
  <c r="A36" i="34"/>
  <c r="K35" i="34"/>
  <c r="B35" i="34"/>
  <c r="A35" i="34"/>
  <c r="K34" i="34"/>
  <c r="B34" i="34"/>
  <c r="A34" i="34"/>
  <c r="K33" i="34"/>
  <c r="B33" i="34"/>
  <c r="A33" i="34"/>
  <c r="K32" i="34"/>
  <c r="B32" i="34"/>
  <c r="A32" i="34"/>
  <c r="K31" i="34"/>
  <c r="B31" i="34"/>
  <c r="A31" i="34"/>
  <c r="K30" i="34"/>
  <c r="B30" i="34"/>
  <c r="A30" i="34"/>
  <c r="K29" i="34"/>
  <c r="B29" i="34"/>
  <c r="A29" i="34"/>
  <c r="K28" i="34"/>
  <c r="B28" i="34"/>
  <c r="A28" i="34"/>
  <c r="K27" i="34"/>
  <c r="B27" i="34"/>
  <c r="A27" i="34"/>
  <c r="K26" i="34"/>
  <c r="B26" i="34"/>
  <c r="A26" i="34"/>
  <c r="K25" i="34"/>
  <c r="B25" i="34"/>
  <c r="A25" i="34"/>
  <c r="K24" i="34"/>
  <c r="B24" i="34"/>
  <c r="A24" i="34"/>
  <c r="K23" i="34"/>
  <c r="B23" i="34"/>
  <c r="A23" i="34"/>
  <c r="K22" i="34"/>
  <c r="B22" i="34"/>
  <c r="A22" i="34"/>
  <c r="K21" i="34"/>
  <c r="B21" i="34"/>
  <c r="A21" i="34"/>
  <c r="K20" i="34"/>
  <c r="B20" i="34"/>
  <c r="A20" i="34"/>
  <c r="K19" i="34"/>
  <c r="B19" i="34"/>
  <c r="A19" i="34"/>
  <c r="K18" i="34"/>
  <c r="B18" i="34"/>
  <c r="A18" i="34"/>
  <c r="K17" i="34"/>
  <c r="B17" i="34"/>
  <c r="A17" i="34"/>
  <c r="K16" i="34"/>
  <c r="B16" i="34"/>
  <c r="A16" i="34"/>
  <c r="K15" i="34"/>
  <c r="B15" i="34"/>
  <c r="A15" i="34"/>
  <c r="K14" i="34"/>
  <c r="B14" i="34"/>
  <c r="A14" i="34"/>
  <c r="K13" i="34"/>
  <c r="B13" i="34"/>
  <c r="A13" i="34"/>
  <c r="K12" i="34"/>
  <c r="B12" i="34"/>
  <c r="A12" i="34"/>
  <c r="J11" i="34"/>
  <c r="H11" i="34"/>
  <c r="G11" i="34"/>
  <c r="F11" i="34"/>
  <c r="E11" i="34"/>
  <c r="D11" i="34"/>
  <c r="J5" i="34"/>
  <c r="C91" i="33"/>
  <c r="D90" i="33"/>
  <c r="D89" i="33"/>
  <c r="B84" i="33"/>
  <c r="A84" i="33"/>
  <c r="B83" i="33"/>
  <c r="A83" i="33"/>
  <c r="B82" i="33"/>
  <c r="A82" i="33"/>
  <c r="B81" i="33"/>
  <c r="A81" i="33"/>
  <c r="B80" i="33"/>
  <c r="A80" i="33"/>
  <c r="B79" i="33"/>
  <c r="A79" i="33"/>
  <c r="B78" i="33"/>
  <c r="A78" i="33"/>
  <c r="B77" i="33"/>
  <c r="A77" i="33"/>
  <c r="B76" i="33"/>
  <c r="A76" i="33"/>
  <c r="B75" i="33"/>
  <c r="A75" i="33"/>
  <c r="B74" i="33"/>
  <c r="A74" i="33"/>
  <c r="B73" i="33"/>
  <c r="A73" i="33"/>
  <c r="B72" i="33"/>
  <c r="A72" i="33"/>
  <c r="B71" i="33"/>
  <c r="A71" i="33"/>
  <c r="B70" i="33"/>
  <c r="A70" i="33"/>
  <c r="B69" i="33"/>
  <c r="A69" i="33"/>
  <c r="B68" i="33"/>
  <c r="A68" i="33"/>
  <c r="B67" i="33"/>
  <c r="A67" i="33"/>
  <c r="B66" i="33"/>
  <c r="A66" i="33"/>
  <c r="B65" i="33"/>
  <c r="A65" i="33"/>
  <c r="B64" i="33"/>
  <c r="A64" i="33"/>
  <c r="B63" i="33"/>
  <c r="A63" i="33"/>
  <c r="B62" i="33"/>
  <c r="A62" i="33"/>
  <c r="B61" i="33"/>
  <c r="A61" i="33"/>
  <c r="B60" i="33"/>
  <c r="A60" i="33"/>
  <c r="B59" i="33"/>
  <c r="A59" i="33"/>
  <c r="B58" i="33"/>
  <c r="A58" i="33"/>
  <c r="B57" i="33"/>
  <c r="A57" i="33"/>
  <c r="B56" i="33"/>
  <c r="A56" i="33"/>
  <c r="B55" i="33"/>
  <c r="A55" i="33"/>
  <c r="B54" i="33"/>
  <c r="A54" i="33"/>
  <c r="B53" i="33"/>
  <c r="A53" i="33"/>
  <c r="B52" i="33"/>
  <c r="A52" i="33"/>
  <c r="B51" i="33"/>
  <c r="A51" i="33"/>
  <c r="B50" i="33"/>
  <c r="A50" i="33"/>
  <c r="B49" i="33"/>
  <c r="A49" i="33"/>
  <c r="B48" i="33"/>
  <c r="A48" i="33"/>
  <c r="B47" i="33"/>
  <c r="A47" i="33"/>
  <c r="B46" i="33"/>
  <c r="A46" i="33"/>
  <c r="B45" i="33"/>
  <c r="A45" i="33"/>
  <c r="B44" i="33"/>
  <c r="A44" i="33"/>
  <c r="B43" i="33"/>
  <c r="A43" i="33"/>
  <c r="B42" i="33"/>
  <c r="A42" i="33"/>
  <c r="B41" i="33"/>
  <c r="A41" i="33"/>
  <c r="B40" i="33"/>
  <c r="A40" i="33"/>
  <c r="B39" i="33"/>
  <c r="A39" i="33"/>
  <c r="B38" i="33"/>
  <c r="A38" i="33"/>
  <c r="B37" i="33"/>
  <c r="A37" i="33"/>
  <c r="B36" i="33"/>
  <c r="A36" i="33"/>
  <c r="B35" i="33"/>
  <c r="A35" i="33"/>
  <c r="B34" i="33"/>
  <c r="A34" i="33"/>
  <c r="B33" i="33"/>
  <c r="A33" i="33"/>
  <c r="B32" i="33"/>
  <c r="A32" i="33"/>
  <c r="B31" i="33"/>
  <c r="A31" i="33"/>
  <c r="B30" i="33"/>
  <c r="A30" i="33"/>
  <c r="B29" i="33"/>
  <c r="A29" i="33"/>
  <c r="B28" i="33"/>
  <c r="A28" i="33"/>
  <c r="B27" i="33"/>
  <c r="A27" i="33"/>
  <c r="B26" i="33"/>
  <c r="A26" i="33"/>
  <c r="B25" i="33"/>
  <c r="A25" i="33"/>
  <c r="B24" i="33"/>
  <c r="A24" i="33"/>
  <c r="B23" i="33"/>
  <c r="A23" i="33"/>
  <c r="B22" i="33"/>
  <c r="A22" i="33"/>
  <c r="B21" i="33"/>
  <c r="A21" i="33"/>
  <c r="B20" i="33"/>
  <c r="A20" i="33"/>
  <c r="B19" i="33"/>
  <c r="A19" i="33"/>
  <c r="B18" i="33"/>
  <c r="A18" i="33"/>
  <c r="B17" i="33"/>
  <c r="A17" i="33"/>
  <c r="B16" i="33"/>
  <c r="A16" i="33"/>
  <c r="B15" i="33"/>
  <c r="A15" i="33"/>
  <c r="B14" i="33"/>
  <c r="A14" i="33"/>
  <c r="B13" i="33"/>
  <c r="A13" i="33"/>
  <c r="B12" i="33"/>
  <c r="A12" i="33"/>
  <c r="B11" i="33"/>
  <c r="A11" i="33"/>
  <c r="B10" i="33"/>
  <c r="A10" i="33"/>
  <c r="E9" i="33"/>
  <c r="D9" i="33"/>
  <c r="C9" i="33"/>
  <c r="E5" i="33"/>
  <c r="F23" i="30"/>
  <c r="E23" i="30"/>
  <c r="D1603" i="74" s="1"/>
  <c r="E1603" i="74" s="1"/>
  <c r="F1603" i="74" s="1"/>
  <c r="D23" i="30"/>
  <c r="D1602" i="74" s="1"/>
  <c r="C23" i="30"/>
  <c r="D1601" i="74" s="1"/>
  <c r="H5" i="30"/>
  <c r="G5" i="30"/>
  <c r="K91" i="29"/>
  <c r="L90" i="29"/>
  <c r="K84" i="29"/>
  <c r="L84" i="29" s="1"/>
  <c r="B84" i="29"/>
  <c r="A84" i="29"/>
  <c r="K83" i="29"/>
  <c r="N83" i="29" s="1"/>
  <c r="B83" i="29"/>
  <c r="A83" i="29"/>
  <c r="K82" i="29"/>
  <c r="L82" i="29" s="1"/>
  <c r="B82" i="29"/>
  <c r="A82" i="29"/>
  <c r="K81" i="29"/>
  <c r="N81" i="29" s="1"/>
  <c r="B81" i="29"/>
  <c r="A81" i="29"/>
  <c r="K80" i="29"/>
  <c r="L80" i="29" s="1"/>
  <c r="B80" i="29"/>
  <c r="A80" i="29"/>
  <c r="K79" i="29"/>
  <c r="N79" i="29" s="1"/>
  <c r="B79" i="29"/>
  <c r="A79" i="29"/>
  <c r="K78" i="29"/>
  <c r="L78" i="29" s="1"/>
  <c r="B78" i="29"/>
  <c r="A78" i="29"/>
  <c r="K77" i="29"/>
  <c r="N77" i="29" s="1"/>
  <c r="B77" i="29"/>
  <c r="A77" i="29"/>
  <c r="K76" i="29"/>
  <c r="L76" i="29" s="1"/>
  <c r="B76" i="29"/>
  <c r="A76" i="29"/>
  <c r="K75" i="29"/>
  <c r="N75" i="29" s="1"/>
  <c r="B75" i="29"/>
  <c r="A75" i="29"/>
  <c r="K74" i="29"/>
  <c r="L74" i="29" s="1"/>
  <c r="B74" i="29"/>
  <c r="A74" i="29"/>
  <c r="K73" i="29"/>
  <c r="N73" i="29" s="1"/>
  <c r="B73" i="29"/>
  <c r="A73" i="29"/>
  <c r="K72" i="29"/>
  <c r="L72" i="29" s="1"/>
  <c r="B72" i="29"/>
  <c r="A72" i="29"/>
  <c r="K71" i="29"/>
  <c r="N71" i="29" s="1"/>
  <c r="B71" i="29"/>
  <c r="A71" i="29"/>
  <c r="K70" i="29"/>
  <c r="L70" i="29" s="1"/>
  <c r="B70" i="29"/>
  <c r="A70" i="29"/>
  <c r="K69" i="29"/>
  <c r="N69" i="29" s="1"/>
  <c r="B69" i="29"/>
  <c r="A69" i="29"/>
  <c r="K68" i="29"/>
  <c r="L68" i="29" s="1"/>
  <c r="B68" i="29"/>
  <c r="A68" i="29"/>
  <c r="K67" i="29"/>
  <c r="N67" i="29" s="1"/>
  <c r="B67" i="29"/>
  <c r="A67" i="29"/>
  <c r="K66" i="29"/>
  <c r="L66" i="29" s="1"/>
  <c r="B66" i="29"/>
  <c r="A66" i="29"/>
  <c r="K65" i="29"/>
  <c r="N65" i="29" s="1"/>
  <c r="B65" i="29"/>
  <c r="A65" i="29"/>
  <c r="K64" i="29"/>
  <c r="L64" i="29" s="1"/>
  <c r="B64" i="29"/>
  <c r="A64" i="29"/>
  <c r="K63" i="29"/>
  <c r="N63" i="29" s="1"/>
  <c r="B63" i="29"/>
  <c r="A63" i="29"/>
  <c r="K62" i="29"/>
  <c r="L62" i="29" s="1"/>
  <c r="B62" i="29"/>
  <c r="A62" i="29"/>
  <c r="K61" i="29"/>
  <c r="N61" i="29" s="1"/>
  <c r="B61" i="29"/>
  <c r="A61" i="29"/>
  <c r="K60" i="29"/>
  <c r="L60" i="29" s="1"/>
  <c r="B60" i="29"/>
  <c r="A60" i="29"/>
  <c r="K59" i="29"/>
  <c r="N59" i="29" s="1"/>
  <c r="B59" i="29"/>
  <c r="A59" i="29"/>
  <c r="K58" i="29"/>
  <c r="L58" i="29" s="1"/>
  <c r="B58" i="29"/>
  <c r="A58" i="29"/>
  <c r="K57" i="29"/>
  <c r="N57" i="29" s="1"/>
  <c r="B57" i="29"/>
  <c r="A57" i="29"/>
  <c r="K56" i="29"/>
  <c r="L56" i="29" s="1"/>
  <c r="B56" i="29"/>
  <c r="A56" i="29"/>
  <c r="K55" i="29"/>
  <c r="N55" i="29" s="1"/>
  <c r="B55" i="29"/>
  <c r="A55" i="29"/>
  <c r="K54" i="29"/>
  <c r="L54" i="29" s="1"/>
  <c r="B54" i="29"/>
  <c r="A54" i="29"/>
  <c r="K53" i="29"/>
  <c r="N53" i="29" s="1"/>
  <c r="B53" i="29"/>
  <c r="A53" i="29"/>
  <c r="K52" i="29"/>
  <c r="L52" i="29" s="1"/>
  <c r="B52" i="29"/>
  <c r="A52" i="29"/>
  <c r="K51" i="29"/>
  <c r="N51" i="29" s="1"/>
  <c r="B51" i="29"/>
  <c r="A51" i="29"/>
  <c r="K50" i="29"/>
  <c r="L50" i="29" s="1"/>
  <c r="B50" i="29"/>
  <c r="A50" i="29"/>
  <c r="K49" i="29"/>
  <c r="N49" i="29" s="1"/>
  <c r="B49" i="29"/>
  <c r="A49" i="29"/>
  <c r="K48" i="29"/>
  <c r="L48" i="29" s="1"/>
  <c r="B48" i="29"/>
  <c r="A48" i="29"/>
  <c r="K47" i="29"/>
  <c r="N47" i="29" s="1"/>
  <c r="B47" i="29"/>
  <c r="A47" i="29"/>
  <c r="K46" i="29"/>
  <c r="L46" i="29" s="1"/>
  <c r="B46" i="29"/>
  <c r="A46" i="29"/>
  <c r="K45" i="29"/>
  <c r="N45" i="29" s="1"/>
  <c r="B45" i="29"/>
  <c r="A45" i="29"/>
  <c r="K44" i="29"/>
  <c r="L44" i="29" s="1"/>
  <c r="B44" i="29"/>
  <c r="A44" i="29"/>
  <c r="K43" i="29"/>
  <c r="N43" i="29" s="1"/>
  <c r="B43" i="29"/>
  <c r="A43" i="29"/>
  <c r="K42" i="29"/>
  <c r="L42" i="29" s="1"/>
  <c r="B42" i="29"/>
  <c r="A42" i="29"/>
  <c r="K41" i="29"/>
  <c r="N41" i="29" s="1"/>
  <c r="B41" i="29"/>
  <c r="A41" i="29"/>
  <c r="K40" i="29"/>
  <c r="L40" i="29" s="1"/>
  <c r="B40" i="29"/>
  <c r="A40" i="29"/>
  <c r="K39" i="29"/>
  <c r="N39" i="29" s="1"/>
  <c r="B39" i="29"/>
  <c r="A39" i="29"/>
  <c r="K38" i="29"/>
  <c r="L38" i="29" s="1"/>
  <c r="B38" i="29"/>
  <c r="A38" i="29"/>
  <c r="K37" i="29"/>
  <c r="N37" i="29" s="1"/>
  <c r="B37" i="29"/>
  <c r="A37" i="29"/>
  <c r="K36" i="29"/>
  <c r="L36" i="29" s="1"/>
  <c r="B36" i="29"/>
  <c r="A36" i="29"/>
  <c r="K35" i="29"/>
  <c r="N35" i="29" s="1"/>
  <c r="B35" i="29"/>
  <c r="A35" i="29"/>
  <c r="K34" i="29"/>
  <c r="L34" i="29" s="1"/>
  <c r="B34" i="29"/>
  <c r="A34" i="29"/>
  <c r="K33" i="29"/>
  <c r="N33" i="29" s="1"/>
  <c r="B33" i="29"/>
  <c r="A33" i="29"/>
  <c r="K32" i="29"/>
  <c r="L32" i="29" s="1"/>
  <c r="B32" i="29"/>
  <c r="A32" i="29"/>
  <c r="K31" i="29"/>
  <c r="N31" i="29" s="1"/>
  <c r="B31" i="29"/>
  <c r="A31" i="29"/>
  <c r="K30" i="29"/>
  <c r="L30" i="29" s="1"/>
  <c r="B30" i="29"/>
  <c r="A30" i="29"/>
  <c r="K29" i="29"/>
  <c r="N29" i="29" s="1"/>
  <c r="B29" i="29"/>
  <c r="A29" i="29"/>
  <c r="K28" i="29"/>
  <c r="L28" i="29" s="1"/>
  <c r="B28" i="29"/>
  <c r="A28" i="29"/>
  <c r="K27" i="29"/>
  <c r="N27" i="29" s="1"/>
  <c r="B27" i="29"/>
  <c r="A27" i="29"/>
  <c r="K26" i="29"/>
  <c r="L26" i="29" s="1"/>
  <c r="B26" i="29"/>
  <c r="A26" i="29"/>
  <c r="K25" i="29"/>
  <c r="N25" i="29" s="1"/>
  <c r="B25" i="29"/>
  <c r="A25" i="29"/>
  <c r="K24" i="29"/>
  <c r="L24" i="29" s="1"/>
  <c r="B24" i="29"/>
  <c r="A24" i="29"/>
  <c r="K23" i="29"/>
  <c r="N23" i="29" s="1"/>
  <c r="B23" i="29"/>
  <c r="A23" i="29"/>
  <c r="K22" i="29"/>
  <c r="N22" i="29" s="1"/>
  <c r="B22" i="29"/>
  <c r="A22" i="29"/>
  <c r="K21" i="29"/>
  <c r="N21" i="29" s="1"/>
  <c r="B21" i="29"/>
  <c r="A21" i="29"/>
  <c r="K20" i="29"/>
  <c r="L20" i="29" s="1"/>
  <c r="B20" i="29"/>
  <c r="A20" i="29"/>
  <c r="K19" i="29"/>
  <c r="N19" i="29" s="1"/>
  <c r="B19" i="29"/>
  <c r="A19" i="29"/>
  <c r="K18" i="29"/>
  <c r="N18" i="29" s="1"/>
  <c r="B18" i="29"/>
  <c r="A18" i="29"/>
  <c r="K17" i="29"/>
  <c r="N17" i="29" s="1"/>
  <c r="B17" i="29"/>
  <c r="A17" i="29"/>
  <c r="K16" i="29"/>
  <c r="L16" i="29" s="1"/>
  <c r="B16" i="29"/>
  <c r="A16" i="29"/>
  <c r="K15" i="29"/>
  <c r="N15" i="29" s="1"/>
  <c r="B15" i="29"/>
  <c r="A15" i="29"/>
  <c r="K14" i="29"/>
  <c r="N14" i="29" s="1"/>
  <c r="B14" i="29"/>
  <c r="A14" i="29"/>
  <c r="K13" i="29"/>
  <c r="L13" i="29" s="1"/>
  <c r="B13" i="29"/>
  <c r="A13" i="29"/>
  <c r="K12" i="29"/>
  <c r="L12" i="29" s="1"/>
  <c r="B12" i="29"/>
  <c r="A12" i="29"/>
  <c r="K11" i="29"/>
  <c r="N11" i="29" s="1"/>
  <c r="B11" i="29"/>
  <c r="A11" i="29"/>
  <c r="K10" i="29"/>
  <c r="N10" i="29" s="1"/>
  <c r="B10" i="29"/>
  <c r="A10" i="29"/>
  <c r="J9" i="29"/>
  <c r="I9" i="29"/>
  <c r="H9" i="29"/>
  <c r="G9" i="29"/>
  <c r="E9" i="29"/>
  <c r="D9" i="29"/>
  <c r="C9" i="29"/>
  <c r="C1619" i="74" s="1"/>
  <c r="D1619" i="74" s="1"/>
  <c r="N6" i="29"/>
  <c r="M6" i="29"/>
  <c r="Q91" i="28"/>
  <c r="R90" i="28"/>
  <c r="R89" i="28"/>
  <c r="U84" i="28"/>
  <c r="V84" i="28" s="1"/>
  <c r="R84" i="28"/>
  <c r="Q84" i="28"/>
  <c r="P84" i="28"/>
  <c r="M84" i="28"/>
  <c r="J84" i="28"/>
  <c r="G84" i="28"/>
  <c r="B84" i="28"/>
  <c r="A84" i="28"/>
  <c r="U83" i="28"/>
  <c r="V83" i="28" s="1"/>
  <c r="R83" i="28"/>
  <c r="Q83" i="28"/>
  <c r="P83" i="28"/>
  <c r="M83" i="28"/>
  <c r="J83" i="28"/>
  <c r="G83" i="28"/>
  <c r="B83" i="28"/>
  <c r="A83" i="28"/>
  <c r="U82" i="28"/>
  <c r="V82" i="28" s="1"/>
  <c r="R82" i="28"/>
  <c r="Q82" i="28"/>
  <c r="P82" i="28"/>
  <c r="M82" i="28"/>
  <c r="J82" i="28"/>
  <c r="G82" i="28"/>
  <c r="B82" i="28"/>
  <c r="A82" i="28"/>
  <c r="U81" i="28"/>
  <c r="V81" i="28" s="1"/>
  <c r="R81" i="28"/>
  <c r="Q81" i="28"/>
  <c r="P81" i="28"/>
  <c r="M81" i="28"/>
  <c r="J81" i="28"/>
  <c r="G81" i="28"/>
  <c r="B81" i="28"/>
  <c r="A81" i="28"/>
  <c r="U80" i="28"/>
  <c r="V80" i="28" s="1"/>
  <c r="R80" i="28"/>
  <c r="Q80" i="28"/>
  <c r="P80" i="28"/>
  <c r="M80" i="28"/>
  <c r="J80" i="28"/>
  <c r="G80" i="28"/>
  <c r="B80" i="28"/>
  <c r="A80" i="28"/>
  <c r="U79" i="28"/>
  <c r="V79" i="28" s="1"/>
  <c r="R79" i="28"/>
  <c r="Q79" i="28"/>
  <c r="P79" i="28"/>
  <c r="M79" i="28"/>
  <c r="J79" i="28"/>
  <c r="G79" i="28"/>
  <c r="B79" i="28"/>
  <c r="A79" i="28"/>
  <c r="U78" i="28"/>
  <c r="V78" i="28" s="1"/>
  <c r="R78" i="28"/>
  <c r="Q78" i="28"/>
  <c r="P78" i="28"/>
  <c r="M78" i="28"/>
  <c r="J78" i="28"/>
  <c r="G78" i="28"/>
  <c r="B78" i="28"/>
  <c r="A78" i="28"/>
  <c r="U77" i="28"/>
  <c r="V77" i="28" s="1"/>
  <c r="R77" i="28"/>
  <c r="Q77" i="28"/>
  <c r="P77" i="28"/>
  <c r="M77" i="28"/>
  <c r="J77" i="28"/>
  <c r="G77" i="28"/>
  <c r="B77" i="28"/>
  <c r="A77" i="28"/>
  <c r="U76" i="28"/>
  <c r="V76" i="28" s="1"/>
  <c r="R76" i="28"/>
  <c r="Q76" i="28"/>
  <c r="P76" i="28"/>
  <c r="M76" i="28"/>
  <c r="J76" i="28"/>
  <c r="G76" i="28"/>
  <c r="B76" i="28"/>
  <c r="A76" i="28"/>
  <c r="U75" i="28"/>
  <c r="V75" i="28" s="1"/>
  <c r="R75" i="28"/>
  <c r="Q75" i="28"/>
  <c r="P75" i="28"/>
  <c r="M75" i="28"/>
  <c r="J75" i="28"/>
  <c r="G75" i="28"/>
  <c r="B75" i="28"/>
  <c r="A75" i="28"/>
  <c r="U74" i="28"/>
  <c r="V74" i="28" s="1"/>
  <c r="R74" i="28"/>
  <c r="Q74" i="28"/>
  <c r="P74" i="28"/>
  <c r="M74" i="28"/>
  <c r="J74" i="28"/>
  <c r="G74" i="28"/>
  <c r="B74" i="28"/>
  <c r="A74" i="28"/>
  <c r="U73" i="28"/>
  <c r="V73" i="28" s="1"/>
  <c r="R73" i="28"/>
  <c r="Q73" i="28"/>
  <c r="P73" i="28"/>
  <c r="M73" i="28"/>
  <c r="J73" i="28"/>
  <c r="G73" i="28"/>
  <c r="B73" i="28"/>
  <c r="A73" i="28"/>
  <c r="U72" i="28"/>
  <c r="V72" i="28" s="1"/>
  <c r="R72" i="28"/>
  <c r="Q72" i="28"/>
  <c r="P72" i="28"/>
  <c r="M72" i="28"/>
  <c r="J72" i="28"/>
  <c r="G72" i="28"/>
  <c r="B72" i="28"/>
  <c r="A72" i="28"/>
  <c r="U71" i="28"/>
  <c r="V71" i="28" s="1"/>
  <c r="R71" i="28"/>
  <c r="Q71" i="28"/>
  <c r="P71" i="28"/>
  <c r="M71" i="28"/>
  <c r="J71" i="28"/>
  <c r="G71" i="28"/>
  <c r="B71" i="28"/>
  <c r="A71" i="28"/>
  <c r="U70" i="28"/>
  <c r="V70" i="28" s="1"/>
  <c r="R70" i="28"/>
  <c r="Q70" i="28"/>
  <c r="P70" i="28"/>
  <c r="M70" i="28"/>
  <c r="J70" i="28"/>
  <c r="G70" i="28"/>
  <c r="B70" i="28"/>
  <c r="A70" i="28"/>
  <c r="U69" i="28"/>
  <c r="V69" i="28" s="1"/>
  <c r="R69" i="28"/>
  <c r="Q69" i="28"/>
  <c r="P69" i="28"/>
  <c r="M69" i="28"/>
  <c r="J69" i="28"/>
  <c r="G69" i="28"/>
  <c r="B69" i="28"/>
  <c r="A69" i="28"/>
  <c r="U68" i="28"/>
  <c r="V68" i="28" s="1"/>
  <c r="R68" i="28"/>
  <c r="Q68" i="28"/>
  <c r="P68" i="28"/>
  <c r="M68" i="28"/>
  <c r="J68" i="28"/>
  <c r="G68" i="28"/>
  <c r="B68" i="28"/>
  <c r="A68" i="28"/>
  <c r="U67" i="28"/>
  <c r="V67" i="28" s="1"/>
  <c r="R67" i="28"/>
  <c r="Q67" i="28"/>
  <c r="P67" i="28"/>
  <c r="M67" i="28"/>
  <c r="J67" i="28"/>
  <c r="G67" i="28"/>
  <c r="B67" i="28"/>
  <c r="A67" i="28"/>
  <c r="U66" i="28"/>
  <c r="V66" i="28" s="1"/>
  <c r="R66" i="28"/>
  <c r="Q66" i="28"/>
  <c r="P66" i="28"/>
  <c r="M66" i="28"/>
  <c r="J66" i="28"/>
  <c r="G66" i="28"/>
  <c r="B66" i="28"/>
  <c r="A66" i="28"/>
  <c r="U65" i="28"/>
  <c r="V65" i="28" s="1"/>
  <c r="R65" i="28"/>
  <c r="Q65" i="28"/>
  <c r="P65" i="28"/>
  <c r="M65" i="28"/>
  <c r="J65" i="28"/>
  <c r="G65" i="28"/>
  <c r="B65" i="28"/>
  <c r="A65" i="28"/>
  <c r="U64" i="28"/>
  <c r="V64" i="28" s="1"/>
  <c r="R64" i="28"/>
  <c r="Q64" i="28"/>
  <c r="P64" i="28"/>
  <c r="M64" i="28"/>
  <c r="J64" i="28"/>
  <c r="G64" i="28"/>
  <c r="B64" i="28"/>
  <c r="A64" i="28"/>
  <c r="U63" i="28"/>
  <c r="V63" i="28" s="1"/>
  <c r="R63" i="28"/>
  <c r="Q63" i="28"/>
  <c r="P63" i="28"/>
  <c r="M63" i="28"/>
  <c r="J63" i="28"/>
  <c r="G63" i="28"/>
  <c r="B63" i="28"/>
  <c r="A63" i="28"/>
  <c r="U62" i="28"/>
  <c r="V62" i="28" s="1"/>
  <c r="R62" i="28"/>
  <c r="Q62" i="28"/>
  <c r="P62" i="28"/>
  <c r="M62" i="28"/>
  <c r="J62" i="28"/>
  <c r="G62" i="28"/>
  <c r="B62" i="28"/>
  <c r="A62" i="28"/>
  <c r="U61" i="28"/>
  <c r="V61" i="28" s="1"/>
  <c r="R61" i="28"/>
  <c r="Q61" i="28"/>
  <c r="P61" i="28"/>
  <c r="M61" i="28"/>
  <c r="J61" i="28"/>
  <c r="G61" i="28"/>
  <c r="B61" i="28"/>
  <c r="A61" i="28"/>
  <c r="U60" i="28"/>
  <c r="V60" i="28" s="1"/>
  <c r="R60" i="28"/>
  <c r="Q60" i="28"/>
  <c r="P60" i="28"/>
  <c r="M60" i="28"/>
  <c r="J60" i="28"/>
  <c r="G60" i="28"/>
  <c r="B60" i="28"/>
  <c r="A60" i="28"/>
  <c r="U59" i="28"/>
  <c r="V59" i="28" s="1"/>
  <c r="R59" i="28"/>
  <c r="Q59" i="28"/>
  <c r="P59" i="28"/>
  <c r="M59" i="28"/>
  <c r="J59" i="28"/>
  <c r="G59" i="28"/>
  <c r="B59" i="28"/>
  <c r="A59" i="28"/>
  <c r="U58" i="28"/>
  <c r="V58" i="28" s="1"/>
  <c r="R58" i="28"/>
  <c r="Q58" i="28"/>
  <c r="P58" i="28"/>
  <c r="M58" i="28"/>
  <c r="J58" i="28"/>
  <c r="G58" i="28"/>
  <c r="B58" i="28"/>
  <c r="A58" i="28"/>
  <c r="U57" i="28"/>
  <c r="V57" i="28" s="1"/>
  <c r="R57" i="28"/>
  <c r="Q57" i="28"/>
  <c r="P57" i="28"/>
  <c r="M57" i="28"/>
  <c r="J57" i="28"/>
  <c r="G57" i="28"/>
  <c r="B57" i="28"/>
  <c r="A57" i="28"/>
  <c r="U56" i="28"/>
  <c r="V56" i="28" s="1"/>
  <c r="R56" i="28"/>
  <c r="Q56" i="28"/>
  <c r="P56" i="28"/>
  <c r="M56" i="28"/>
  <c r="J56" i="28"/>
  <c r="G56" i="28"/>
  <c r="B56" i="28"/>
  <c r="A56" i="28"/>
  <c r="U55" i="28"/>
  <c r="V55" i="28" s="1"/>
  <c r="R55" i="28"/>
  <c r="Q55" i="28"/>
  <c r="P55" i="28"/>
  <c r="M55" i="28"/>
  <c r="J55" i="28"/>
  <c r="G55" i="28"/>
  <c r="B55" i="28"/>
  <c r="A55" i="28"/>
  <c r="U54" i="28"/>
  <c r="V54" i="28" s="1"/>
  <c r="R54" i="28"/>
  <c r="Q54" i="28"/>
  <c r="P54" i="28"/>
  <c r="M54" i="28"/>
  <c r="J54" i="28"/>
  <c r="G54" i="28"/>
  <c r="B54" i="28"/>
  <c r="A54" i="28"/>
  <c r="U53" i="28"/>
  <c r="V53" i="28" s="1"/>
  <c r="R53" i="28"/>
  <c r="Q53" i="28"/>
  <c r="P53" i="28"/>
  <c r="M53" i="28"/>
  <c r="J53" i="28"/>
  <c r="G53" i="28"/>
  <c r="B53" i="28"/>
  <c r="A53" i="28"/>
  <c r="U52" i="28"/>
  <c r="V52" i="28" s="1"/>
  <c r="R52" i="28"/>
  <c r="Q52" i="28"/>
  <c r="P52" i="28"/>
  <c r="M52" i="28"/>
  <c r="J52" i="28"/>
  <c r="G52" i="28"/>
  <c r="B52" i="28"/>
  <c r="A52" i="28"/>
  <c r="U51" i="28"/>
  <c r="V51" i="28" s="1"/>
  <c r="R51" i="28"/>
  <c r="Q51" i="28"/>
  <c r="P51" i="28"/>
  <c r="M51" i="28"/>
  <c r="J51" i="28"/>
  <c r="G51" i="28"/>
  <c r="B51" i="28"/>
  <c r="A51" i="28"/>
  <c r="U50" i="28"/>
  <c r="V50" i="28" s="1"/>
  <c r="R50" i="28"/>
  <c r="Q50" i="28"/>
  <c r="P50" i="28"/>
  <c r="M50" i="28"/>
  <c r="J50" i="28"/>
  <c r="G50" i="28"/>
  <c r="B50" i="28"/>
  <c r="A50" i="28"/>
  <c r="U49" i="28"/>
  <c r="V49" i="28" s="1"/>
  <c r="R49" i="28"/>
  <c r="Q49" i="28"/>
  <c r="P49" i="28"/>
  <c r="M49" i="28"/>
  <c r="J49" i="28"/>
  <c r="G49" i="28"/>
  <c r="B49" i="28"/>
  <c r="A49" i="28"/>
  <c r="U48" i="28"/>
  <c r="V48" i="28" s="1"/>
  <c r="R48" i="28"/>
  <c r="Q48" i="28"/>
  <c r="P48" i="28"/>
  <c r="M48" i="28"/>
  <c r="J48" i="28"/>
  <c r="G48" i="28"/>
  <c r="B48" i="28"/>
  <c r="A48" i="28"/>
  <c r="U47" i="28"/>
  <c r="V47" i="28" s="1"/>
  <c r="R47" i="28"/>
  <c r="Q47" i="28"/>
  <c r="P47" i="28"/>
  <c r="M47" i="28"/>
  <c r="J47" i="28"/>
  <c r="G47" i="28"/>
  <c r="B47" i="28"/>
  <c r="A47" i="28"/>
  <c r="U46" i="28"/>
  <c r="V46" i="28" s="1"/>
  <c r="R46" i="28"/>
  <c r="Q46" i="28"/>
  <c r="P46" i="28"/>
  <c r="M46" i="28"/>
  <c r="J46" i="28"/>
  <c r="G46" i="28"/>
  <c r="B46" i="28"/>
  <c r="A46" i="28"/>
  <c r="U45" i="28"/>
  <c r="V45" i="28" s="1"/>
  <c r="R45" i="28"/>
  <c r="Q45" i="28"/>
  <c r="P45" i="28"/>
  <c r="M45" i="28"/>
  <c r="J45" i="28"/>
  <c r="G45" i="28"/>
  <c r="B45" i="28"/>
  <c r="A45" i="28"/>
  <c r="U44" i="28"/>
  <c r="V44" i="28" s="1"/>
  <c r="R44" i="28"/>
  <c r="Q44" i="28"/>
  <c r="P44" i="28"/>
  <c r="M44" i="28"/>
  <c r="J44" i="28"/>
  <c r="G44" i="28"/>
  <c r="B44" i="28"/>
  <c r="A44" i="28"/>
  <c r="U43" i="28"/>
  <c r="V43" i="28" s="1"/>
  <c r="R43" i="28"/>
  <c r="Q43" i="28"/>
  <c r="P43" i="28"/>
  <c r="M43" i="28"/>
  <c r="J43" i="28"/>
  <c r="G43" i="28"/>
  <c r="B43" i="28"/>
  <c r="A43" i="28"/>
  <c r="U42" i="28"/>
  <c r="V42" i="28" s="1"/>
  <c r="R42" i="28"/>
  <c r="Q42" i="28"/>
  <c r="P42" i="28"/>
  <c r="M42" i="28"/>
  <c r="J42" i="28"/>
  <c r="G42" i="28"/>
  <c r="B42" i="28"/>
  <c r="A42" i="28"/>
  <c r="U41" i="28"/>
  <c r="V41" i="28" s="1"/>
  <c r="R41" i="28"/>
  <c r="Q41" i="28"/>
  <c r="P41" i="28"/>
  <c r="M41" i="28"/>
  <c r="J41" i="28"/>
  <c r="G41" i="28"/>
  <c r="B41" i="28"/>
  <c r="A41" i="28"/>
  <c r="U40" i="28"/>
  <c r="V40" i="28" s="1"/>
  <c r="R40" i="28"/>
  <c r="Q40" i="28"/>
  <c r="P40" i="28"/>
  <c r="M40" i="28"/>
  <c r="J40" i="28"/>
  <c r="G40" i="28"/>
  <c r="B40" i="28"/>
  <c r="A40" i="28"/>
  <c r="U39" i="28"/>
  <c r="V39" i="28" s="1"/>
  <c r="R39" i="28"/>
  <c r="Q39" i="28"/>
  <c r="P39" i="28"/>
  <c r="M39" i="28"/>
  <c r="J39" i="28"/>
  <c r="G39" i="28"/>
  <c r="B39" i="28"/>
  <c r="A39" i="28"/>
  <c r="U38" i="28"/>
  <c r="V38" i="28" s="1"/>
  <c r="R38" i="28"/>
  <c r="Q38" i="28"/>
  <c r="P38" i="28"/>
  <c r="M38" i="28"/>
  <c r="J38" i="28"/>
  <c r="G38" i="28"/>
  <c r="B38" i="28"/>
  <c r="A38" i="28"/>
  <c r="U37" i="28"/>
  <c r="V37" i="28" s="1"/>
  <c r="R37" i="28"/>
  <c r="Q37" i="28"/>
  <c r="P37" i="28"/>
  <c r="M37" i="28"/>
  <c r="J37" i="28"/>
  <c r="G37" i="28"/>
  <c r="B37" i="28"/>
  <c r="A37" i="28"/>
  <c r="U36" i="28"/>
  <c r="V36" i="28" s="1"/>
  <c r="R36" i="28"/>
  <c r="Q36" i="28"/>
  <c r="P36" i="28"/>
  <c r="M36" i="28"/>
  <c r="J36" i="28"/>
  <c r="G36" i="28"/>
  <c r="B36" i="28"/>
  <c r="A36" i="28"/>
  <c r="U35" i="28"/>
  <c r="V35" i="28" s="1"/>
  <c r="R35" i="28"/>
  <c r="Q35" i="28"/>
  <c r="P35" i="28"/>
  <c r="M35" i="28"/>
  <c r="J35" i="28"/>
  <c r="G35" i="28"/>
  <c r="B35" i="28"/>
  <c r="A35" i="28"/>
  <c r="U34" i="28"/>
  <c r="V34" i="28" s="1"/>
  <c r="R34" i="28"/>
  <c r="Q34" i="28"/>
  <c r="P34" i="28"/>
  <c r="M34" i="28"/>
  <c r="J34" i="28"/>
  <c r="G34" i="28"/>
  <c r="B34" i="28"/>
  <c r="A34" i="28"/>
  <c r="U33" i="28"/>
  <c r="V33" i="28" s="1"/>
  <c r="R33" i="28"/>
  <c r="Q33" i="28"/>
  <c r="P33" i="28"/>
  <c r="M33" i="28"/>
  <c r="J33" i="28"/>
  <c r="G33" i="28"/>
  <c r="B33" i="28"/>
  <c r="A33" i="28"/>
  <c r="U32" i="28"/>
  <c r="V32" i="28" s="1"/>
  <c r="R32" i="28"/>
  <c r="Q32" i="28"/>
  <c r="P32" i="28"/>
  <c r="M32" i="28"/>
  <c r="J32" i="28"/>
  <c r="G32" i="28"/>
  <c r="B32" i="28"/>
  <c r="A32" i="28"/>
  <c r="U31" i="28"/>
  <c r="V31" i="28" s="1"/>
  <c r="R31" i="28"/>
  <c r="Q31" i="28"/>
  <c r="P31" i="28"/>
  <c r="M31" i="28"/>
  <c r="J31" i="28"/>
  <c r="G31" i="28"/>
  <c r="B31" i="28"/>
  <c r="A31" i="28"/>
  <c r="U30" i="28"/>
  <c r="V30" i="28" s="1"/>
  <c r="R30" i="28"/>
  <c r="Q30" i="28"/>
  <c r="P30" i="28"/>
  <c r="M30" i="28"/>
  <c r="J30" i="28"/>
  <c r="G30" i="28"/>
  <c r="B30" i="28"/>
  <c r="A30" i="28"/>
  <c r="U29" i="28"/>
  <c r="V29" i="28" s="1"/>
  <c r="R29" i="28"/>
  <c r="Q29" i="28"/>
  <c r="P29" i="28"/>
  <c r="M29" i="28"/>
  <c r="J29" i="28"/>
  <c r="G29" i="28"/>
  <c r="B29" i="28"/>
  <c r="A29" i="28"/>
  <c r="U28" i="28"/>
  <c r="V28" i="28" s="1"/>
  <c r="R28" i="28"/>
  <c r="Q28" i="28"/>
  <c r="P28" i="28"/>
  <c r="M28" i="28"/>
  <c r="J28" i="28"/>
  <c r="G28" i="28"/>
  <c r="B28" i="28"/>
  <c r="A28" i="28"/>
  <c r="U27" i="28"/>
  <c r="V27" i="28" s="1"/>
  <c r="R27" i="28"/>
  <c r="Q27" i="28"/>
  <c r="P27" i="28"/>
  <c r="M27" i="28"/>
  <c r="J27" i="28"/>
  <c r="G27" i="28"/>
  <c r="B27" i="28"/>
  <c r="A27" i="28"/>
  <c r="U26" i="28"/>
  <c r="V26" i="28" s="1"/>
  <c r="R26" i="28"/>
  <c r="Q26" i="28"/>
  <c r="P26" i="28"/>
  <c r="M26" i="28"/>
  <c r="J26" i="28"/>
  <c r="G26" i="28"/>
  <c r="B26" i="28"/>
  <c r="A26" i="28"/>
  <c r="U25" i="28"/>
  <c r="V25" i="28" s="1"/>
  <c r="R25" i="28"/>
  <c r="Q25" i="28"/>
  <c r="P25" i="28"/>
  <c r="M25" i="28"/>
  <c r="J25" i="28"/>
  <c r="G25" i="28"/>
  <c r="B25" i="28"/>
  <c r="A25" i="28"/>
  <c r="U24" i="28"/>
  <c r="V24" i="28" s="1"/>
  <c r="R24" i="28"/>
  <c r="Q24" i="28"/>
  <c r="P24" i="28"/>
  <c r="M24" i="28"/>
  <c r="J24" i="28"/>
  <c r="G24" i="28"/>
  <c r="B24" i="28"/>
  <c r="A24" i="28"/>
  <c r="U23" i="28"/>
  <c r="V23" i="28" s="1"/>
  <c r="R23" i="28"/>
  <c r="Q23" i="28"/>
  <c r="P23" i="28"/>
  <c r="M23" i="28"/>
  <c r="J23" i="28"/>
  <c r="G23" i="28"/>
  <c r="B23" i="28"/>
  <c r="A23" i="28"/>
  <c r="U22" i="28"/>
  <c r="V22" i="28" s="1"/>
  <c r="R22" i="28"/>
  <c r="Q22" i="28"/>
  <c r="P22" i="28"/>
  <c r="M22" i="28"/>
  <c r="J22" i="28"/>
  <c r="G22" i="28"/>
  <c r="B22" i="28"/>
  <c r="A22" i="28"/>
  <c r="U21" i="28"/>
  <c r="V21" i="28" s="1"/>
  <c r="R21" i="28"/>
  <c r="Q21" i="28"/>
  <c r="P21" i="28"/>
  <c r="M21" i="28"/>
  <c r="J21" i="28"/>
  <c r="G21" i="28"/>
  <c r="B21" i="28"/>
  <c r="A21" i="28"/>
  <c r="U20" i="28"/>
  <c r="V20" i="28" s="1"/>
  <c r="R20" i="28"/>
  <c r="Q20" i="28"/>
  <c r="P20" i="28"/>
  <c r="M20" i="28"/>
  <c r="J20" i="28"/>
  <c r="G20" i="28"/>
  <c r="B20" i="28"/>
  <c r="A20" i="28"/>
  <c r="U19" i="28"/>
  <c r="V19" i="28" s="1"/>
  <c r="R19" i="28"/>
  <c r="Q19" i="28"/>
  <c r="P19" i="28"/>
  <c r="M19" i="28"/>
  <c r="J19" i="28"/>
  <c r="G19" i="28"/>
  <c r="B19" i="28"/>
  <c r="A19" i="28"/>
  <c r="U18" i="28"/>
  <c r="V18" i="28" s="1"/>
  <c r="R18" i="28"/>
  <c r="Q18" i="28"/>
  <c r="P18" i="28"/>
  <c r="M18" i="28"/>
  <c r="J18" i="28"/>
  <c r="G18" i="28"/>
  <c r="B18" i="28"/>
  <c r="A18" i="28"/>
  <c r="U17" i="28"/>
  <c r="V17" i="28" s="1"/>
  <c r="R17" i="28"/>
  <c r="Q17" i="28"/>
  <c r="P17" i="28"/>
  <c r="M17" i="28"/>
  <c r="J17" i="28"/>
  <c r="G17" i="28"/>
  <c r="B17" i="28"/>
  <c r="A17" i="28"/>
  <c r="U16" i="28"/>
  <c r="V16" i="28" s="1"/>
  <c r="R16" i="28"/>
  <c r="Q16" i="28"/>
  <c r="P16" i="28"/>
  <c r="M16" i="28"/>
  <c r="J16" i="28"/>
  <c r="G16" i="28"/>
  <c r="B16" i="28"/>
  <c r="A16" i="28"/>
  <c r="U15" i="28"/>
  <c r="V15" i="28" s="1"/>
  <c r="R15" i="28"/>
  <c r="Q15" i="28"/>
  <c r="P15" i="28"/>
  <c r="M15" i="28"/>
  <c r="J15" i="28"/>
  <c r="G15" i="28"/>
  <c r="B15" i="28"/>
  <c r="A15" i="28"/>
  <c r="U14" i="28"/>
  <c r="V14" i="28" s="1"/>
  <c r="R14" i="28"/>
  <c r="Q14" i="28"/>
  <c r="P14" i="28"/>
  <c r="M14" i="28"/>
  <c r="J14" i="28"/>
  <c r="G14" i="28"/>
  <c r="B14" i="28"/>
  <c r="A14" i="28"/>
  <c r="U13" i="28"/>
  <c r="V13" i="28" s="1"/>
  <c r="R13" i="28"/>
  <c r="Q13" i="28"/>
  <c r="P13" i="28"/>
  <c r="M13" i="28"/>
  <c r="J13" i="28"/>
  <c r="G13" i="28"/>
  <c r="B13" i="28"/>
  <c r="A13" i="28"/>
  <c r="U12" i="28"/>
  <c r="V12" i="28" s="1"/>
  <c r="R12" i="28"/>
  <c r="Q12" i="28"/>
  <c r="P12" i="28"/>
  <c r="M12" i="28"/>
  <c r="J12" i="28"/>
  <c r="G12" i="28"/>
  <c r="B12" i="28"/>
  <c r="A12" i="28"/>
  <c r="U11" i="28"/>
  <c r="V11" i="28" s="1"/>
  <c r="R11" i="28"/>
  <c r="Q11" i="28"/>
  <c r="P11" i="28"/>
  <c r="M11" i="28"/>
  <c r="J11" i="28"/>
  <c r="G11" i="28"/>
  <c r="B11" i="28"/>
  <c r="A11" i="28"/>
  <c r="U10" i="28"/>
  <c r="R10" i="28"/>
  <c r="Q10" i="28"/>
  <c r="P10" i="28"/>
  <c r="M10" i="28"/>
  <c r="J10" i="28"/>
  <c r="G10" i="28"/>
  <c r="B10" i="28"/>
  <c r="A10" i="28"/>
  <c r="O9" i="28"/>
  <c r="N9" i="28"/>
  <c r="L9" i="28"/>
  <c r="K9" i="28"/>
  <c r="I9" i="28"/>
  <c r="H9" i="28"/>
  <c r="F9" i="28"/>
  <c r="E9" i="28"/>
  <c r="D9" i="28"/>
  <c r="C9" i="28"/>
  <c r="V5" i="28"/>
  <c r="U5" i="28"/>
  <c r="Q91" i="27"/>
  <c r="R90" i="27"/>
  <c r="R89" i="27"/>
  <c r="U84" i="27"/>
  <c r="V84" i="27" s="1"/>
  <c r="R84" i="27"/>
  <c r="Q84" i="27"/>
  <c r="P84" i="27"/>
  <c r="E1594" i="74" s="1"/>
  <c r="M84" i="27"/>
  <c r="E1513" i="74" s="1"/>
  <c r="J84" i="27"/>
  <c r="D1513" i="74" s="1"/>
  <c r="G84" i="27"/>
  <c r="C1513" i="74" s="1"/>
  <c r="C1594" i="74" s="1"/>
  <c r="B84" i="27"/>
  <c r="A84" i="27"/>
  <c r="U83" i="27"/>
  <c r="V83" i="27" s="1"/>
  <c r="R83" i="27"/>
  <c r="Q83" i="27"/>
  <c r="P83" i="27"/>
  <c r="M83" i="27"/>
  <c r="E1512" i="74" s="1"/>
  <c r="J83" i="27"/>
  <c r="D1512" i="74" s="1"/>
  <c r="G83" i="27"/>
  <c r="C1512" i="74" s="1"/>
  <c r="C1593" i="74" s="1"/>
  <c r="B83" i="27"/>
  <c r="A83" i="27"/>
  <c r="U82" i="27"/>
  <c r="V82" i="27" s="1"/>
  <c r="R82" i="27"/>
  <c r="Q82" i="27"/>
  <c r="P82" i="27"/>
  <c r="E1592" i="74" s="1"/>
  <c r="M82" i="27"/>
  <c r="E1511" i="74" s="1"/>
  <c r="J82" i="27"/>
  <c r="D1511" i="74" s="1"/>
  <c r="G82" i="27"/>
  <c r="C1511" i="74" s="1"/>
  <c r="C1592" i="74" s="1"/>
  <c r="B82" i="27"/>
  <c r="A82" i="27"/>
  <c r="U81" i="27"/>
  <c r="V81" i="27" s="1"/>
  <c r="R81" i="27"/>
  <c r="Q81" i="27"/>
  <c r="P81" i="27"/>
  <c r="M81" i="27"/>
  <c r="E1510" i="74" s="1"/>
  <c r="J81" i="27"/>
  <c r="D1510" i="74" s="1"/>
  <c r="G81" i="27"/>
  <c r="C1510" i="74" s="1"/>
  <c r="C1591" i="74" s="1"/>
  <c r="B81" i="27"/>
  <c r="A81" i="27"/>
  <c r="U80" i="27"/>
  <c r="V80" i="27" s="1"/>
  <c r="R80" i="27"/>
  <c r="Q80" i="27"/>
  <c r="P80" i="27"/>
  <c r="E1590" i="74" s="1"/>
  <c r="M80" i="27"/>
  <c r="E1509" i="74" s="1"/>
  <c r="J80" i="27"/>
  <c r="D1509" i="74" s="1"/>
  <c r="G80" i="27"/>
  <c r="C1509" i="74" s="1"/>
  <c r="C1590" i="74" s="1"/>
  <c r="B80" i="27"/>
  <c r="A80" i="27"/>
  <c r="U79" i="27"/>
  <c r="V79" i="27" s="1"/>
  <c r="R79" i="27"/>
  <c r="Q79" i="27"/>
  <c r="P79" i="27"/>
  <c r="M79" i="27"/>
  <c r="E1508" i="74" s="1"/>
  <c r="J79" i="27"/>
  <c r="D1508" i="74" s="1"/>
  <c r="G79" i="27"/>
  <c r="C1508" i="74" s="1"/>
  <c r="C1589" i="74" s="1"/>
  <c r="B79" i="27"/>
  <c r="A79" i="27"/>
  <c r="U78" i="27"/>
  <c r="V78" i="27" s="1"/>
  <c r="R78" i="27"/>
  <c r="Q78" i="27"/>
  <c r="P78" i="27"/>
  <c r="E1588" i="74" s="1"/>
  <c r="M78" i="27"/>
  <c r="E1507" i="74" s="1"/>
  <c r="J78" i="27"/>
  <c r="D1507" i="74" s="1"/>
  <c r="G78" i="27"/>
  <c r="C1507" i="74" s="1"/>
  <c r="C1588" i="74" s="1"/>
  <c r="B78" i="27"/>
  <c r="A78" i="27"/>
  <c r="U77" i="27"/>
  <c r="V77" i="27" s="1"/>
  <c r="R77" i="27"/>
  <c r="Q77" i="27"/>
  <c r="P77" i="27"/>
  <c r="M77" i="27"/>
  <c r="E1506" i="74" s="1"/>
  <c r="J77" i="27"/>
  <c r="D1506" i="74" s="1"/>
  <c r="G77" i="27"/>
  <c r="C1506" i="74" s="1"/>
  <c r="C1587" i="74" s="1"/>
  <c r="B77" i="27"/>
  <c r="A77" i="27"/>
  <c r="U76" i="27"/>
  <c r="V76" i="27" s="1"/>
  <c r="R76" i="27"/>
  <c r="Q76" i="27"/>
  <c r="P76" i="27"/>
  <c r="E1586" i="74" s="1"/>
  <c r="M76" i="27"/>
  <c r="E1505" i="74" s="1"/>
  <c r="J76" i="27"/>
  <c r="D1505" i="74" s="1"/>
  <c r="G76" i="27"/>
  <c r="C1505" i="74" s="1"/>
  <c r="C1586" i="74" s="1"/>
  <c r="B76" i="27"/>
  <c r="A76" i="27"/>
  <c r="U75" i="27"/>
  <c r="V75" i="27" s="1"/>
  <c r="R75" i="27"/>
  <c r="Q75" i="27"/>
  <c r="P75" i="27"/>
  <c r="M75" i="27"/>
  <c r="E1504" i="74" s="1"/>
  <c r="J75" i="27"/>
  <c r="D1504" i="74" s="1"/>
  <c r="G75" i="27"/>
  <c r="C1504" i="74" s="1"/>
  <c r="C1585" i="74" s="1"/>
  <c r="B75" i="27"/>
  <c r="A75" i="27"/>
  <c r="U74" i="27"/>
  <c r="V74" i="27" s="1"/>
  <c r="R74" i="27"/>
  <c r="Q74" i="27"/>
  <c r="P74" i="27"/>
  <c r="M74" i="27"/>
  <c r="E1503" i="74" s="1"/>
  <c r="J74" i="27"/>
  <c r="D1503" i="74" s="1"/>
  <c r="G74" i="27"/>
  <c r="C1503" i="74" s="1"/>
  <c r="C1584" i="74" s="1"/>
  <c r="B74" i="27"/>
  <c r="A74" i="27"/>
  <c r="U73" i="27"/>
  <c r="V73" i="27" s="1"/>
  <c r="R73" i="27"/>
  <c r="Q73" i="27"/>
  <c r="P73" i="27"/>
  <c r="M73" i="27"/>
  <c r="E1502" i="74" s="1"/>
  <c r="J73" i="27"/>
  <c r="D1502" i="74" s="1"/>
  <c r="G73" i="27"/>
  <c r="C1502" i="74" s="1"/>
  <c r="C1583" i="74" s="1"/>
  <c r="B73" i="27"/>
  <c r="A73" i="27"/>
  <c r="U72" i="27"/>
  <c r="V72" i="27" s="1"/>
  <c r="R72" i="27"/>
  <c r="Q72" i="27"/>
  <c r="P72" i="27"/>
  <c r="E1582" i="74" s="1"/>
  <c r="M72" i="27"/>
  <c r="E1501" i="74" s="1"/>
  <c r="J72" i="27"/>
  <c r="D1501" i="74" s="1"/>
  <c r="G72" i="27"/>
  <c r="C1501" i="74" s="1"/>
  <c r="C1582" i="74" s="1"/>
  <c r="B72" i="27"/>
  <c r="A72" i="27"/>
  <c r="U71" i="27"/>
  <c r="V71" i="27" s="1"/>
  <c r="R71" i="27"/>
  <c r="Q71" i="27"/>
  <c r="P71" i="27"/>
  <c r="M71" i="27"/>
  <c r="E1500" i="74" s="1"/>
  <c r="J71" i="27"/>
  <c r="D1500" i="74" s="1"/>
  <c r="G71" i="27"/>
  <c r="C1500" i="74" s="1"/>
  <c r="C1581" i="74" s="1"/>
  <c r="B71" i="27"/>
  <c r="A71" i="27"/>
  <c r="U70" i="27"/>
  <c r="V70" i="27" s="1"/>
  <c r="R70" i="27"/>
  <c r="Q70" i="27"/>
  <c r="P70" i="27"/>
  <c r="E1580" i="74" s="1"/>
  <c r="M70" i="27"/>
  <c r="E1499" i="74" s="1"/>
  <c r="J70" i="27"/>
  <c r="D1499" i="74" s="1"/>
  <c r="G70" i="27"/>
  <c r="C1499" i="74" s="1"/>
  <c r="C1580" i="74" s="1"/>
  <c r="B70" i="27"/>
  <c r="A70" i="27"/>
  <c r="U69" i="27"/>
  <c r="V69" i="27" s="1"/>
  <c r="R69" i="27"/>
  <c r="Q69" i="27"/>
  <c r="P69" i="27"/>
  <c r="E1579" i="74" s="1"/>
  <c r="M69" i="27"/>
  <c r="E1498" i="74" s="1"/>
  <c r="J69" i="27"/>
  <c r="D1498" i="74" s="1"/>
  <c r="G69" i="27"/>
  <c r="C1498" i="74" s="1"/>
  <c r="C1579" i="74" s="1"/>
  <c r="B69" i="27"/>
  <c r="A69" i="27"/>
  <c r="U68" i="27"/>
  <c r="V68" i="27" s="1"/>
  <c r="R68" i="27"/>
  <c r="Q68" i="27"/>
  <c r="P68" i="27"/>
  <c r="M68" i="27"/>
  <c r="E1497" i="74" s="1"/>
  <c r="J68" i="27"/>
  <c r="D1497" i="74" s="1"/>
  <c r="G68" i="27"/>
  <c r="C1497" i="74" s="1"/>
  <c r="C1578" i="74" s="1"/>
  <c r="B68" i="27"/>
  <c r="A68" i="27"/>
  <c r="U67" i="27"/>
  <c r="V67" i="27" s="1"/>
  <c r="R67" i="27"/>
  <c r="Q67" i="27"/>
  <c r="P67" i="27"/>
  <c r="E1577" i="74" s="1"/>
  <c r="M67" i="27"/>
  <c r="E1496" i="74" s="1"/>
  <c r="J67" i="27"/>
  <c r="D1496" i="74" s="1"/>
  <c r="G67" i="27"/>
  <c r="C1496" i="74" s="1"/>
  <c r="C1577" i="74" s="1"/>
  <c r="B67" i="27"/>
  <c r="A67" i="27"/>
  <c r="U66" i="27"/>
  <c r="V66" i="27" s="1"/>
  <c r="R66" i="27"/>
  <c r="Q66" i="27"/>
  <c r="P66" i="27"/>
  <c r="M66" i="27"/>
  <c r="E1495" i="74" s="1"/>
  <c r="J66" i="27"/>
  <c r="D1495" i="74" s="1"/>
  <c r="G66" i="27"/>
  <c r="C1495" i="74" s="1"/>
  <c r="C1576" i="74" s="1"/>
  <c r="B66" i="27"/>
  <c r="A66" i="27"/>
  <c r="U65" i="27"/>
  <c r="V65" i="27" s="1"/>
  <c r="R65" i="27"/>
  <c r="Q65" i="27"/>
  <c r="P65" i="27"/>
  <c r="M65" i="27"/>
  <c r="E1494" i="74" s="1"/>
  <c r="J65" i="27"/>
  <c r="D1494" i="74" s="1"/>
  <c r="G65" i="27"/>
  <c r="C1494" i="74" s="1"/>
  <c r="C1575" i="74" s="1"/>
  <c r="B65" i="27"/>
  <c r="A65" i="27"/>
  <c r="U64" i="27"/>
  <c r="V64" i="27" s="1"/>
  <c r="R64" i="27"/>
  <c r="Q64" i="27"/>
  <c r="P64" i="27"/>
  <c r="E1574" i="74" s="1"/>
  <c r="M64" i="27"/>
  <c r="E1493" i="74" s="1"/>
  <c r="J64" i="27"/>
  <c r="D1493" i="74" s="1"/>
  <c r="G64" i="27"/>
  <c r="C1493" i="74" s="1"/>
  <c r="C1574" i="74" s="1"/>
  <c r="B64" i="27"/>
  <c r="A64" i="27"/>
  <c r="U63" i="27"/>
  <c r="V63" i="27" s="1"/>
  <c r="R63" i="27"/>
  <c r="Q63" i="27"/>
  <c r="P63" i="27"/>
  <c r="M63" i="27"/>
  <c r="E1492" i="74" s="1"/>
  <c r="J63" i="27"/>
  <c r="D1492" i="74" s="1"/>
  <c r="G63" i="27"/>
  <c r="C1492" i="74" s="1"/>
  <c r="C1573" i="74" s="1"/>
  <c r="B63" i="27"/>
  <c r="A63" i="27"/>
  <c r="U62" i="27"/>
  <c r="V62" i="27" s="1"/>
  <c r="R62" i="27"/>
  <c r="Q62" i="27"/>
  <c r="P62" i="27"/>
  <c r="E1572" i="74" s="1"/>
  <c r="M62" i="27"/>
  <c r="E1491" i="74" s="1"/>
  <c r="J62" i="27"/>
  <c r="D1491" i="74" s="1"/>
  <c r="G62" i="27"/>
  <c r="C1491" i="74" s="1"/>
  <c r="C1572" i="74" s="1"/>
  <c r="B62" i="27"/>
  <c r="A62" i="27"/>
  <c r="U61" i="27"/>
  <c r="V61" i="27" s="1"/>
  <c r="R61" i="27"/>
  <c r="Q61" i="27"/>
  <c r="P61" i="27"/>
  <c r="E1571" i="74" s="1"/>
  <c r="M61" i="27"/>
  <c r="E1490" i="74" s="1"/>
  <c r="J61" i="27"/>
  <c r="D1490" i="74" s="1"/>
  <c r="G61" i="27"/>
  <c r="C1490" i="74" s="1"/>
  <c r="C1571" i="74" s="1"/>
  <c r="B61" i="27"/>
  <c r="A61" i="27"/>
  <c r="U60" i="27"/>
  <c r="V60" i="27" s="1"/>
  <c r="R60" i="27"/>
  <c r="Q60" i="27"/>
  <c r="P60" i="27"/>
  <c r="M60" i="27"/>
  <c r="E1489" i="74" s="1"/>
  <c r="J60" i="27"/>
  <c r="D1489" i="74" s="1"/>
  <c r="G60" i="27"/>
  <c r="C1489" i="74" s="1"/>
  <c r="C1570" i="74" s="1"/>
  <c r="B60" i="27"/>
  <c r="A60" i="27"/>
  <c r="U59" i="27"/>
  <c r="V59" i="27" s="1"/>
  <c r="R59" i="27"/>
  <c r="Q59" i="27"/>
  <c r="P59" i="27"/>
  <c r="E1569" i="74" s="1"/>
  <c r="M59" i="27"/>
  <c r="E1488" i="74" s="1"/>
  <c r="J59" i="27"/>
  <c r="D1488" i="74" s="1"/>
  <c r="G59" i="27"/>
  <c r="C1488" i="74" s="1"/>
  <c r="C1569" i="74" s="1"/>
  <c r="B59" i="27"/>
  <c r="A59" i="27"/>
  <c r="U58" i="27"/>
  <c r="V58" i="27" s="1"/>
  <c r="R58" i="27"/>
  <c r="Q58" i="27"/>
  <c r="P58" i="27"/>
  <c r="M58" i="27"/>
  <c r="E1487" i="74" s="1"/>
  <c r="J58" i="27"/>
  <c r="D1487" i="74" s="1"/>
  <c r="G58" i="27"/>
  <c r="C1487" i="74" s="1"/>
  <c r="C1568" i="74" s="1"/>
  <c r="B58" i="27"/>
  <c r="A58" i="27"/>
  <c r="U57" i="27"/>
  <c r="V57" i="27" s="1"/>
  <c r="R57" i="27"/>
  <c r="Q57" i="27"/>
  <c r="P57" i="27"/>
  <c r="M57" i="27"/>
  <c r="E1486" i="74" s="1"/>
  <c r="J57" i="27"/>
  <c r="D1486" i="74" s="1"/>
  <c r="G57" i="27"/>
  <c r="C1486" i="74" s="1"/>
  <c r="C1567" i="74" s="1"/>
  <c r="B57" i="27"/>
  <c r="A57" i="27"/>
  <c r="U56" i="27"/>
  <c r="V56" i="27" s="1"/>
  <c r="R56" i="27"/>
  <c r="Q56" i="27"/>
  <c r="P56" i="27"/>
  <c r="E1566" i="74" s="1"/>
  <c r="M56" i="27"/>
  <c r="E1485" i="74" s="1"/>
  <c r="J56" i="27"/>
  <c r="D1485" i="74" s="1"/>
  <c r="G56" i="27"/>
  <c r="C1485" i="74" s="1"/>
  <c r="C1566" i="74" s="1"/>
  <c r="B56" i="27"/>
  <c r="A56" i="27"/>
  <c r="U55" i="27"/>
  <c r="V55" i="27" s="1"/>
  <c r="R55" i="27"/>
  <c r="Q55" i="27"/>
  <c r="P55" i="27"/>
  <c r="M55" i="27"/>
  <c r="E1484" i="74" s="1"/>
  <c r="J55" i="27"/>
  <c r="D1484" i="74" s="1"/>
  <c r="G55" i="27"/>
  <c r="C1484" i="74" s="1"/>
  <c r="C1565" i="74" s="1"/>
  <c r="B55" i="27"/>
  <c r="A55" i="27"/>
  <c r="U54" i="27"/>
  <c r="V54" i="27" s="1"/>
  <c r="R54" i="27"/>
  <c r="Q54" i="27"/>
  <c r="P54" i="27"/>
  <c r="E1564" i="74" s="1"/>
  <c r="M54" i="27"/>
  <c r="E1483" i="74" s="1"/>
  <c r="J54" i="27"/>
  <c r="D1483" i="74" s="1"/>
  <c r="G54" i="27"/>
  <c r="C1483" i="74" s="1"/>
  <c r="C1564" i="74" s="1"/>
  <c r="B54" i="27"/>
  <c r="A54" i="27"/>
  <c r="U53" i="27"/>
  <c r="V53" i="27" s="1"/>
  <c r="R53" i="27"/>
  <c r="Q53" i="27"/>
  <c r="P53" i="27"/>
  <c r="M53" i="27"/>
  <c r="E1482" i="74" s="1"/>
  <c r="J53" i="27"/>
  <c r="D1482" i="74" s="1"/>
  <c r="G53" i="27"/>
  <c r="C1482" i="74" s="1"/>
  <c r="C1563" i="74" s="1"/>
  <c r="B53" i="27"/>
  <c r="A53" i="27"/>
  <c r="U52" i="27"/>
  <c r="V52" i="27" s="1"/>
  <c r="R52" i="27"/>
  <c r="Q52" i="27"/>
  <c r="P52" i="27"/>
  <c r="E1562" i="74" s="1"/>
  <c r="M52" i="27"/>
  <c r="E1481" i="74" s="1"/>
  <c r="J52" i="27"/>
  <c r="D1481" i="74" s="1"/>
  <c r="G52" i="27"/>
  <c r="C1481" i="74" s="1"/>
  <c r="C1562" i="74" s="1"/>
  <c r="B52" i="27"/>
  <c r="A52" i="27"/>
  <c r="U51" i="27"/>
  <c r="V51" i="27" s="1"/>
  <c r="R51" i="27"/>
  <c r="Q51" i="27"/>
  <c r="P51" i="27"/>
  <c r="M51" i="27"/>
  <c r="E1480" i="74" s="1"/>
  <c r="J51" i="27"/>
  <c r="D1480" i="74" s="1"/>
  <c r="G51" i="27"/>
  <c r="C1480" i="74" s="1"/>
  <c r="C1561" i="74" s="1"/>
  <c r="B51" i="27"/>
  <c r="A51" i="27"/>
  <c r="U50" i="27"/>
  <c r="V50" i="27" s="1"/>
  <c r="R50" i="27"/>
  <c r="Q50" i="27"/>
  <c r="P50" i="27"/>
  <c r="E1560" i="74" s="1"/>
  <c r="M50" i="27"/>
  <c r="E1479" i="74" s="1"/>
  <c r="J50" i="27"/>
  <c r="D1479" i="74" s="1"/>
  <c r="G50" i="27"/>
  <c r="C1479" i="74" s="1"/>
  <c r="C1560" i="74" s="1"/>
  <c r="B50" i="27"/>
  <c r="A50" i="27"/>
  <c r="U49" i="27"/>
  <c r="V49" i="27" s="1"/>
  <c r="R49" i="27"/>
  <c r="Q49" i="27"/>
  <c r="P49" i="27"/>
  <c r="M49" i="27"/>
  <c r="E1478" i="74" s="1"/>
  <c r="J49" i="27"/>
  <c r="D1478" i="74" s="1"/>
  <c r="G49" i="27"/>
  <c r="C1478" i="74" s="1"/>
  <c r="C1559" i="74" s="1"/>
  <c r="B49" i="27"/>
  <c r="A49" i="27"/>
  <c r="U48" i="27"/>
  <c r="V48" i="27" s="1"/>
  <c r="R48" i="27"/>
  <c r="Q48" i="27"/>
  <c r="P48" i="27"/>
  <c r="E1558" i="74" s="1"/>
  <c r="M48" i="27"/>
  <c r="E1477" i="74" s="1"/>
  <c r="J48" i="27"/>
  <c r="D1477" i="74" s="1"/>
  <c r="G48" i="27"/>
  <c r="C1477" i="74" s="1"/>
  <c r="C1558" i="74" s="1"/>
  <c r="B48" i="27"/>
  <c r="A48" i="27"/>
  <c r="U47" i="27"/>
  <c r="V47" i="27" s="1"/>
  <c r="R47" i="27"/>
  <c r="Q47" i="27"/>
  <c r="P47" i="27"/>
  <c r="M47" i="27"/>
  <c r="E1476" i="74" s="1"/>
  <c r="J47" i="27"/>
  <c r="D1476" i="74" s="1"/>
  <c r="G47" i="27"/>
  <c r="C1476" i="74" s="1"/>
  <c r="C1557" i="74" s="1"/>
  <c r="B47" i="27"/>
  <c r="A47" i="27"/>
  <c r="U46" i="27"/>
  <c r="V46" i="27" s="1"/>
  <c r="R46" i="27"/>
  <c r="Q46" i="27"/>
  <c r="P46" i="27"/>
  <c r="E1556" i="74" s="1"/>
  <c r="M46" i="27"/>
  <c r="E1475" i="74" s="1"/>
  <c r="J46" i="27"/>
  <c r="D1475" i="74" s="1"/>
  <c r="G46" i="27"/>
  <c r="C1475" i="74" s="1"/>
  <c r="C1556" i="74" s="1"/>
  <c r="B46" i="27"/>
  <c r="A46" i="27"/>
  <c r="U45" i="27"/>
  <c r="V45" i="27" s="1"/>
  <c r="R45" i="27"/>
  <c r="Q45" i="27"/>
  <c r="P45" i="27"/>
  <c r="M45" i="27"/>
  <c r="E1474" i="74" s="1"/>
  <c r="J45" i="27"/>
  <c r="D1474" i="74" s="1"/>
  <c r="G45" i="27"/>
  <c r="C1474" i="74" s="1"/>
  <c r="C1555" i="74" s="1"/>
  <c r="B45" i="27"/>
  <c r="A45" i="27"/>
  <c r="U44" i="27"/>
  <c r="V44" i="27" s="1"/>
  <c r="R44" i="27"/>
  <c r="Q44" i="27"/>
  <c r="P44" i="27"/>
  <c r="E1554" i="74" s="1"/>
  <c r="M44" i="27"/>
  <c r="E1473" i="74" s="1"/>
  <c r="J44" i="27"/>
  <c r="D1473" i="74" s="1"/>
  <c r="G44" i="27"/>
  <c r="C1473" i="74" s="1"/>
  <c r="C1554" i="74" s="1"/>
  <c r="B44" i="27"/>
  <c r="A44" i="27"/>
  <c r="U43" i="27"/>
  <c r="V43" i="27" s="1"/>
  <c r="R43" i="27"/>
  <c r="Q43" i="27"/>
  <c r="P43" i="27"/>
  <c r="M43" i="27"/>
  <c r="E1472" i="74" s="1"/>
  <c r="J43" i="27"/>
  <c r="D1472" i="74" s="1"/>
  <c r="G43" i="27"/>
  <c r="C1472" i="74" s="1"/>
  <c r="C1553" i="74" s="1"/>
  <c r="B43" i="27"/>
  <c r="A43" i="27"/>
  <c r="U42" i="27"/>
  <c r="V42" i="27" s="1"/>
  <c r="R42" i="27"/>
  <c r="Q42" i="27"/>
  <c r="P42" i="27"/>
  <c r="E1552" i="74" s="1"/>
  <c r="M42" i="27"/>
  <c r="E1471" i="74" s="1"/>
  <c r="J42" i="27"/>
  <c r="D1471" i="74" s="1"/>
  <c r="G42" i="27"/>
  <c r="C1471" i="74" s="1"/>
  <c r="C1552" i="74" s="1"/>
  <c r="B42" i="27"/>
  <c r="A42" i="27"/>
  <c r="U41" i="27"/>
  <c r="V41" i="27" s="1"/>
  <c r="P41" i="27"/>
  <c r="M41" i="27"/>
  <c r="E1470" i="74" s="1"/>
  <c r="I41" i="27"/>
  <c r="R41" i="27" s="1"/>
  <c r="G41" i="27"/>
  <c r="C1470" i="74" s="1"/>
  <c r="C1551" i="74" s="1"/>
  <c r="B41" i="27"/>
  <c r="A41" i="27"/>
  <c r="U40" i="27"/>
  <c r="V40" i="27" s="1"/>
  <c r="R40" i="27"/>
  <c r="Q40" i="27"/>
  <c r="P40" i="27"/>
  <c r="E1550" i="74" s="1"/>
  <c r="M40" i="27"/>
  <c r="E1469" i="74" s="1"/>
  <c r="J40" i="27"/>
  <c r="D1469" i="74" s="1"/>
  <c r="G40" i="27"/>
  <c r="C1469" i="74" s="1"/>
  <c r="C1550" i="74" s="1"/>
  <c r="B40" i="27"/>
  <c r="A40" i="27"/>
  <c r="U39" i="27"/>
  <c r="V39" i="27" s="1"/>
  <c r="R39" i="27"/>
  <c r="Q39" i="27"/>
  <c r="P39" i="27"/>
  <c r="M39" i="27"/>
  <c r="E1468" i="74" s="1"/>
  <c r="J39" i="27"/>
  <c r="D1468" i="74" s="1"/>
  <c r="G39" i="27"/>
  <c r="C1468" i="74" s="1"/>
  <c r="C1549" i="74" s="1"/>
  <c r="B39" i="27"/>
  <c r="A39" i="27"/>
  <c r="U38" i="27"/>
  <c r="V38" i="27" s="1"/>
  <c r="R38" i="27"/>
  <c r="Q38" i="27"/>
  <c r="P38" i="27"/>
  <c r="E1548" i="74" s="1"/>
  <c r="M38" i="27"/>
  <c r="E1467" i="74" s="1"/>
  <c r="J38" i="27"/>
  <c r="D1467" i="74" s="1"/>
  <c r="G38" i="27"/>
  <c r="C1467" i="74" s="1"/>
  <c r="C1548" i="74" s="1"/>
  <c r="B38" i="27"/>
  <c r="A38" i="27"/>
  <c r="U37" i="27"/>
  <c r="V37" i="27" s="1"/>
  <c r="R37" i="27"/>
  <c r="Q37" i="27"/>
  <c r="P37" i="27"/>
  <c r="M37" i="27"/>
  <c r="E1466" i="74" s="1"/>
  <c r="J37" i="27"/>
  <c r="D1466" i="74" s="1"/>
  <c r="G37" i="27"/>
  <c r="C1466" i="74" s="1"/>
  <c r="C1547" i="74" s="1"/>
  <c r="B37" i="27"/>
  <c r="A37" i="27"/>
  <c r="U36" i="27"/>
  <c r="V36" i="27" s="1"/>
  <c r="R36" i="27"/>
  <c r="Q36" i="27"/>
  <c r="P36" i="27"/>
  <c r="E1546" i="74" s="1"/>
  <c r="M36" i="27"/>
  <c r="E1465" i="74" s="1"/>
  <c r="J36" i="27"/>
  <c r="D1465" i="74" s="1"/>
  <c r="G36" i="27"/>
  <c r="C1465" i="74" s="1"/>
  <c r="C1546" i="74" s="1"/>
  <c r="B36" i="27"/>
  <c r="A36" i="27"/>
  <c r="U35" i="27"/>
  <c r="V35" i="27" s="1"/>
  <c r="R35" i="27"/>
  <c r="Q35" i="27"/>
  <c r="P35" i="27"/>
  <c r="M35" i="27"/>
  <c r="E1464" i="74" s="1"/>
  <c r="J35" i="27"/>
  <c r="D1464" i="74" s="1"/>
  <c r="G35" i="27"/>
  <c r="C1464" i="74" s="1"/>
  <c r="C1545" i="74" s="1"/>
  <c r="B35" i="27"/>
  <c r="A35" i="27"/>
  <c r="U34" i="27"/>
  <c r="V34" i="27" s="1"/>
  <c r="R34" i="27"/>
  <c r="Q34" i="27"/>
  <c r="P34" i="27"/>
  <c r="E1544" i="74" s="1"/>
  <c r="M34" i="27"/>
  <c r="E1463" i="74" s="1"/>
  <c r="J34" i="27"/>
  <c r="D1463" i="74" s="1"/>
  <c r="G34" i="27"/>
  <c r="C1463" i="74" s="1"/>
  <c r="C1544" i="74" s="1"/>
  <c r="B34" i="27"/>
  <c r="A34" i="27"/>
  <c r="U33" i="27"/>
  <c r="V33" i="27" s="1"/>
  <c r="R33" i="27"/>
  <c r="Q33" i="27"/>
  <c r="P33" i="27"/>
  <c r="M33" i="27"/>
  <c r="E1462" i="74" s="1"/>
  <c r="J33" i="27"/>
  <c r="D1462" i="74" s="1"/>
  <c r="G33" i="27"/>
  <c r="C1462" i="74" s="1"/>
  <c r="C1543" i="74" s="1"/>
  <c r="B33" i="27"/>
  <c r="A33" i="27"/>
  <c r="U32" i="27"/>
  <c r="V32" i="27" s="1"/>
  <c r="R32" i="27"/>
  <c r="Q32" i="27"/>
  <c r="P32" i="27"/>
  <c r="E1542" i="74" s="1"/>
  <c r="M32" i="27"/>
  <c r="E1461" i="74" s="1"/>
  <c r="J32" i="27"/>
  <c r="D1461" i="74" s="1"/>
  <c r="G32" i="27"/>
  <c r="C1461" i="74" s="1"/>
  <c r="C1542" i="74" s="1"/>
  <c r="B32" i="27"/>
  <c r="A32" i="27"/>
  <c r="U31" i="27"/>
  <c r="V31" i="27" s="1"/>
  <c r="R31" i="27"/>
  <c r="Q31" i="27"/>
  <c r="P31" i="27"/>
  <c r="E1541" i="74" s="1"/>
  <c r="M31" i="27"/>
  <c r="E1460" i="74" s="1"/>
  <c r="J31" i="27"/>
  <c r="D1460" i="74" s="1"/>
  <c r="G31" i="27"/>
  <c r="C1460" i="74" s="1"/>
  <c r="C1541" i="74" s="1"/>
  <c r="B31" i="27"/>
  <c r="A31" i="27"/>
  <c r="U30" i="27"/>
  <c r="V30" i="27" s="1"/>
  <c r="R30" i="27"/>
  <c r="Q30" i="27"/>
  <c r="P30" i="27"/>
  <c r="E1540" i="74" s="1"/>
  <c r="M30" i="27"/>
  <c r="E1459" i="74" s="1"/>
  <c r="J30" i="27"/>
  <c r="D1459" i="74" s="1"/>
  <c r="G30" i="27"/>
  <c r="C1459" i="74" s="1"/>
  <c r="C1540" i="74" s="1"/>
  <c r="B30" i="27"/>
  <c r="A30" i="27"/>
  <c r="U29" i="27"/>
  <c r="V29" i="27" s="1"/>
  <c r="R29" i="27"/>
  <c r="Q29" i="27"/>
  <c r="P29" i="27"/>
  <c r="M29" i="27"/>
  <c r="E1458" i="74" s="1"/>
  <c r="J29" i="27"/>
  <c r="D1458" i="74" s="1"/>
  <c r="G29" i="27"/>
  <c r="C1458" i="74" s="1"/>
  <c r="C1539" i="74" s="1"/>
  <c r="B29" i="27"/>
  <c r="A29" i="27"/>
  <c r="U28" i="27"/>
  <c r="V28" i="27" s="1"/>
  <c r="R28" i="27"/>
  <c r="Q28" i="27"/>
  <c r="P28" i="27"/>
  <c r="E1538" i="74" s="1"/>
  <c r="M28" i="27"/>
  <c r="E1457" i="74" s="1"/>
  <c r="J28" i="27"/>
  <c r="D1457" i="74" s="1"/>
  <c r="G28" i="27"/>
  <c r="C1457" i="74" s="1"/>
  <c r="C1538" i="74" s="1"/>
  <c r="B28" i="27"/>
  <c r="A28" i="27"/>
  <c r="U27" i="27"/>
  <c r="V27" i="27" s="1"/>
  <c r="R27" i="27"/>
  <c r="Q27" i="27"/>
  <c r="P27" i="27"/>
  <c r="E1537" i="74" s="1"/>
  <c r="M27" i="27"/>
  <c r="E1456" i="74" s="1"/>
  <c r="J27" i="27"/>
  <c r="D1456" i="74" s="1"/>
  <c r="G27" i="27"/>
  <c r="C1456" i="74" s="1"/>
  <c r="C1537" i="74" s="1"/>
  <c r="B27" i="27"/>
  <c r="A27" i="27"/>
  <c r="U26" i="27"/>
  <c r="V26" i="27" s="1"/>
  <c r="R26" i="27"/>
  <c r="Q26" i="27"/>
  <c r="P26" i="27"/>
  <c r="E1536" i="74" s="1"/>
  <c r="M26" i="27"/>
  <c r="E1455" i="74" s="1"/>
  <c r="J26" i="27"/>
  <c r="D1455" i="74" s="1"/>
  <c r="G26" i="27"/>
  <c r="C1455" i="74" s="1"/>
  <c r="C1536" i="74" s="1"/>
  <c r="B26" i="27"/>
  <c r="A26" i="27"/>
  <c r="U25" i="27"/>
  <c r="V25" i="27" s="1"/>
  <c r="R25" i="27"/>
  <c r="Q25" i="27"/>
  <c r="P25" i="27"/>
  <c r="E1535" i="74" s="1"/>
  <c r="M25" i="27"/>
  <c r="E1454" i="74" s="1"/>
  <c r="J25" i="27"/>
  <c r="D1454" i="74" s="1"/>
  <c r="G25" i="27"/>
  <c r="C1454" i="74" s="1"/>
  <c r="C1535" i="74" s="1"/>
  <c r="B25" i="27"/>
  <c r="A25" i="27"/>
  <c r="U24" i="27"/>
  <c r="V24" i="27" s="1"/>
  <c r="R24" i="27"/>
  <c r="Q24" i="27"/>
  <c r="P24" i="27"/>
  <c r="E1534" i="74" s="1"/>
  <c r="M24" i="27"/>
  <c r="E1453" i="74" s="1"/>
  <c r="J24" i="27"/>
  <c r="D1453" i="74" s="1"/>
  <c r="G24" i="27"/>
  <c r="C1453" i="74" s="1"/>
  <c r="C1534" i="74" s="1"/>
  <c r="B24" i="27"/>
  <c r="A24" i="27"/>
  <c r="U23" i="27"/>
  <c r="V23" i="27" s="1"/>
  <c r="R23" i="27"/>
  <c r="Q23" i="27"/>
  <c r="P23" i="27"/>
  <c r="E1533" i="74" s="1"/>
  <c r="M23" i="27"/>
  <c r="E1452" i="74" s="1"/>
  <c r="J23" i="27"/>
  <c r="D1452" i="74" s="1"/>
  <c r="G23" i="27"/>
  <c r="C1452" i="74" s="1"/>
  <c r="C1533" i="74" s="1"/>
  <c r="B23" i="27"/>
  <c r="A23" i="27"/>
  <c r="U22" i="27"/>
  <c r="V22" i="27" s="1"/>
  <c r="R22" i="27"/>
  <c r="Q22" i="27"/>
  <c r="P22" i="27"/>
  <c r="E1532" i="74" s="1"/>
  <c r="M22" i="27"/>
  <c r="E1451" i="74" s="1"/>
  <c r="J22" i="27"/>
  <c r="D1451" i="74" s="1"/>
  <c r="G22" i="27"/>
  <c r="C1451" i="74" s="1"/>
  <c r="C1532" i="74" s="1"/>
  <c r="B22" i="27"/>
  <c r="A22" i="27"/>
  <c r="U21" i="27"/>
  <c r="V21" i="27" s="1"/>
  <c r="R21" i="27"/>
  <c r="Q21" i="27"/>
  <c r="P21" i="27"/>
  <c r="E1531" i="74" s="1"/>
  <c r="M21" i="27"/>
  <c r="E1450" i="74" s="1"/>
  <c r="J21" i="27"/>
  <c r="D1450" i="74" s="1"/>
  <c r="G21" i="27"/>
  <c r="C1450" i="74" s="1"/>
  <c r="C1531" i="74" s="1"/>
  <c r="B21" i="27"/>
  <c r="A21" i="27"/>
  <c r="U20" i="27"/>
  <c r="V20" i="27" s="1"/>
  <c r="R20" i="27"/>
  <c r="Q20" i="27"/>
  <c r="P20" i="27"/>
  <c r="E1530" i="74" s="1"/>
  <c r="M20" i="27"/>
  <c r="E1449" i="74" s="1"/>
  <c r="J20" i="27"/>
  <c r="D1449" i="74" s="1"/>
  <c r="G20" i="27"/>
  <c r="C1449" i="74" s="1"/>
  <c r="C1530" i="74" s="1"/>
  <c r="B20" i="27"/>
  <c r="A20" i="27"/>
  <c r="U19" i="27"/>
  <c r="V19" i="27" s="1"/>
  <c r="R19" i="27"/>
  <c r="Q19" i="27"/>
  <c r="P19" i="27"/>
  <c r="E1529" i="74" s="1"/>
  <c r="M19" i="27"/>
  <c r="E1448" i="74" s="1"/>
  <c r="J19" i="27"/>
  <c r="D1448" i="74" s="1"/>
  <c r="G19" i="27"/>
  <c r="C1448" i="74" s="1"/>
  <c r="C1529" i="74" s="1"/>
  <c r="B19" i="27"/>
  <c r="A19" i="27"/>
  <c r="U18" i="27"/>
  <c r="V18" i="27" s="1"/>
  <c r="R18" i="27"/>
  <c r="Q18" i="27"/>
  <c r="P18" i="27"/>
  <c r="E1528" i="74" s="1"/>
  <c r="M18" i="27"/>
  <c r="E1447" i="74" s="1"/>
  <c r="J18" i="27"/>
  <c r="D1447" i="74" s="1"/>
  <c r="G18" i="27"/>
  <c r="C1447" i="74" s="1"/>
  <c r="C1528" i="74" s="1"/>
  <c r="B18" i="27"/>
  <c r="A18" i="27"/>
  <c r="U17" i="27"/>
  <c r="V17" i="27" s="1"/>
  <c r="R17" i="27"/>
  <c r="Q17" i="27"/>
  <c r="P17" i="27"/>
  <c r="E1527" i="74" s="1"/>
  <c r="M17" i="27"/>
  <c r="E1446" i="74" s="1"/>
  <c r="J17" i="27"/>
  <c r="D1446" i="74" s="1"/>
  <c r="G17" i="27"/>
  <c r="C1446" i="74" s="1"/>
  <c r="C1527" i="74" s="1"/>
  <c r="B17" i="27"/>
  <c r="A17" i="27"/>
  <c r="U16" i="27"/>
  <c r="V16" i="27" s="1"/>
  <c r="R16" i="27"/>
  <c r="Q16" i="27"/>
  <c r="P16" i="27"/>
  <c r="E1526" i="74" s="1"/>
  <c r="M16" i="27"/>
  <c r="E1445" i="74" s="1"/>
  <c r="J16" i="27"/>
  <c r="D1445" i="74" s="1"/>
  <c r="G16" i="27"/>
  <c r="C1445" i="74" s="1"/>
  <c r="C1526" i="74" s="1"/>
  <c r="B16" i="27"/>
  <c r="A16" i="27"/>
  <c r="U15" i="27"/>
  <c r="V15" i="27" s="1"/>
  <c r="R15" i="27"/>
  <c r="Q15" i="27"/>
  <c r="P15" i="27"/>
  <c r="E1525" i="74" s="1"/>
  <c r="M15" i="27"/>
  <c r="E1444" i="74" s="1"/>
  <c r="J15" i="27"/>
  <c r="D1444" i="74" s="1"/>
  <c r="G15" i="27"/>
  <c r="C1444" i="74" s="1"/>
  <c r="C1525" i="74" s="1"/>
  <c r="B15" i="27"/>
  <c r="A15" i="27"/>
  <c r="U14" i="27"/>
  <c r="V14" i="27" s="1"/>
  <c r="R14" i="27"/>
  <c r="Q14" i="27"/>
  <c r="P14" i="27"/>
  <c r="E1524" i="74" s="1"/>
  <c r="M14" i="27"/>
  <c r="E1443" i="74" s="1"/>
  <c r="J14" i="27"/>
  <c r="D1443" i="74" s="1"/>
  <c r="G14" i="27"/>
  <c r="C1443" i="74" s="1"/>
  <c r="C1524" i="74" s="1"/>
  <c r="B14" i="27"/>
  <c r="A14" i="27"/>
  <c r="U13" i="27"/>
  <c r="V13" i="27" s="1"/>
  <c r="R13" i="27"/>
  <c r="Q13" i="27"/>
  <c r="P13" i="27"/>
  <c r="E1523" i="74" s="1"/>
  <c r="M13" i="27"/>
  <c r="E1442" i="74" s="1"/>
  <c r="J13" i="27"/>
  <c r="D1442" i="74" s="1"/>
  <c r="G13" i="27"/>
  <c r="C1442" i="74" s="1"/>
  <c r="C1523" i="74" s="1"/>
  <c r="B13" i="27"/>
  <c r="A13" i="27"/>
  <c r="U12" i="27"/>
  <c r="V12" i="27" s="1"/>
  <c r="R12" i="27"/>
  <c r="Q12" i="27"/>
  <c r="P12" i="27"/>
  <c r="E1522" i="74" s="1"/>
  <c r="M12" i="27"/>
  <c r="E1441" i="74" s="1"/>
  <c r="J12" i="27"/>
  <c r="D1441" i="74" s="1"/>
  <c r="G12" i="27"/>
  <c r="C1441" i="74" s="1"/>
  <c r="C1522" i="74" s="1"/>
  <c r="B12" i="27"/>
  <c r="A12" i="27"/>
  <c r="U11" i="27"/>
  <c r="V11" i="27" s="1"/>
  <c r="R11" i="27"/>
  <c r="Q11" i="27"/>
  <c r="P11" i="27"/>
  <c r="E1521" i="74" s="1"/>
  <c r="M11" i="27"/>
  <c r="E1440" i="74" s="1"/>
  <c r="J11" i="27"/>
  <c r="D1440" i="74" s="1"/>
  <c r="G11" i="27"/>
  <c r="B11" i="27"/>
  <c r="A11" i="27"/>
  <c r="U10" i="27"/>
  <c r="V10" i="27" s="1"/>
  <c r="R10" i="27"/>
  <c r="Q10" i="27"/>
  <c r="P10" i="27"/>
  <c r="E1520" i="74" s="1"/>
  <c r="M10" i="27"/>
  <c r="E1439" i="74" s="1"/>
  <c r="J10" i="27"/>
  <c r="D1439" i="74" s="1"/>
  <c r="G10" i="27"/>
  <c r="C1439" i="74" s="1"/>
  <c r="B10" i="27"/>
  <c r="A10" i="27"/>
  <c r="O9" i="27"/>
  <c r="N9" i="27"/>
  <c r="L9" i="27"/>
  <c r="K9" i="27"/>
  <c r="I9" i="27"/>
  <c r="F9" i="27"/>
  <c r="E9" i="27"/>
  <c r="D9" i="27"/>
  <c r="C9" i="27"/>
  <c r="V5" i="27"/>
  <c r="U5" i="27"/>
  <c r="N91" i="26"/>
  <c r="O90" i="26"/>
  <c r="O89" i="26"/>
  <c r="P84" i="26"/>
  <c r="O84" i="26"/>
  <c r="K84" i="26"/>
  <c r="H84" i="26"/>
  <c r="E84" i="26"/>
  <c r="B84" i="26"/>
  <c r="A84" i="26"/>
  <c r="P83" i="26"/>
  <c r="O83" i="26"/>
  <c r="K83" i="26"/>
  <c r="H83" i="26"/>
  <c r="E83" i="26"/>
  <c r="B83" i="26"/>
  <c r="A83" i="26"/>
  <c r="P82" i="26"/>
  <c r="O82" i="26"/>
  <c r="K82" i="26"/>
  <c r="H82" i="26"/>
  <c r="E82" i="26"/>
  <c r="B82" i="26"/>
  <c r="A82" i="26"/>
  <c r="P81" i="26"/>
  <c r="O81" i="26"/>
  <c r="K81" i="26"/>
  <c r="H81" i="26"/>
  <c r="E81" i="26"/>
  <c r="B81" i="26"/>
  <c r="A81" i="26"/>
  <c r="P80" i="26"/>
  <c r="O80" i="26"/>
  <c r="K80" i="26"/>
  <c r="H80" i="26"/>
  <c r="E80" i="26"/>
  <c r="B80" i="26"/>
  <c r="A80" i="26"/>
  <c r="P79" i="26"/>
  <c r="O79" i="26"/>
  <c r="K79" i="26"/>
  <c r="H79" i="26"/>
  <c r="E79" i="26"/>
  <c r="B79" i="26"/>
  <c r="A79" i="26"/>
  <c r="P78" i="26"/>
  <c r="O78" i="26"/>
  <c r="K78" i="26"/>
  <c r="H78" i="26"/>
  <c r="E78" i="26"/>
  <c r="B78" i="26"/>
  <c r="A78" i="26"/>
  <c r="P77" i="26"/>
  <c r="O77" i="26"/>
  <c r="K77" i="26"/>
  <c r="H77" i="26"/>
  <c r="E77" i="26"/>
  <c r="B77" i="26"/>
  <c r="A77" i="26"/>
  <c r="P76" i="26"/>
  <c r="O76" i="26"/>
  <c r="K76" i="26"/>
  <c r="H76" i="26"/>
  <c r="E76" i="26"/>
  <c r="B76" i="26"/>
  <c r="A76" i="26"/>
  <c r="P75" i="26"/>
  <c r="O75" i="26"/>
  <c r="K75" i="26"/>
  <c r="H75" i="26"/>
  <c r="E75" i="26"/>
  <c r="B75" i="26"/>
  <c r="A75" i="26"/>
  <c r="P74" i="26"/>
  <c r="O74" i="26"/>
  <c r="K74" i="26"/>
  <c r="H74" i="26"/>
  <c r="E74" i="26"/>
  <c r="B74" i="26"/>
  <c r="A74" i="26"/>
  <c r="P73" i="26"/>
  <c r="O73" i="26"/>
  <c r="K73" i="26"/>
  <c r="H73" i="26"/>
  <c r="E73" i="26"/>
  <c r="B73" i="26"/>
  <c r="A73" i="26"/>
  <c r="P72" i="26"/>
  <c r="O72" i="26"/>
  <c r="K72" i="26"/>
  <c r="H72" i="26"/>
  <c r="E72" i="26"/>
  <c r="B72" i="26"/>
  <c r="A72" i="26"/>
  <c r="P71" i="26"/>
  <c r="O71" i="26"/>
  <c r="K71" i="26"/>
  <c r="H71" i="26"/>
  <c r="E71" i="26"/>
  <c r="B71" i="26"/>
  <c r="A71" i="26"/>
  <c r="P70" i="26"/>
  <c r="O70" i="26"/>
  <c r="K70" i="26"/>
  <c r="H70" i="26"/>
  <c r="E70" i="26"/>
  <c r="B70" i="26"/>
  <c r="A70" i="26"/>
  <c r="P69" i="26"/>
  <c r="O69" i="26"/>
  <c r="K69" i="26"/>
  <c r="H69" i="26"/>
  <c r="E69" i="26"/>
  <c r="B69" i="26"/>
  <c r="A69" i="26"/>
  <c r="P68" i="26"/>
  <c r="O68" i="26"/>
  <c r="K68" i="26"/>
  <c r="H68" i="26"/>
  <c r="E68" i="26"/>
  <c r="B68" i="26"/>
  <c r="A68" i="26"/>
  <c r="P67" i="26"/>
  <c r="O67" i="26"/>
  <c r="K67" i="26"/>
  <c r="H67" i="26"/>
  <c r="E67" i="26"/>
  <c r="B67" i="26"/>
  <c r="A67" i="26"/>
  <c r="P66" i="26"/>
  <c r="O66" i="26"/>
  <c r="K66" i="26"/>
  <c r="H66" i="26"/>
  <c r="E66" i="26"/>
  <c r="B66" i="26"/>
  <c r="A66" i="26"/>
  <c r="P65" i="26"/>
  <c r="O65" i="26"/>
  <c r="K65" i="26"/>
  <c r="H65" i="26"/>
  <c r="E65" i="26"/>
  <c r="B65" i="26"/>
  <c r="A65" i="26"/>
  <c r="P64" i="26"/>
  <c r="O64" i="26"/>
  <c r="K64" i="26"/>
  <c r="H64" i="26"/>
  <c r="E64" i="26"/>
  <c r="B64" i="26"/>
  <c r="A64" i="26"/>
  <c r="P63" i="26"/>
  <c r="O63" i="26"/>
  <c r="K63" i="26"/>
  <c r="H63" i="26"/>
  <c r="E63" i="26"/>
  <c r="B63" i="26"/>
  <c r="A63" i="26"/>
  <c r="P62" i="26"/>
  <c r="O62" i="26"/>
  <c r="K62" i="26"/>
  <c r="H62" i="26"/>
  <c r="E62" i="26"/>
  <c r="B62" i="26"/>
  <c r="A62" i="26"/>
  <c r="P61" i="26"/>
  <c r="O61" i="26"/>
  <c r="K61" i="26"/>
  <c r="H61" i="26"/>
  <c r="E61" i="26"/>
  <c r="B61" i="26"/>
  <c r="A61" i="26"/>
  <c r="P60" i="26"/>
  <c r="O60" i="26"/>
  <c r="K60" i="26"/>
  <c r="H60" i="26"/>
  <c r="E60" i="26"/>
  <c r="B60" i="26"/>
  <c r="A60" i="26"/>
  <c r="P59" i="26"/>
  <c r="O59" i="26"/>
  <c r="K59" i="26"/>
  <c r="H59" i="26"/>
  <c r="E59" i="26"/>
  <c r="B59" i="26"/>
  <c r="A59" i="26"/>
  <c r="P58" i="26"/>
  <c r="O58" i="26"/>
  <c r="K58" i="26"/>
  <c r="H58" i="26"/>
  <c r="E58" i="26"/>
  <c r="B58" i="26"/>
  <c r="A58" i="26"/>
  <c r="P57" i="26"/>
  <c r="O57" i="26"/>
  <c r="K57" i="26"/>
  <c r="H57" i="26"/>
  <c r="E57" i="26"/>
  <c r="B57" i="26"/>
  <c r="A57" i="26"/>
  <c r="P56" i="26"/>
  <c r="O56" i="26"/>
  <c r="K56" i="26"/>
  <c r="H56" i="26"/>
  <c r="E56" i="26"/>
  <c r="B56" i="26"/>
  <c r="A56" i="26"/>
  <c r="P55" i="26"/>
  <c r="O55" i="26"/>
  <c r="K55" i="26"/>
  <c r="H55" i="26"/>
  <c r="E55" i="26"/>
  <c r="B55" i="26"/>
  <c r="A55" i="26"/>
  <c r="P54" i="26"/>
  <c r="O54" i="26"/>
  <c r="K54" i="26"/>
  <c r="H54" i="26"/>
  <c r="E54" i="26"/>
  <c r="B54" i="26"/>
  <c r="A54" i="26"/>
  <c r="P53" i="26"/>
  <c r="O53" i="26"/>
  <c r="K53" i="26"/>
  <c r="H53" i="26"/>
  <c r="E53" i="26"/>
  <c r="B53" i="26"/>
  <c r="A53" i="26"/>
  <c r="P52" i="26"/>
  <c r="O52" i="26"/>
  <c r="K52" i="26"/>
  <c r="H52" i="26"/>
  <c r="E52" i="26"/>
  <c r="B52" i="26"/>
  <c r="A52" i="26"/>
  <c r="P51" i="26"/>
  <c r="O51" i="26"/>
  <c r="K51" i="26"/>
  <c r="H51" i="26"/>
  <c r="E51" i="26"/>
  <c r="B51" i="26"/>
  <c r="A51" i="26"/>
  <c r="P50" i="26"/>
  <c r="O50" i="26"/>
  <c r="K50" i="26"/>
  <c r="H50" i="26"/>
  <c r="E50" i="26"/>
  <c r="B50" i="26"/>
  <c r="A50" i="26"/>
  <c r="P49" i="26"/>
  <c r="O49" i="26"/>
  <c r="K49" i="26"/>
  <c r="H49" i="26"/>
  <c r="E49" i="26"/>
  <c r="B49" i="26"/>
  <c r="A49" i="26"/>
  <c r="P48" i="26"/>
  <c r="O48" i="26"/>
  <c r="K48" i="26"/>
  <c r="H48" i="26"/>
  <c r="E48" i="26"/>
  <c r="B48" i="26"/>
  <c r="A48" i="26"/>
  <c r="P47" i="26"/>
  <c r="O47" i="26"/>
  <c r="K47" i="26"/>
  <c r="H47" i="26"/>
  <c r="E47" i="26"/>
  <c r="B47" i="26"/>
  <c r="A47" i="26"/>
  <c r="P46" i="26"/>
  <c r="O46" i="26"/>
  <c r="K46" i="26"/>
  <c r="H46" i="26"/>
  <c r="E46" i="26"/>
  <c r="B46" i="26"/>
  <c r="A46" i="26"/>
  <c r="P45" i="26"/>
  <c r="O45" i="26"/>
  <c r="K45" i="26"/>
  <c r="H45" i="26"/>
  <c r="E45" i="26"/>
  <c r="B45" i="26"/>
  <c r="A45" i="26"/>
  <c r="P44" i="26"/>
  <c r="O44" i="26"/>
  <c r="K44" i="26"/>
  <c r="H44" i="26"/>
  <c r="E44" i="26"/>
  <c r="B44" i="26"/>
  <c r="A44" i="26"/>
  <c r="P43" i="26"/>
  <c r="O43" i="26"/>
  <c r="K43" i="26"/>
  <c r="H43" i="26"/>
  <c r="E43" i="26"/>
  <c r="B43" i="26"/>
  <c r="A43" i="26"/>
  <c r="P42" i="26"/>
  <c r="O42" i="26"/>
  <c r="K42" i="26"/>
  <c r="H42" i="26"/>
  <c r="E42" i="26"/>
  <c r="B42" i="26"/>
  <c r="A42" i="26"/>
  <c r="P41" i="26"/>
  <c r="O41" i="26"/>
  <c r="K41" i="26"/>
  <c r="H41" i="26"/>
  <c r="E41" i="26"/>
  <c r="B41" i="26"/>
  <c r="A41" i="26"/>
  <c r="P40" i="26"/>
  <c r="O40" i="26"/>
  <c r="K40" i="26"/>
  <c r="H40" i="26"/>
  <c r="E40" i="26"/>
  <c r="B40" i="26"/>
  <c r="A40" i="26"/>
  <c r="P39" i="26"/>
  <c r="O39" i="26"/>
  <c r="K39" i="26"/>
  <c r="H39" i="26"/>
  <c r="E39" i="26"/>
  <c r="B39" i="26"/>
  <c r="A39" i="26"/>
  <c r="P38" i="26"/>
  <c r="O38" i="26"/>
  <c r="K38" i="26"/>
  <c r="H38" i="26"/>
  <c r="E38" i="26"/>
  <c r="B38" i="26"/>
  <c r="A38" i="26"/>
  <c r="P37" i="26"/>
  <c r="O37" i="26"/>
  <c r="K37" i="26"/>
  <c r="H37" i="26"/>
  <c r="E37" i="26"/>
  <c r="B37" i="26"/>
  <c r="A37" i="26"/>
  <c r="P36" i="26"/>
  <c r="O36" i="26"/>
  <c r="K36" i="26"/>
  <c r="H36" i="26"/>
  <c r="E36" i="26"/>
  <c r="B36" i="26"/>
  <c r="A36" i="26"/>
  <c r="P35" i="26"/>
  <c r="O35" i="26"/>
  <c r="K35" i="26"/>
  <c r="H35" i="26"/>
  <c r="E35" i="26"/>
  <c r="B35" i="26"/>
  <c r="A35" i="26"/>
  <c r="P34" i="26"/>
  <c r="O34" i="26"/>
  <c r="K34" i="26"/>
  <c r="H34" i="26"/>
  <c r="E34" i="26"/>
  <c r="B34" i="26"/>
  <c r="A34" i="26"/>
  <c r="P33" i="26"/>
  <c r="O33" i="26"/>
  <c r="K33" i="26"/>
  <c r="H33" i="26"/>
  <c r="E33" i="26"/>
  <c r="B33" i="26"/>
  <c r="A33" i="26"/>
  <c r="P32" i="26"/>
  <c r="O32" i="26"/>
  <c r="K32" i="26"/>
  <c r="H32" i="26"/>
  <c r="E32" i="26"/>
  <c r="B32" i="26"/>
  <c r="A32" i="26"/>
  <c r="P31" i="26"/>
  <c r="O31" i="26"/>
  <c r="K31" i="26"/>
  <c r="H31" i="26"/>
  <c r="E31" i="26"/>
  <c r="B31" i="26"/>
  <c r="A31" i="26"/>
  <c r="P30" i="26"/>
  <c r="O30" i="26"/>
  <c r="K30" i="26"/>
  <c r="H30" i="26"/>
  <c r="E30" i="26"/>
  <c r="B30" i="26"/>
  <c r="A30" i="26"/>
  <c r="P29" i="26"/>
  <c r="O29" i="26"/>
  <c r="K29" i="26"/>
  <c r="H29" i="26"/>
  <c r="E29" i="26"/>
  <c r="B29" i="26"/>
  <c r="A29" i="26"/>
  <c r="P28" i="26"/>
  <c r="O28" i="26"/>
  <c r="K28" i="26"/>
  <c r="H28" i="26"/>
  <c r="E28" i="26"/>
  <c r="B28" i="26"/>
  <c r="A28" i="26"/>
  <c r="P27" i="26"/>
  <c r="O27" i="26"/>
  <c r="K27" i="26"/>
  <c r="H27" i="26"/>
  <c r="E27" i="26"/>
  <c r="B27" i="26"/>
  <c r="A27" i="26"/>
  <c r="P26" i="26"/>
  <c r="O26" i="26"/>
  <c r="K26" i="26"/>
  <c r="H26" i="26"/>
  <c r="E26" i="26"/>
  <c r="B26" i="26"/>
  <c r="A26" i="26"/>
  <c r="P25" i="26"/>
  <c r="O25" i="26"/>
  <c r="K25" i="26"/>
  <c r="H25" i="26"/>
  <c r="E25" i="26"/>
  <c r="B25" i="26"/>
  <c r="A25" i="26"/>
  <c r="P24" i="26"/>
  <c r="O24" i="26"/>
  <c r="K24" i="26"/>
  <c r="H24" i="26"/>
  <c r="E24" i="26"/>
  <c r="B24" i="26"/>
  <c r="A24" i="26"/>
  <c r="P23" i="26"/>
  <c r="O23" i="26"/>
  <c r="K23" i="26"/>
  <c r="H23" i="26"/>
  <c r="E23" i="26"/>
  <c r="B23" i="26"/>
  <c r="A23" i="26"/>
  <c r="P22" i="26"/>
  <c r="O22" i="26"/>
  <c r="K22" i="26"/>
  <c r="H22" i="26"/>
  <c r="E22" i="26"/>
  <c r="B22" i="26"/>
  <c r="A22" i="26"/>
  <c r="P21" i="26"/>
  <c r="O21" i="26"/>
  <c r="K21" i="26"/>
  <c r="H21" i="26"/>
  <c r="E21" i="26"/>
  <c r="B21" i="26"/>
  <c r="A21" i="26"/>
  <c r="P20" i="26"/>
  <c r="O20" i="26"/>
  <c r="K20" i="26"/>
  <c r="H20" i="26"/>
  <c r="E20" i="26"/>
  <c r="B20" i="26"/>
  <c r="A20" i="26"/>
  <c r="P19" i="26"/>
  <c r="O19" i="26"/>
  <c r="K19" i="26"/>
  <c r="H19" i="26"/>
  <c r="E19" i="26"/>
  <c r="B19" i="26"/>
  <c r="A19" i="26"/>
  <c r="P18" i="26"/>
  <c r="O18" i="26"/>
  <c r="K18" i="26"/>
  <c r="H18" i="26"/>
  <c r="E18" i="26"/>
  <c r="B18" i="26"/>
  <c r="A18" i="26"/>
  <c r="P17" i="26"/>
  <c r="O17" i="26"/>
  <c r="K17" i="26"/>
  <c r="H17" i="26"/>
  <c r="E17" i="26"/>
  <c r="B17" i="26"/>
  <c r="A17" i="26"/>
  <c r="P16" i="26"/>
  <c r="O16" i="26"/>
  <c r="K16" i="26"/>
  <c r="H16" i="26"/>
  <c r="E16" i="26"/>
  <c r="B16" i="26"/>
  <c r="A16" i="26"/>
  <c r="P15" i="26"/>
  <c r="O15" i="26"/>
  <c r="K15" i="26"/>
  <c r="H15" i="26"/>
  <c r="E15" i="26"/>
  <c r="B15" i="26"/>
  <c r="A15" i="26"/>
  <c r="P14" i="26"/>
  <c r="O14" i="26"/>
  <c r="K14" i="26"/>
  <c r="H14" i="26"/>
  <c r="E14" i="26"/>
  <c r="B14" i="26"/>
  <c r="A14" i="26"/>
  <c r="P13" i="26"/>
  <c r="O13" i="26"/>
  <c r="K13" i="26"/>
  <c r="H13" i="26"/>
  <c r="E13" i="26"/>
  <c r="B13" i="26"/>
  <c r="A13" i="26"/>
  <c r="P12" i="26"/>
  <c r="O12" i="26"/>
  <c r="K12" i="26"/>
  <c r="H12" i="26"/>
  <c r="E12" i="26"/>
  <c r="B12" i="26"/>
  <c r="A12" i="26"/>
  <c r="P11" i="26"/>
  <c r="O11" i="26"/>
  <c r="K11" i="26"/>
  <c r="H11" i="26"/>
  <c r="E11" i="26"/>
  <c r="B11" i="26"/>
  <c r="A11" i="26"/>
  <c r="P10" i="26"/>
  <c r="O10" i="26"/>
  <c r="K10" i="26"/>
  <c r="H10" i="26"/>
  <c r="E10" i="26"/>
  <c r="E9" i="26" s="1"/>
  <c r="B10" i="26"/>
  <c r="A10" i="26"/>
  <c r="M9" i="26"/>
  <c r="L9" i="26"/>
  <c r="J9" i="26"/>
  <c r="I9" i="26"/>
  <c r="G9" i="26"/>
  <c r="F9" i="26"/>
  <c r="D9" i="26"/>
  <c r="C9" i="26"/>
  <c r="Q5" i="26"/>
  <c r="P5" i="26"/>
  <c r="N91" i="25"/>
  <c r="O90" i="25"/>
  <c r="O89" i="25"/>
  <c r="P84" i="25"/>
  <c r="O84" i="25"/>
  <c r="D1349" i="74"/>
  <c r="K84" i="25"/>
  <c r="E1263" i="74" s="1"/>
  <c r="H84" i="25"/>
  <c r="D1101" i="74" s="1"/>
  <c r="E84" i="25"/>
  <c r="C1101" i="74" s="1"/>
  <c r="B84" i="25"/>
  <c r="A84" i="25"/>
  <c r="P83" i="25"/>
  <c r="O83" i="25"/>
  <c r="D1348" i="74"/>
  <c r="K83" i="25"/>
  <c r="E1262" i="74" s="1"/>
  <c r="H83" i="25"/>
  <c r="E83" i="25"/>
  <c r="C1100" i="74" s="1"/>
  <c r="B83" i="25"/>
  <c r="A83" i="25"/>
  <c r="P82" i="25"/>
  <c r="O82" i="25"/>
  <c r="D1347" i="74"/>
  <c r="K82" i="25"/>
  <c r="E1261" i="74" s="1"/>
  <c r="H82" i="25"/>
  <c r="D1099" i="74" s="1"/>
  <c r="E82" i="25"/>
  <c r="C1099" i="74" s="1"/>
  <c r="B82" i="25"/>
  <c r="A82" i="25"/>
  <c r="P81" i="25"/>
  <c r="O81" i="25"/>
  <c r="D1346" i="74"/>
  <c r="K81" i="25"/>
  <c r="E1260" i="74" s="1"/>
  <c r="H81" i="25"/>
  <c r="E81" i="25"/>
  <c r="C1098" i="74" s="1"/>
  <c r="B81" i="25"/>
  <c r="A81" i="25"/>
  <c r="P80" i="25"/>
  <c r="O80" i="25"/>
  <c r="D1345" i="74"/>
  <c r="K80" i="25"/>
  <c r="E1259" i="74" s="1"/>
  <c r="H80" i="25"/>
  <c r="D1097" i="74" s="1"/>
  <c r="E80" i="25"/>
  <c r="C1097" i="74" s="1"/>
  <c r="B80" i="25"/>
  <c r="A80" i="25"/>
  <c r="P79" i="25"/>
  <c r="O79" i="25"/>
  <c r="D1344" i="74"/>
  <c r="K79" i="25"/>
  <c r="E1258" i="74" s="1"/>
  <c r="H79" i="25"/>
  <c r="E79" i="25"/>
  <c r="C1096" i="74" s="1"/>
  <c r="B79" i="25"/>
  <c r="A79" i="25"/>
  <c r="P78" i="25"/>
  <c r="O78" i="25"/>
  <c r="D1343" i="74"/>
  <c r="K78" i="25"/>
  <c r="E1257" i="74" s="1"/>
  <c r="H78" i="25"/>
  <c r="D1095" i="74" s="1"/>
  <c r="E78" i="25"/>
  <c r="C1095" i="74" s="1"/>
  <c r="B78" i="25"/>
  <c r="A78" i="25"/>
  <c r="P77" i="25"/>
  <c r="O77" i="25"/>
  <c r="D1342" i="74"/>
  <c r="K77" i="25"/>
  <c r="E1256" i="74" s="1"/>
  <c r="H77" i="25"/>
  <c r="E77" i="25"/>
  <c r="C1094" i="74" s="1"/>
  <c r="B77" i="25"/>
  <c r="A77" i="25"/>
  <c r="P76" i="25"/>
  <c r="O76" i="25"/>
  <c r="D1341" i="74"/>
  <c r="K76" i="25"/>
  <c r="E1255" i="74" s="1"/>
  <c r="H76" i="25"/>
  <c r="D1093" i="74" s="1"/>
  <c r="E76" i="25"/>
  <c r="C1093" i="74" s="1"/>
  <c r="B76" i="25"/>
  <c r="A76" i="25"/>
  <c r="P75" i="25"/>
  <c r="O75" i="25"/>
  <c r="D1340" i="74"/>
  <c r="K75" i="25"/>
  <c r="E1254" i="74" s="1"/>
  <c r="H75" i="25"/>
  <c r="E75" i="25"/>
  <c r="C1092" i="74" s="1"/>
  <c r="B75" i="25"/>
  <c r="A75" i="25"/>
  <c r="P74" i="25"/>
  <c r="O74" i="25"/>
  <c r="D1339" i="74"/>
  <c r="K74" i="25"/>
  <c r="E1253" i="74" s="1"/>
  <c r="H74" i="25"/>
  <c r="D1091" i="74" s="1"/>
  <c r="E74" i="25"/>
  <c r="C1091" i="74" s="1"/>
  <c r="B74" i="25"/>
  <c r="A74" i="25"/>
  <c r="P73" i="25"/>
  <c r="O73" i="25"/>
  <c r="D1338" i="74"/>
  <c r="K73" i="25"/>
  <c r="E1252" i="74" s="1"/>
  <c r="H73" i="25"/>
  <c r="E73" i="25"/>
  <c r="C1090" i="74" s="1"/>
  <c r="B73" i="25"/>
  <c r="A73" i="25"/>
  <c r="P72" i="25"/>
  <c r="O72" i="25"/>
  <c r="D1337" i="74"/>
  <c r="K72" i="25"/>
  <c r="E1251" i="74" s="1"/>
  <c r="H72" i="25"/>
  <c r="D1089" i="74" s="1"/>
  <c r="E72" i="25"/>
  <c r="C1089" i="74" s="1"/>
  <c r="B72" i="25"/>
  <c r="A72" i="25"/>
  <c r="P71" i="25"/>
  <c r="O71" i="25"/>
  <c r="D1336" i="74"/>
  <c r="K71" i="25"/>
  <c r="E1250" i="74" s="1"/>
  <c r="H71" i="25"/>
  <c r="E71" i="25"/>
  <c r="C1088" i="74" s="1"/>
  <c r="B71" i="25"/>
  <c r="A71" i="25"/>
  <c r="P70" i="25"/>
  <c r="O70" i="25"/>
  <c r="D1335" i="74"/>
  <c r="K70" i="25"/>
  <c r="E1249" i="74" s="1"/>
  <c r="H70" i="25"/>
  <c r="D1087" i="74" s="1"/>
  <c r="E70" i="25"/>
  <c r="C1087" i="74" s="1"/>
  <c r="B70" i="25"/>
  <c r="A70" i="25"/>
  <c r="P69" i="25"/>
  <c r="O69" i="25"/>
  <c r="D1334" i="74"/>
  <c r="K69" i="25"/>
  <c r="E1248" i="74" s="1"/>
  <c r="H69" i="25"/>
  <c r="E69" i="25"/>
  <c r="C1086" i="74" s="1"/>
  <c r="B69" i="25"/>
  <c r="A69" i="25"/>
  <c r="P68" i="25"/>
  <c r="O68" i="25"/>
  <c r="D1333" i="74"/>
  <c r="K68" i="25"/>
  <c r="E1247" i="74" s="1"/>
  <c r="H68" i="25"/>
  <c r="D1085" i="74" s="1"/>
  <c r="E68" i="25"/>
  <c r="C1085" i="74" s="1"/>
  <c r="B68" i="25"/>
  <c r="A68" i="25"/>
  <c r="P67" i="25"/>
  <c r="O67" i="25"/>
  <c r="D1332" i="74"/>
  <c r="K67" i="25"/>
  <c r="E1246" i="74" s="1"/>
  <c r="H67" i="25"/>
  <c r="E67" i="25"/>
  <c r="C1084" i="74" s="1"/>
  <c r="B67" i="25"/>
  <c r="A67" i="25"/>
  <c r="P66" i="25"/>
  <c r="O66" i="25"/>
  <c r="D1331" i="74"/>
  <c r="K66" i="25"/>
  <c r="E1245" i="74" s="1"/>
  <c r="H66" i="25"/>
  <c r="D1083" i="74" s="1"/>
  <c r="E66" i="25"/>
  <c r="C1083" i="74" s="1"/>
  <c r="B66" i="25"/>
  <c r="A66" i="25"/>
  <c r="P65" i="25"/>
  <c r="O65" i="25"/>
  <c r="D1330" i="74"/>
  <c r="K65" i="25"/>
  <c r="E1244" i="74" s="1"/>
  <c r="H65" i="25"/>
  <c r="E65" i="25"/>
  <c r="C1082" i="74" s="1"/>
  <c r="B65" i="25"/>
  <c r="A65" i="25"/>
  <c r="P64" i="25"/>
  <c r="O64" i="25"/>
  <c r="D1329" i="74"/>
  <c r="K64" i="25"/>
  <c r="E1243" i="74" s="1"/>
  <c r="H64" i="25"/>
  <c r="D1081" i="74" s="1"/>
  <c r="E64" i="25"/>
  <c r="C1081" i="74" s="1"/>
  <c r="B64" i="25"/>
  <c r="A64" i="25"/>
  <c r="P63" i="25"/>
  <c r="O63" i="25"/>
  <c r="D1328" i="74"/>
  <c r="K63" i="25"/>
  <c r="E1242" i="74" s="1"/>
  <c r="H63" i="25"/>
  <c r="E63" i="25"/>
  <c r="C1080" i="74" s="1"/>
  <c r="B63" i="25"/>
  <c r="A63" i="25"/>
  <c r="P62" i="25"/>
  <c r="O62" i="25"/>
  <c r="D1327" i="74"/>
  <c r="K62" i="25"/>
  <c r="E1241" i="74" s="1"/>
  <c r="H62" i="25"/>
  <c r="D1079" i="74" s="1"/>
  <c r="E62" i="25"/>
  <c r="C1079" i="74" s="1"/>
  <c r="B62" i="25"/>
  <c r="A62" i="25"/>
  <c r="P61" i="25"/>
  <c r="O61" i="25"/>
  <c r="D1326" i="74"/>
  <c r="K61" i="25"/>
  <c r="E1240" i="74" s="1"/>
  <c r="H61" i="25"/>
  <c r="E61" i="25"/>
  <c r="C1078" i="74" s="1"/>
  <c r="B61" i="25"/>
  <c r="A61" i="25"/>
  <c r="P60" i="25"/>
  <c r="O60" i="25"/>
  <c r="D1325" i="74"/>
  <c r="K60" i="25"/>
  <c r="E1239" i="74" s="1"/>
  <c r="H60" i="25"/>
  <c r="D1077" i="74" s="1"/>
  <c r="E60" i="25"/>
  <c r="C1077" i="74" s="1"/>
  <c r="B60" i="25"/>
  <c r="A60" i="25"/>
  <c r="P59" i="25"/>
  <c r="O59" i="25"/>
  <c r="D1324" i="74"/>
  <c r="K59" i="25"/>
  <c r="E1238" i="74" s="1"/>
  <c r="H59" i="25"/>
  <c r="E59" i="25"/>
  <c r="C1076" i="74" s="1"/>
  <c r="B59" i="25"/>
  <c r="A59" i="25"/>
  <c r="P58" i="25"/>
  <c r="O58" i="25"/>
  <c r="D1323" i="74"/>
  <c r="K58" i="25"/>
  <c r="E1237" i="74" s="1"/>
  <c r="H58" i="25"/>
  <c r="D1075" i="74" s="1"/>
  <c r="E58" i="25"/>
  <c r="C1075" i="74" s="1"/>
  <c r="B58" i="25"/>
  <c r="A58" i="25"/>
  <c r="P57" i="25"/>
  <c r="O57" i="25"/>
  <c r="D1322" i="74"/>
  <c r="K57" i="25"/>
  <c r="E1236" i="74" s="1"/>
  <c r="H57" i="25"/>
  <c r="E57" i="25"/>
  <c r="C1074" i="74" s="1"/>
  <c r="B57" i="25"/>
  <c r="A57" i="25"/>
  <c r="P56" i="25"/>
  <c r="O56" i="25"/>
  <c r="D1321" i="74"/>
  <c r="K56" i="25"/>
  <c r="E1235" i="74" s="1"/>
  <c r="H56" i="25"/>
  <c r="D1073" i="74" s="1"/>
  <c r="E56" i="25"/>
  <c r="C1073" i="74" s="1"/>
  <c r="B56" i="25"/>
  <c r="A56" i="25"/>
  <c r="P55" i="25"/>
  <c r="O55" i="25"/>
  <c r="D1320" i="74"/>
  <c r="K55" i="25"/>
  <c r="E1234" i="74" s="1"/>
  <c r="H55" i="25"/>
  <c r="E55" i="25"/>
  <c r="C1072" i="74" s="1"/>
  <c r="B55" i="25"/>
  <c r="A55" i="25"/>
  <c r="P54" i="25"/>
  <c r="O54" i="25"/>
  <c r="D1319" i="74"/>
  <c r="K54" i="25"/>
  <c r="E1233" i="74" s="1"/>
  <c r="H54" i="25"/>
  <c r="D1071" i="74" s="1"/>
  <c r="E54" i="25"/>
  <c r="C1071" i="74" s="1"/>
  <c r="B54" i="25"/>
  <c r="A54" i="25"/>
  <c r="P53" i="25"/>
  <c r="O53" i="25"/>
  <c r="D1318" i="74"/>
  <c r="K53" i="25"/>
  <c r="E1232" i="74" s="1"/>
  <c r="H53" i="25"/>
  <c r="E53" i="25"/>
  <c r="C1070" i="74" s="1"/>
  <c r="B53" i="25"/>
  <c r="A53" i="25"/>
  <c r="P52" i="25"/>
  <c r="O52" i="25"/>
  <c r="D1317" i="74"/>
  <c r="K52" i="25"/>
  <c r="E1231" i="74" s="1"/>
  <c r="H52" i="25"/>
  <c r="D1069" i="74" s="1"/>
  <c r="E52" i="25"/>
  <c r="C1069" i="74" s="1"/>
  <c r="B52" i="25"/>
  <c r="A52" i="25"/>
  <c r="P51" i="25"/>
  <c r="O51" i="25"/>
  <c r="D1316" i="74"/>
  <c r="K51" i="25"/>
  <c r="E1230" i="74" s="1"/>
  <c r="H51" i="25"/>
  <c r="E51" i="25"/>
  <c r="C1068" i="74" s="1"/>
  <c r="B51" i="25"/>
  <c r="A51" i="25"/>
  <c r="P50" i="25"/>
  <c r="O50" i="25"/>
  <c r="D1315" i="74"/>
  <c r="K50" i="25"/>
  <c r="E1229" i="74" s="1"/>
  <c r="H50" i="25"/>
  <c r="D1067" i="74" s="1"/>
  <c r="E50" i="25"/>
  <c r="C1067" i="74" s="1"/>
  <c r="B50" i="25"/>
  <c r="A50" i="25"/>
  <c r="P49" i="25"/>
  <c r="O49" i="25"/>
  <c r="D1314" i="74"/>
  <c r="K49" i="25"/>
  <c r="E1228" i="74" s="1"/>
  <c r="H49" i="25"/>
  <c r="E49" i="25"/>
  <c r="C1066" i="74" s="1"/>
  <c r="B49" i="25"/>
  <c r="A49" i="25"/>
  <c r="P48" i="25"/>
  <c r="O48" i="25"/>
  <c r="D1313" i="74"/>
  <c r="K48" i="25"/>
  <c r="E1227" i="74" s="1"/>
  <c r="H48" i="25"/>
  <c r="D1065" i="74" s="1"/>
  <c r="E48" i="25"/>
  <c r="C1065" i="74" s="1"/>
  <c r="B48" i="25"/>
  <c r="A48" i="25"/>
  <c r="P47" i="25"/>
  <c r="O47" i="25"/>
  <c r="D1312" i="74"/>
  <c r="K47" i="25"/>
  <c r="E1226" i="74" s="1"/>
  <c r="H47" i="25"/>
  <c r="E47" i="25"/>
  <c r="C1064" i="74" s="1"/>
  <c r="B47" i="25"/>
  <c r="A47" i="25"/>
  <c r="P46" i="25"/>
  <c r="O46" i="25"/>
  <c r="D1311" i="74"/>
  <c r="K46" i="25"/>
  <c r="E1225" i="74" s="1"/>
  <c r="H46" i="25"/>
  <c r="D1063" i="74" s="1"/>
  <c r="E46" i="25"/>
  <c r="C1063" i="74" s="1"/>
  <c r="B46" i="25"/>
  <c r="A46" i="25"/>
  <c r="P45" i="25"/>
  <c r="O45" i="25"/>
  <c r="D1310" i="74"/>
  <c r="K45" i="25"/>
  <c r="E1224" i="74" s="1"/>
  <c r="H45" i="25"/>
  <c r="E45" i="25"/>
  <c r="C1062" i="74" s="1"/>
  <c r="B45" i="25"/>
  <c r="A45" i="25"/>
  <c r="P44" i="25"/>
  <c r="O44" i="25"/>
  <c r="D1309" i="74"/>
  <c r="K44" i="25"/>
  <c r="E1223" i="74" s="1"/>
  <c r="H44" i="25"/>
  <c r="D1061" i="74" s="1"/>
  <c r="E44" i="25"/>
  <c r="C1061" i="74" s="1"/>
  <c r="B44" i="25"/>
  <c r="A44" i="25"/>
  <c r="P43" i="25"/>
  <c r="O43" i="25"/>
  <c r="D1308" i="74"/>
  <c r="K43" i="25"/>
  <c r="E1222" i="74" s="1"/>
  <c r="H43" i="25"/>
  <c r="E43" i="25"/>
  <c r="C1060" i="74" s="1"/>
  <c r="B43" i="25"/>
  <c r="A43" i="25"/>
  <c r="P42" i="25"/>
  <c r="O42" i="25"/>
  <c r="D1307" i="74"/>
  <c r="K42" i="25"/>
  <c r="E1221" i="74" s="1"/>
  <c r="H42" i="25"/>
  <c r="D1059" i="74" s="1"/>
  <c r="E42" i="25"/>
  <c r="C1059" i="74" s="1"/>
  <c r="B42" i="25"/>
  <c r="A42" i="25"/>
  <c r="P41" i="25"/>
  <c r="O41" i="25"/>
  <c r="D1306" i="74"/>
  <c r="K41" i="25"/>
  <c r="E1220" i="74" s="1"/>
  <c r="H41" i="25"/>
  <c r="E41" i="25"/>
  <c r="C1058" i="74" s="1"/>
  <c r="B41" i="25"/>
  <c r="A41" i="25"/>
  <c r="P40" i="25"/>
  <c r="O40" i="25"/>
  <c r="D1305" i="74"/>
  <c r="K40" i="25"/>
  <c r="E1219" i="74" s="1"/>
  <c r="H40" i="25"/>
  <c r="D1057" i="74" s="1"/>
  <c r="E40" i="25"/>
  <c r="C1057" i="74" s="1"/>
  <c r="B40" i="25"/>
  <c r="A40" i="25"/>
  <c r="P39" i="25"/>
  <c r="O39" i="25"/>
  <c r="D1304" i="74"/>
  <c r="K39" i="25"/>
  <c r="E1218" i="74" s="1"/>
  <c r="H39" i="25"/>
  <c r="E39" i="25"/>
  <c r="C1056" i="74" s="1"/>
  <c r="B39" i="25"/>
  <c r="A39" i="25"/>
  <c r="P38" i="25"/>
  <c r="O38" i="25"/>
  <c r="D1303" i="74"/>
  <c r="K38" i="25"/>
  <c r="E1217" i="74" s="1"/>
  <c r="H38" i="25"/>
  <c r="D1055" i="74" s="1"/>
  <c r="E38" i="25"/>
  <c r="C1055" i="74" s="1"/>
  <c r="B38" i="25"/>
  <c r="A38" i="25"/>
  <c r="P37" i="25"/>
  <c r="O37" i="25"/>
  <c r="D1302" i="74"/>
  <c r="K37" i="25"/>
  <c r="E1216" i="74" s="1"/>
  <c r="H37" i="25"/>
  <c r="E37" i="25"/>
  <c r="C1054" i="74" s="1"/>
  <c r="B37" i="25"/>
  <c r="A37" i="25"/>
  <c r="P36" i="25"/>
  <c r="O36" i="25"/>
  <c r="D1301" i="74"/>
  <c r="K36" i="25"/>
  <c r="E1215" i="74" s="1"/>
  <c r="H36" i="25"/>
  <c r="D1053" i="74" s="1"/>
  <c r="E36" i="25"/>
  <c r="C1053" i="74" s="1"/>
  <c r="B36" i="25"/>
  <c r="A36" i="25"/>
  <c r="P35" i="25"/>
  <c r="O35" i="25"/>
  <c r="D1300" i="74"/>
  <c r="K35" i="25"/>
  <c r="E1214" i="74" s="1"/>
  <c r="H35" i="25"/>
  <c r="E35" i="25"/>
  <c r="C1052" i="74" s="1"/>
  <c r="B35" i="25"/>
  <c r="A35" i="25"/>
  <c r="P34" i="25"/>
  <c r="O34" i="25"/>
  <c r="D1299" i="74"/>
  <c r="K34" i="25"/>
  <c r="E1213" i="74" s="1"/>
  <c r="H34" i="25"/>
  <c r="D1051" i="74" s="1"/>
  <c r="E34" i="25"/>
  <c r="C1051" i="74" s="1"/>
  <c r="B34" i="25"/>
  <c r="A34" i="25"/>
  <c r="P33" i="25"/>
  <c r="O33" i="25"/>
  <c r="D1298" i="74"/>
  <c r="K33" i="25"/>
  <c r="E1212" i="74" s="1"/>
  <c r="H33" i="25"/>
  <c r="E33" i="25"/>
  <c r="C1050" i="74" s="1"/>
  <c r="B33" i="25"/>
  <c r="A33" i="25"/>
  <c r="P32" i="25"/>
  <c r="O32" i="25"/>
  <c r="D1297" i="74"/>
  <c r="K32" i="25"/>
  <c r="E1211" i="74" s="1"/>
  <c r="H32" i="25"/>
  <c r="D1049" i="74" s="1"/>
  <c r="E32" i="25"/>
  <c r="C1049" i="74" s="1"/>
  <c r="B32" i="25"/>
  <c r="A32" i="25"/>
  <c r="P31" i="25"/>
  <c r="O31" i="25"/>
  <c r="D1296" i="74"/>
  <c r="K31" i="25"/>
  <c r="E1210" i="74" s="1"/>
  <c r="H31" i="25"/>
  <c r="E31" i="25"/>
  <c r="C1048" i="74" s="1"/>
  <c r="B31" i="25"/>
  <c r="A31" i="25"/>
  <c r="P30" i="25"/>
  <c r="O30" i="25"/>
  <c r="D1295" i="74"/>
  <c r="K30" i="25"/>
  <c r="E1209" i="74" s="1"/>
  <c r="H30" i="25"/>
  <c r="D1047" i="74" s="1"/>
  <c r="E30" i="25"/>
  <c r="C1047" i="74" s="1"/>
  <c r="B30" i="25"/>
  <c r="A30" i="25"/>
  <c r="P29" i="25"/>
  <c r="O29" i="25"/>
  <c r="D1294" i="74"/>
  <c r="K29" i="25"/>
  <c r="E1208" i="74" s="1"/>
  <c r="H29" i="25"/>
  <c r="E29" i="25"/>
  <c r="C1046" i="74" s="1"/>
  <c r="B29" i="25"/>
  <c r="A29" i="25"/>
  <c r="P28" i="25"/>
  <c r="O28" i="25"/>
  <c r="D1293" i="74"/>
  <c r="K28" i="25"/>
  <c r="E1207" i="74" s="1"/>
  <c r="H28" i="25"/>
  <c r="D1045" i="74" s="1"/>
  <c r="E28" i="25"/>
  <c r="C1045" i="74" s="1"/>
  <c r="B28" i="25"/>
  <c r="A28" i="25"/>
  <c r="P27" i="25"/>
  <c r="O27" i="25"/>
  <c r="D1292" i="74"/>
  <c r="K27" i="25"/>
  <c r="E1206" i="74" s="1"/>
  <c r="H27" i="25"/>
  <c r="E27" i="25"/>
  <c r="C1044" i="74" s="1"/>
  <c r="B27" i="25"/>
  <c r="A27" i="25"/>
  <c r="P26" i="25"/>
  <c r="O26" i="25"/>
  <c r="D1291" i="74"/>
  <c r="K26" i="25"/>
  <c r="E1205" i="74" s="1"/>
  <c r="H26" i="25"/>
  <c r="D1043" i="74" s="1"/>
  <c r="E26" i="25"/>
  <c r="C1043" i="74" s="1"/>
  <c r="B26" i="25"/>
  <c r="A26" i="25"/>
  <c r="P25" i="25"/>
  <c r="O25" i="25"/>
  <c r="D1290" i="74"/>
  <c r="K25" i="25"/>
  <c r="E1204" i="74" s="1"/>
  <c r="H25" i="25"/>
  <c r="E25" i="25"/>
  <c r="C1042" i="74" s="1"/>
  <c r="B25" i="25"/>
  <c r="A25" i="25"/>
  <c r="P24" i="25"/>
  <c r="O24" i="25"/>
  <c r="D1289" i="74"/>
  <c r="K24" i="25"/>
  <c r="E1203" i="74" s="1"/>
  <c r="H24" i="25"/>
  <c r="D1041" i="74" s="1"/>
  <c r="E24" i="25"/>
  <c r="C1041" i="74" s="1"/>
  <c r="B24" i="25"/>
  <c r="A24" i="25"/>
  <c r="P23" i="25"/>
  <c r="O23" i="25"/>
  <c r="D1288" i="74"/>
  <c r="K23" i="25"/>
  <c r="E1202" i="74" s="1"/>
  <c r="H23" i="25"/>
  <c r="E23" i="25"/>
  <c r="C1040" i="74" s="1"/>
  <c r="B23" i="25"/>
  <c r="A23" i="25"/>
  <c r="P22" i="25"/>
  <c r="O22" i="25"/>
  <c r="D1287" i="74"/>
  <c r="K22" i="25"/>
  <c r="E1201" i="74" s="1"/>
  <c r="H22" i="25"/>
  <c r="D1039" i="74" s="1"/>
  <c r="E22" i="25"/>
  <c r="C1039" i="74" s="1"/>
  <c r="B22" i="25"/>
  <c r="A22" i="25"/>
  <c r="P21" i="25"/>
  <c r="O21" i="25"/>
  <c r="D1286" i="74"/>
  <c r="K21" i="25"/>
  <c r="E1200" i="74" s="1"/>
  <c r="H21" i="25"/>
  <c r="E21" i="25"/>
  <c r="C1038" i="74" s="1"/>
  <c r="B21" i="25"/>
  <c r="A21" i="25"/>
  <c r="P20" i="25"/>
  <c r="O20" i="25"/>
  <c r="D1285" i="74"/>
  <c r="K20" i="25"/>
  <c r="E1199" i="74" s="1"/>
  <c r="H20" i="25"/>
  <c r="D1037" i="74" s="1"/>
  <c r="E20" i="25"/>
  <c r="C1037" i="74" s="1"/>
  <c r="B20" i="25"/>
  <c r="A20" i="25"/>
  <c r="P19" i="25"/>
  <c r="O19" i="25"/>
  <c r="D1284" i="74"/>
  <c r="K19" i="25"/>
  <c r="E1198" i="74" s="1"/>
  <c r="H19" i="25"/>
  <c r="E19" i="25"/>
  <c r="C1036" i="74" s="1"/>
  <c r="B19" i="25"/>
  <c r="A19" i="25"/>
  <c r="P18" i="25"/>
  <c r="O18" i="25"/>
  <c r="D1283" i="74"/>
  <c r="K18" i="25"/>
  <c r="E1197" i="74" s="1"/>
  <c r="H18" i="25"/>
  <c r="D1035" i="74" s="1"/>
  <c r="E18" i="25"/>
  <c r="C1035" i="74" s="1"/>
  <c r="B18" i="25"/>
  <c r="A18" i="25"/>
  <c r="P17" i="25"/>
  <c r="O17" i="25"/>
  <c r="D1282" i="74"/>
  <c r="K17" i="25"/>
  <c r="E1196" i="74" s="1"/>
  <c r="H17" i="25"/>
  <c r="E17" i="25"/>
  <c r="C1034" i="74" s="1"/>
  <c r="B17" i="25"/>
  <c r="A17" i="25"/>
  <c r="P16" i="25"/>
  <c r="O16" i="25"/>
  <c r="D1281" i="74"/>
  <c r="K16" i="25"/>
  <c r="E1195" i="74" s="1"/>
  <c r="H16" i="25"/>
  <c r="D1033" i="74" s="1"/>
  <c r="E16" i="25"/>
  <c r="C1033" i="74" s="1"/>
  <c r="B16" i="25"/>
  <c r="A16" i="25"/>
  <c r="P15" i="25"/>
  <c r="O15" i="25"/>
  <c r="D1280" i="74"/>
  <c r="K15" i="25"/>
  <c r="E1194" i="74" s="1"/>
  <c r="H15" i="25"/>
  <c r="E15" i="25"/>
  <c r="C1032" i="74" s="1"/>
  <c r="B15" i="25"/>
  <c r="A15" i="25"/>
  <c r="P14" i="25"/>
  <c r="O14" i="25"/>
  <c r="D1279" i="74"/>
  <c r="K14" i="25"/>
  <c r="E1193" i="74" s="1"/>
  <c r="H14" i="25"/>
  <c r="D1031" i="74" s="1"/>
  <c r="E14" i="25"/>
  <c r="C1031" i="74" s="1"/>
  <c r="B14" i="25"/>
  <c r="A14" i="25"/>
  <c r="P13" i="25"/>
  <c r="O13" i="25"/>
  <c r="D1278" i="74"/>
  <c r="K13" i="25"/>
  <c r="E1192" i="74" s="1"/>
  <c r="H13" i="25"/>
  <c r="E13" i="25"/>
  <c r="C1030" i="74" s="1"/>
  <c r="B13" i="25"/>
  <c r="A13" i="25"/>
  <c r="P12" i="25"/>
  <c r="O12" i="25"/>
  <c r="D1277" i="74"/>
  <c r="K12" i="25"/>
  <c r="E1191" i="74" s="1"/>
  <c r="H12" i="25"/>
  <c r="D1029" i="74" s="1"/>
  <c r="E12" i="25"/>
  <c r="C1029" i="74" s="1"/>
  <c r="B12" i="25"/>
  <c r="A12" i="25"/>
  <c r="P11" i="25"/>
  <c r="O11" i="25"/>
  <c r="D1276" i="74"/>
  <c r="K11" i="25"/>
  <c r="E1190" i="74" s="1"/>
  <c r="H11" i="25"/>
  <c r="E11" i="25"/>
  <c r="C1028" i="74" s="1"/>
  <c r="B11" i="25"/>
  <c r="A11" i="25"/>
  <c r="P10" i="25"/>
  <c r="O10" i="25"/>
  <c r="D1275" i="74"/>
  <c r="K10" i="25"/>
  <c r="E1189" i="74" s="1"/>
  <c r="E1264" i="74" s="1"/>
  <c r="H10" i="25"/>
  <c r="D1027" i="74" s="1"/>
  <c r="E10" i="25"/>
  <c r="B10" i="25"/>
  <c r="A10" i="25"/>
  <c r="P9" i="25"/>
  <c r="M9" i="25"/>
  <c r="L9" i="25"/>
  <c r="J9" i="25"/>
  <c r="I9" i="25"/>
  <c r="G9" i="25"/>
  <c r="F9" i="25"/>
  <c r="D9" i="25"/>
  <c r="C9" i="25"/>
  <c r="Q5" i="25"/>
  <c r="P5" i="25"/>
  <c r="L91" i="24"/>
  <c r="M90" i="24"/>
  <c r="M89" i="24"/>
  <c r="L85" i="24"/>
  <c r="O85" i="24" s="1"/>
  <c r="L84" i="24"/>
  <c r="O84" i="24" s="1"/>
  <c r="L83" i="24"/>
  <c r="M83" i="24" s="1"/>
  <c r="L82" i="24"/>
  <c r="M82" i="24" s="1"/>
  <c r="L81" i="24"/>
  <c r="O81" i="24" s="1"/>
  <c r="L80" i="24"/>
  <c r="M80" i="24" s="1"/>
  <c r="L79" i="24"/>
  <c r="M79" i="24" s="1"/>
  <c r="L78" i="24"/>
  <c r="M78" i="24" s="1"/>
  <c r="L77" i="24"/>
  <c r="O77" i="24" s="1"/>
  <c r="L76" i="24"/>
  <c r="M76" i="24" s="1"/>
  <c r="L75" i="24"/>
  <c r="M75" i="24" s="1"/>
  <c r="L74" i="24"/>
  <c r="M74" i="24" s="1"/>
  <c r="L73" i="24"/>
  <c r="O73" i="24" s="1"/>
  <c r="L72" i="24"/>
  <c r="M72" i="24" s="1"/>
  <c r="L71" i="24"/>
  <c r="M71" i="24" s="1"/>
  <c r="L70" i="24"/>
  <c r="M70" i="24" s="1"/>
  <c r="L69" i="24"/>
  <c r="O69" i="24" s="1"/>
  <c r="L68" i="24"/>
  <c r="M68" i="24" s="1"/>
  <c r="L67" i="24"/>
  <c r="M67" i="24" s="1"/>
  <c r="L66" i="24"/>
  <c r="M66" i="24" s="1"/>
  <c r="L65" i="24"/>
  <c r="O65" i="24" s="1"/>
  <c r="L64" i="24"/>
  <c r="M64" i="24" s="1"/>
  <c r="L63" i="24"/>
  <c r="M63" i="24" s="1"/>
  <c r="L62" i="24"/>
  <c r="M62" i="24" s="1"/>
  <c r="L61" i="24"/>
  <c r="O61" i="24" s="1"/>
  <c r="L60" i="24"/>
  <c r="M60" i="24" s="1"/>
  <c r="L59" i="24"/>
  <c r="M59" i="24" s="1"/>
  <c r="L58" i="24"/>
  <c r="O58" i="24" s="1"/>
  <c r="L57" i="24"/>
  <c r="O57" i="24" s="1"/>
  <c r="L56" i="24"/>
  <c r="M56" i="24" s="1"/>
  <c r="L55" i="24"/>
  <c r="M55" i="24" s="1"/>
  <c r="L54" i="24"/>
  <c r="O54" i="24" s="1"/>
  <c r="L53" i="24"/>
  <c r="O53" i="24" s="1"/>
  <c r="L52" i="24"/>
  <c r="M52" i="24" s="1"/>
  <c r="L51" i="24"/>
  <c r="M51" i="24" s="1"/>
  <c r="L50" i="24"/>
  <c r="M50" i="24" s="1"/>
  <c r="L49" i="24"/>
  <c r="O49" i="24" s="1"/>
  <c r="L48" i="24"/>
  <c r="O48" i="24" s="1"/>
  <c r="L47" i="24"/>
  <c r="M47" i="24" s="1"/>
  <c r="L46" i="24"/>
  <c r="M46" i="24" s="1"/>
  <c r="L45" i="24"/>
  <c r="O45" i="24" s="1"/>
  <c r="L44" i="24"/>
  <c r="M44" i="24" s="1"/>
  <c r="L43" i="24"/>
  <c r="M43" i="24" s="1"/>
  <c r="L42" i="24"/>
  <c r="M42" i="24" s="1"/>
  <c r="L41" i="24"/>
  <c r="O41" i="24" s="1"/>
  <c r="L40" i="24"/>
  <c r="M40" i="24" s="1"/>
  <c r="L39" i="24"/>
  <c r="M39" i="24" s="1"/>
  <c r="L38" i="24"/>
  <c r="M38" i="24" s="1"/>
  <c r="L37" i="24"/>
  <c r="O37" i="24" s="1"/>
  <c r="L36" i="24"/>
  <c r="M36" i="24" s="1"/>
  <c r="L35" i="24"/>
  <c r="M35" i="24" s="1"/>
  <c r="L34" i="24"/>
  <c r="M34" i="24" s="1"/>
  <c r="L33" i="24"/>
  <c r="O33" i="24" s="1"/>
  <c r="L32" i="24"/>
  <c r="M32" i="24" s="1"/>
  <c r="L31" i="24"/>
  <c r="M31" i="24" s="1"/>
  <c r="L30" i="24"/>
  <c r="M30" i="24" s="1"/>
  <c r="L29" i="24"/>
  <c r="O29" i="24" s="1"/>
  <c r="L28" i="24"/>
  <c r="M28" i="24" s="1"/>
  <c r="L27" i="24"/>
  <c r="M27" i="24" s="1"/>
  <c r="L26" i="24"/>
  <c r="M26" i="24" s="1"/>
  <c r="L25" i="24"/>
  <c r="O25" i="24" s="1"/>
  <c r="L24" i="24"/>
  <c r="M24" i="24" s="1"/>
  <c r="L23" i="24"/>
  <c r="M23" i="24" s="1"/>
  <c r="L22" i="24"/>
  <c r="M22" i="24" s="1"/>
  <c r="L21" i="24"/>
  <c r="O21" i="24" s="1"/>
  <c r="L20" i="24"/>
  <c r="M20" i="24" s="1"/>
  <c r="L19" i="24"/>
  <c r="M19" i="24" s="1"/>
  <c r="L18" i="24"/>
  <c r="O18" i="24" s="1"/>
  <c r="L17" i="24"/>
  <c r="O17" i="24" s="1"/>
  <c r="L16" i="24"/>
  <c r="M16" i="24" s="1"/>
  <c r="L15" i="24"/>
  <c r="M15" i="24" s="1"/>
  <c r="L14" i="24"/>
  <c r="O14" i="24" s="1"/>
  <c r="L13" i="24"/>
  <c r="O13" i="24" s="1"/>
  <c r="L12" i="24"/>
  <c r="M12" i="24" s="1"/>
  <c r="L11" i="24"/>
  <c r="M11" i="24" s="1"/>
  <c r="K10" i="24"/>
  <c r="J10" i="24"/>
  <c r="I10" i="24"/>
  <c r="H10" i="24"/>
  <c r="G10" i="24"/>
  <c r="F10" i="24"/>
  <c r="E10" i="24"/>
  <c r="D10" i="24"/>
  <c r="C10" i="24"/>
  <c r="O5" i="24"/>
  <c r="N5" i="24"/>
  <c r="I94" i="23"/>
  <c r="J93" i="23"/>
  <c r="J92" i="23"/>
  <c r="L84" i="23"/>
  <c r="G84" i="23"/>
  <c r="B84" i="23"/>
  <c r="A84" i="23"/>
  <c r="L83" i="23"/>
  <c r="G83" i="23"/>
  <c r="B83" i="23"/>
  <c r="A83" i="23"/>
  <c r="L82" i="23"/>
  <c r="G82" i="23"/>
  <c r="B82" i="23"/>
  <c r="A82" i="23"/>
  <c r="L81" i="23"/>
  <c r="G81" i="23"/>
  <c r="B81" i="23"/>
  <c r="A81" i="23"/>
  <c r="L80" i="23"/>
  <c r="G80" i="23"/>
  <c r="B80" i="23"/>
  <c r="A80" i="23"/>
  <c r="L79" i="23"/>
  <c r="G79" i="23"/>
  <c r="B79" i="23"/>
  <c r="A79" i="23"/>
  <c r="L78" i="23"/>
  <c r="G78" i="23"/>
  <c r="B78" i="23"/>
  <c r="A78" i="23"/>
  <c r="L77" i="23"/>
  <c r="G77" i="23"/>
  <c r="B77" i="23"/>
  <c r="A77" i="23"/>
  <c r="L76" i="23"/>
  <c r="G76" i="23"/>
  <c r="B76" i="23"/>
  <c r="A76" i="23"/>
  <c r="L75" i="23"/>
  <c r="G75" i="23"/>
  <c r="B75" i="23"/>
  <c r="A75" i="23"/>
  <c r="L74" i="23"/>
  <c r="G74" i="23"/>
  <c r="B74" i="23"/>
  <c r="A74" i="23"/>
  <c r="L73" i="23"/>
  <c r="G73" i="23"/>
  <c r="B73" i="23"/>
  <c r="A73" i="23"/>
  <c r="L72" i="23"/>
  <c r="G72" i="23"/>
  <c r="B72" i="23"/>
  <c r="A72" i="23"/>
  <c r="L71" i="23"/>
  <c r="G71" i="23"/>
  <c r="B71" i="23"/>
  <c r="A71" i="23"/>
  <c r="L70" i="23"/>
  <c r="G70" i="23"/>
  <c r="B70" i="23"/>
  <c r="A70" i="23"/>
  <c r="L69" i="23"/>
  <c r="G69" i="23"/>
  <c r="B69" i="23"/>
  <c r="A69" i="23"/>
  <c r="L68" i="23"/>
  <c r="G68" i="23"/>
  <c r="B68" i="23"/>
  <c r="A68" i="23"/>
  <c r="L67" i="23"/>
  <c r="G67" i="23"/>
  <c r="B67" i="23"/>
  <c r="A67" i="23"/>
  <c r="L66" i="23"/>
  <c r="G66" i="23"/>
  <c r="B66" i="23"/>
  <c r="A66" i="23"/>
  <c r="L65" i="23"/>
  <c r="G65" i="23"/>
  <c r="B65" i="23"/>
  <c r="A65" i="23"/>
  <c r="L64" i="23"/>
  <c r="G64" i="23"/>
  <c r="B64" i="23"/>
  <c r="A64" i="23"/>
  <c r="L63" i="23"/>
  <c r="G63" i="23"/>
  <c r="B63" i="23"/>
  <c r="A63" i="23"/>
  <c r="L62" i="23"/>
  <c r="G62" i="23"/>
  <c r="B62" i="23"/>
  <c r="A62" i="23"/>
  <c r="L61" i="23"/>
  <c r="G61" i="23"/>
  <c r="B61" i="23"/>
  <c r="A61" i="23"/>
  <c r="L60" i="23"/>
  <c r="G60" i="23"/>
  <c r="B60" i="23"/>
  <c r="A60" i="23"/>
  <c r="L59" i="23"/>
  <c r="G59" i="23"/>
  <c r="B59" i="23"/>
  <c r="A59" i="23"/>
  <c r="L58" i="23"/>
  <c r="G58" i="23"/>
  <c r="B58" i="23"/>
  <c r="A58" i="23"/>
  <c r="L57" i="23"/>
  <c r="G57" i="23"/>
  <c r="B57" i="23"/>
  <c r="A57" i="23"/>
  <c r="L56" i="23"/>
  <c r="G56" i="23"/>
  <c r="B56" i="23"/>
  <c r="A56" i="23"/>
  <c r="L55" i="23"/>
  <c r="G55" i="23"/>
  <c r="B55" i="23"/>
  <c r="A55" i="23"/>
  <c r="L54" i="23"/>
  <c r="G54" i="23"/>
  <c r="B54" i="23"/>
  <c r="A54" i="23"/>
  <c r="L53" i="23"/>
  <c r="G53" i="23"/>
  <c r="B53" i="23"/>
  <c r="A53" i="23"/>
  <c r="L52" i="23"/>
  <c r="G52" i="23"/>
  <c r="B52" i="23"/>
  <c r="A52" i="23"/>
  <c r="L51" i="23"/>
  <c r="G51" i="23"/>
  <c r="B51" i="23"/>
  <c r="A51" i="23"/>
  <c r="L50" i="23"/>
  <c r="G50" i="23"/>
  <c r="B50" i="23"/>
  <c r="A50" i="23"/>
  <c r="L49" i="23"/>
  <c r="G49" i="23"/>
  <c r="B49" i="23"/>
  <c r="A49" i="23"/>
  <c r="L48" i="23"/>
  <c r="G48" i="23"/>
  <c r="B48" i="23"/>
  <c r="A48" i="23"/>
  <c r="L47" i="23"/>
  <c r="G47" i="23"/>
  <c r="B47" i="23"/>
  <c r="A47" i="23"/>
  <c r="L46" i="23"/>
  <c r="G46" i="23"/>
  <c r="B46" i="23"/>
  <c r="A46" i="23"/>
  <c r="L45" i="23"/>
  <c r="G45" i="23"/>
  <c r="B45" i="23"/>
  <c r="A45" i="23"/>
  <c r="L44" i="23"/>
  <c r="G44" i="23"/>
  <c r="B44" i="23"/>
  <c r="A44" i="23"/>
  <c r="L43" i="23"/>
  <c r="G43" i="23"/>
  <c r="B43" i="23"/>
  <c r="A43" i="23"/>
  <c r="L42" i="23"/>
  <c r="G42" i="23"/>
  <c r="B42" i="23"/>
  <c r="A42" i="23"/>
  <c r="L41" i="23"/>
  <c r="G41" i="23"/>
  <c r="B41" i="23"/>
  <c r="A41" i="23"/>
  <c r="L40" i="23"/>
  <c r="G40" i="23"/>
  <c r="B40" i="23"/>
  <c r="A40" i="23"/>
  <c r="L39" i="23"/>
  <c r="G39" i="23"/>
  <c r="B39" i="23"/>
  <c r="A39" i="23"/>
  <c r="L38" i="23"/>
  <c r="G38" i="23"/>
  <c r="B38" i="23"/>
  <c r="A38" i="23"/>
  <c r="L37" i="23"/>
  <c r="G37" i="23"/>
  <c r="B37" i="23"/>
  <c r="A37" i="23"/>
  <c r="L36" i="23"/>
  <c r="G36" i="23"/>
  <c r="B36" i="23"/>
  <c r="A36" i="23"/>
  <c r="L35" i="23"/>
  <c r="G35" i="23"/>
  <c r="B35" i="23"/>
  <c r="A35" i="23"/>
  <c r="L34" i="23"/>
  <c r="G34" i="23"/>
  <c r="B34" i="23"/>
  <c r="A34" i="23"/>
  <c r="L33" i="23"/>
  <c r="G33" i="23"/>
  <c r="B33" i="23"/>
  <c r="A33" i="23"/>
  <c r="L32" i="23"/>
  <c r="G32" i="23"/>
  <c r="B32" i="23"/>
  <c r="A32" i="23"/>
  <c r="L31" i="23"/>
  <c r="G31" i="23"/>
  <c r="B31" i="23"/>
  <c r="A31" i="23"/>
  <c r="L30" i="23"/>
  <c r="G30" i="23"/>
  <c r="B30" i="23"/>
  <c r="A30" i="23"/>
  <c r="L29" i="23"/>
  <c r="G29" i="23"/>
  <c r="B29" i="23"/>
  <c r="A29" i="23"/>
  <c r="L28" i="23"/>
  <c r="G28" i="23"/>
  <c r="B28" i="23"/>
  <c r="A28" i="23"/>
  <c r="L27" i="23"/>
  <c r="G27" i="23"/>
  <c r="B27" i="23"/>
  <c r="A27" i="23"/>
  <c r="L26" i="23"/>
  <c r="G26" i="23"/>
  <c r="B26" i="23"/>
  <c r="A26" i="23"/>
  <c r="L25" i="23"/>
  <c r="G25" i="23"/>
  <c r="B25" i="23"/>
  <c r="A25" i="23"/>
  <c r="L24" i="23"/>
  <c r="G24" i="23"/>
  <c r="B24" i="23"/>
  <c r="A24" i="23"/>
  <c r="L23" i="23"/>
  <c r="G23" i="23"/>
  <c r="B23" i="23"/>
  <c r="A23" i="23"/>
  <c r="L22" i="23"/>
  <c r="G22" i="23"/>
  <c r="B22" i="23"/>
  <c r="A22" i="23"/>
  <c r="L21" i="23"/>
  <c r="G21" i="23"/>
  <c r="B21" i="23"/>
  <c r="A21" i="23"/>
  <c r="L20" i="23"/>
  <c r="G20" i="23"/>
  <c r="B20" i="23"/>
  <c r="A20" i="23"/>
  <c r="L19" i="23"/>
  <c r="G19" i="23"/>
  <c r="B19" i="23"/>
  <c r="A19" i="23"/>
  <c r="L18" i="23"/>
  <c r="G18" i="23"/>
  <c r="B18" i="23"/>
  <c r="A18" i="23"/>
  <c r="L17" i="23"/>
  <c r="G17" i="23"/>
  <c r="B17" i="23"/>
  <c r="A17" i="23"/>
  <c r="L16" i="23"/>
  <c r="G16" i="23"/>
  <c r="B16" i="23"/>
  <c r="A16" i="23"/>
  <c r="L15" i="23"/>
  <c r="G15" i="23"/>
  <c r="B15" i="23"/>
  <c r="A15" i="23"/>
  <c r="L14" i="23"/>
  <c r="G14" i="23"/>
  <c r="B14" i="23"/>
  <c r="A14" i="23"/>
  <c r="L13" i="23"/>
  <c r="G13" i="23"/>
  <c r="B13" i="23"/>
  <c r="A13" i="23"/>
  <c r="L12" i="23"/>
  <c r="G12" i="23"/>
  <c r="B12" i="23"/>
  <c r="A12" i="23"/>
  <c r="L11" i="23"/>
  <c r="G11" i="23"/>
  <c r="B11" i="23"/>
  <c r="A11" i="23"/>
  <c r="L10" i="23"/>
  <c r="G10" i="23"/>
  <c r="B10" i="23"/>
  <c r="A10" i="23"/>
  <c r="L9" i="23"/>
  <c r="K9" i="23"/>
  <c r="J9" i="23"/>
  <c r="I9" i="23"/>
  <c r="H9" i="23"/>
  <c r="F9" i="23"/>
  <c r="E9" i="23"/>
  <c r="D9" i="23"/>
  <c r="C9" i="23"/>
  <c r="K5" i="23"/>
  <c r="I94" i="22"/>
  <c r="J93" i="22"/>
  <c r="J92" i="22"/>
  <c r="L84" i="22"/>
  <c r="G84" i="22"/>
  <c r="B84" i="22"/>
  <c r="A84" i="22"/>
  <c r="L83" i="22"/>
  <c r="G83" i="22"/>
  <c r="B83" i="22"/>
  <c r="A83" i="22"/>
  <c r="L82" i="22"/>
  <c r="G82" i="22"/>
  <c r="B82" i="22"/>
  <c r="A82" i="22"/>
  <c r="L81" i="22"/>
  <c r="G81" i="22"/>
  <c r="B81" i="22"/>
  <c r="A81" i="22"/>
  <c r="L80" i="22"/>
  <c r="G80" i="22"/>
  <c r="B80" i="22"/>
  <c r="A80" i="22"/>
  <c r="L79" i="22"/>
  <c r="G79" i="22"/>
  <c r="B79" i="22"/>
  <c r="A79" i="22"/>
  <c r="L78" i="22"/>
  <c r="G78" i="22"/>
  <c r="B78" i="22"/>
  <c r="A78" i="22"/>
  <c r="L77" i="22"/>
  <c r="G77" i="22"/>
  <c r="B77" i="22"/>
  <c r="A77" i="22"/>
  <c r="L76" i="22"/>
  <c r="G76" i="22"/>
  <c r="B76" i="22"/>
  <c r="A76" i="22"/>
  <c r="L75" i="22"/>
  <c r="G75" i="22"/>
  <c r="B75" i="22"/>
  <c r="A75" i="22"/>
  <c r="L74" i="22"/>
  <c r="G74" i="22"/>
  <c r="B74" i="22"/>
  <c r="A74" i="22"/>
  <c r="L73" i="22"/>
  <c r="G73" i="22"/>
  <c r="B73" i="22"/>
  <c r="A73" i="22"/>
  <c r="L72" i="22"/>
  <c r="G72" i="22"/>
  <c r="B72" i="22"/>
  <c r="A72" i="22"/>
  <c r="L71" i="22"/>
  <c r="G71" i="22"/>
  <c r="B71" i="22"/>
  <c r="A71" i="22"/>
  <c r="L70" i="22"/>
  <c r="G70" i="22"/>
  <c r="B70" i="22"/>
  <c r="A70" i="22"/>
  <c r="L69" i="22"/>
  <c r="G69" i="22"/>
  <c r="B69" i="22"/>
  <c r="A69" i="22"/>
  <c r="L68" i="22"/>
  <c r="G68" i="22"/>
  <c r="B68" i="22"/>
  <c r="A68" i="22"/>
  <c r="L67" i="22"/>
  <c r="G67" i="22"/>
  <c r="B67" i="22"/>
  <c r="A67" i="22"/>
  <c r="L66" i="22"/>
  <c r="G66" i="22"/>
  <c r="B66" i="22"/>
  <c r="A66" i="22"/>
  <c r="L65" i="22"/>
  <c r="G65" i="22"/>
  <c r="B65" i="22"/>
  <c r="A65" i="22"/>
  <c r="L64" i="22"/>
  <c r="G64" i="22"/>
  <c r="B64" i="22"/>
  <c r="A64" i="22"/>
  <c r="L63" i="22"/>
  <c r="G63" i="22"/>
  <c r="B63" i="22"/>
  <c r="A63" i="22"/>
  <c r="L62" i="22"/>
  <c r="G62" i="22"/>
  <c r="B62" i="22"/>
  <c r="A62" i="22"/>
  <c r="L61" i="22"/>
  <c r="G61" i="22"/>
  <c r="B61" i="22"/>
  <c r="A61" i="22"/>
  <c r="L60" i="22"/>
  <c r="G60" i="22"/>
  <c r="B60" i="22"/>
  <c r="A60" i="22"/>
  <c r="L59" i="22"/>
  <c r="G59" i="22"/>
  <c r="B59" i="22"/>
  <c r="A59" i="22"/>
  <c r="L58" i="22"/>
  <c r="G58" i="22"/>
  <c r="B58" i="22"/>
  <c r="A58" i="22"/>
  <c r="L57" i="22"/>
  <c r="G57" i="22"/>
  <c r="B57" i="22"/>
  <c r="A57" i="22"/>
  <c r="L56" i="22"/>
  <c r="G56" i="22"/>
  <c r="B56" i="22"/>
  <c r="A56" i="22"/>
  <c r="L55" i="22"/>
  <c r="G55" i="22"/>
  <c r="B55" i="22"/>
  <c r="A55" i="22"/>
  <c r="L54" i="22"/>
  <c r="G54" i="22"/>
  <c r="B54" i="22"/>
  <c r="A54" i="22"/>
  <c r="L53" i="22"/>
  <c r="G53" i="22"/>
  <c r="B53" i="22"/>
  <c r="A53" i="22"/>
  <c r="L52" i="22"/>
  <c r="G52" i="22"/>
  <c r="B52" i="22"/>
  <c r="A52" i="22"/>
  <c r="L51" i="22"/>
  <c r="G51" i="22"/>
  <c r="B51" i="22"/>
  <c r="A51" i="22"/>
  <c r="L50" i="22"/>
  <c r="G50" i="22"/>
  <c r="B50" i="22"/>
  <c r="A50" i="22"/>
  <c r="L49" i="22"/>
  <c r="G49" i="22"/>
  <c r="B49" i="22"/>
  <c r="A49" i="22"/>
  <c r="L48" i="22"/>
  <c r="G48" i="22"/>
  <c r="B48" i="22"/>
  <c r="A48" i="22"/>
  <c r="L47" i="22"/>
  <c r="G47" i="22"/>
  <c r="B47" i="22"/>
  <c r="A47" i="22"/>
  <c r="L46" i="22"/>
  <c r="G46" i="22"/>
  <c r="B46" i="22"/>
  <c r="A46" i="22"/>
  <c r="L45" i="22"/>
  <c r="G45" i="22"/>
  <c r="B45" i="22"/>
  <c r="A45" i="22"/>
  <c r="L44" i="22"/>
  <c r="G44" i="22"/>
  <c r="B44" i="22"/>
  <c r="A44" i="22"/>
  <c r="L43" i="22"/>
  <c r="G43" i="22"/>
  <c r="B43" i="22"/>
  <c r="A43" i="22"/>
  <c r="L42" i="22"/>
  <c r="G42" i="22"/>
  <c r="B42" i="22"/>
  <c r="A42" i="22"/>
  <c r="L41" i="22"/>
  <c r="G41" i="22"/>
  <c r="B41" i="22"/>
  <c r="A41" i="22"/>
  <c r="L40" i="22"/>
  <c r="G40" i="22"/>
  <c r="B40" i="22"/>
  <c r="A40" i="22"/>
  <c r="L39" i="22"/>
  <c r="G39" i="22"/>
  <c r="B39" i="22"/>
  <c r="A39" i="22"/>
  <c r="L38" i="22"/>
  <c r="G38" i="22"/>
  <c r="B38" i="22"/>
  <c r="A38" i="22"/>
  <c r="L37" i="22"/>
  <c r="G37" i="22"/>
  <c r="B37" i="22"/>
  <c r="A37" i="22"/>
  <c r="L36" i="22"/>
  <c r="G36" i="22"/>
  <c r="B36" i="22"/>
  <c r="A36" i="22"/>
  <c r="L35" i="22"/>
  <c r="G35" i="22"/>
  <c r="B35" i="22"/>
  <c r="A35" i="22"/>
  <c r="L34" i="22"/>
  <c r="G34" i="22"/>
  <c r="B34" i="22"/>
  <c r="A34" i="22"/>
  <c r="L33" i="22"/>
  <c r="G33" i="22"/>
  <c r="B33" i="22"/>
  <c r="A33" i="22"/>
  <c r="L32" i="22"/>
  <c r="G32" i="22"/>
  <c r="B32" i="22"/>
  <c r="A32" i="22"/>
  <c r="L31" i="22"/>
  <c r="G31" i="22"/>
  <c r="B31" i="22"/>
  <c r="A31" i="22"/>
  <c r="L30" i="22"/>
  <c r="G30" i="22"/>
  <c r="B30" i="22"/>
  <c r="A30" i="22"/>
  <c r="L29" i="22"/>
  <c r="G29" i="22"/>
  <c r="B29" i="22"/>
  <c r="A29" i="22"/>
  <c r="L28" i="22"/>
  <c r="G28" i="22"/>
  <c r="B28" i="22"/>
  <c r="A28" i="22"/>
  <c r="L27" i="22"/>
  <c r="G27" i="22"/>
  <c r="B27" i="22"/>
  <c r="A27" i="22"/>
  <c r="L26" i="22"/>
  <c r="G26" i="22"/>
  <c r="B26" i="22"/>
  <c r="A26" i="22"/>
  <c r="L25" i="22"/>
  <c r="G25" i="22"/>
  <c r="B25" i="22"/>
  <c r="A25" i="22"/>
  <c r="L24" i="22"/>
  <c r="G24" i="22"/>
  <c r="B24" i="22"/>
  <c r="A24" i="22"/>
  <c r="L23" i="22"/>
  <c r="G23" i="22"/>
  <c r="B23" i="22"/>
  <c r="A23" i="22"/>
  <c r="L22" i="22"/>
  <c r="G22" i="22"/>
  <c r="B22" i="22"/>
  <c r="A22" i="22"/>
  <c r="L21" i="22"/>
  <c r="G21" i="22"/>
  <c r="B21" i="22"/>
  <c r="A21" i="22"/>
  <c r="L20" i="22"/>
  <c r="G20" i="22"/>
  <c r="B20" i="22"/>
  <c r="A20" i="22"/>
  <c r="L19" i="22"/>
  <c r="G19" i="22"/>
  <c r="B19" i="22"/>
  <c r="A19" i="22"/>
  <c r="L18" i="22"/>
  <c r="G18" i="22"/>
  <c r="B18" i="22"/>
  <c r="A18" i="22"/>
  <c r="L17" i="22"/>
  <c r="G17" i="22"/>
  <c r="B17" i="22"/>
  <c r="A17" i="22"/>
  <c r="L16" i="22"/>
  <c r="G16" i="22"/>
  <c r="B16" i="22"/>
  <c r="A16" i="22"/>
  <c r="L15" i="22"/>
  <c r="G15" i="22"/>
  <c r="B15" i="22"/>
  <c r="A15" i="22"/>
  <c r="L14" i="22"/>
  <c r="G14" i="22"/>
  <c r="B14" i="22"/>
  <c r="A14" i="22"/>
  <c r="L13" i="22"/>
  <c r="G13" i="22"/>
  <c r="B13" i="22"/>
  <c r="A13" i="22"/>
  <c r="L12" i="22"/>
  <c r="G12" i="22"/>
  <c r="B12" i="22"/>
  <c r="A12" i="22"/>
  <c r="L11" i="22"/>
  <c r="G11" i="22"/>
  <c r="B11" i="22"/>
  <c r="A11" i="22"/>
  <c r="L10" i="22"/>
  <c r="G10" i="22"/>
  <c r="B10" i="22"/>
  <c r="A10" i="22"/>
  <c r="L9" i="22"/>
  <c r="K9" i="22"/>
  <c r="J9" i="22"/>
  <c r="I9" i="22"/>
  <c r="H9" i="22"/>
  <c r="F9" i="22"/>
  <c r="D857" i="74" s="1"/>
  <c r="E857" i="74" s="1"/>
  <c r="E9" i="22"/>
  <c r="D9" i="22"/>
  <c r="C9" i="22"/>
  <c r="K5" i="22"/>
  <c r="G91" i="21"/>
  <c r="H90" i="21"/>
  <c r="H89" i="21"/>
  <c r="J84" i="21"/>
  <c r="M79" i="76" s="1"/>
  <c r="F84" i="21"/>
  <c r="J83" i="21"/>
  <c r="M78" i="76" s="1"/>
  <c r="F83" i="21"/>
  <c r="J82" i="21"/>
  <c r="M77" i="76" s="1"/>
  <c r="F82" i="21"/>
  <c r="J81" i="21"/>
  <c r="M76" i="76" s="1"/>
  <c r="F81" i="21"/>
  <c r="J80" i="21"/>
  <c r="M75" i="76" s="1"/>
  <c r="F80" i="21"/>
  <c r="J79" i="21"/>
  <c r="M74" i="76" s="1"/>
  <c r="F79" i="21"/>
  <c r="J78" i="21"/>
  <c r="M73" i="76" s="1"/>
  <c r="F78" i="21"/>
  <c r="J77" i="21"/>
  <c r="M72" i="76" s="1"/>
  <c r="F77" i="21"/>
  <c r="J76" i="21"/>
  <c r="M71" i="76" s="1"/>
  <c r="F76" i="21"/>
  <c r="J75" i="21"/>
  <c r="M70" i="76" s="1"/>
  <c r="F75" i="21"/>
  <c r="J74" i="21"/>
  <c r="M69" i="76" s="1"/>
  <c r="F74" i="21"/>
  <c r="J73" i="21"/>
  <c r="M68" i="76" s="1"/>
  <c r="F73" i="21"/>
  <c r="J72" i="21"/>
  <c r="M67" i="76" s="1"/>
  <c r="F72" i="21"/>
  <c r="F71" i="21"/>
  <c r="J70" i="21"/>
  <c r="M65" i="76" s="1"/>
  <c r="F70" i="21"/>
  <c r="J69" i="21"/>
  <c r="M64" i="76" s="1"/>
  <c r="F69" i="21"/>
  <c r="J68" i="21"/>
  <c r="M63" i="76" s="1"/>
  <c r="F68" i="21"/>
  <c r="J67" i="21"/>
  <c r="M62" i="76" s="1"/>
  <c r="F67" i="21"/>
  <c r="J66" i="21"/>
  <c r="M61" i="76" s="1"/>
  <c r="F66" i="21"/>
  <c r="J65" i="21"/>
  <c r="M60" i="76" s="1"/>
  <c r="F65" i="21"/>
  <c r="J64" i="21"/>
  <c r="M59" i="76" s="1"/>
  <c r="F64" i="21"/>
  <c r="J63" i="21"/>
  <c r="M58" i="76" s="1"/>
  <c r="F63" i="21"/>
  <c r="J62" i="21"/>
  <c r="M57" i="76" s="1"/>
  <c r="F62" i="21"/>
  <c r="J61" i="21"/>
  <c r="M56" i="76" s="1"/>
  <c r="F61" i="21"/>
  <c r="J60" i="21"/>
  <c r="M55" i="76" s="1"/>
  <c r="F60" i="21"/>
  <c r="J59" i="21"/>
  <c r="M54" i="76" s="1"/>
  <c r="F59" i="21"/>
  <c r="J58" i="21"/>
  <c r="M53" i="76" s="1"/>
  <c r="F58" i="21"/>
  <c r="J57" i="21"/>
  <c r="M52" i="76" s="1"/>
  <c r="F57" i="21"/>
  <c r="J56" i="21"/>
  <c r="M51" i="76" s="1"/>
  <c r="F56" i="21"/>
  <c r="J55" i="21"/>
  <c r="M50" i="76" s="1"/>
  <c r="F55" i="21"/>
  <c r="J54" i="21"/>
  <c r="M49" i="76" s="1"/>
  <c r="F54" i="21"/>
  <c r="J53" i="21"/>
  <c r="M48" i="76" s="1"/>
  <c r="F53" i="21"/>
  <c r="J52" i="21"/>
  <c r="M47" i="76" s="1"/>
  <c r="F52" i="21"/>
  <c r="J51" i="21"/>
  <c r="M46" i="76" s="1"/>
  <c r="F51" i="21"/>
  <c r="J50" i="21"/>
  <c r="M45" i="76" s="1"/>
  <c r="F50" i="21"/>
  <c r="J49" i="21"/>
  <c r="M44" i="76" s="1"/>
  <c r="F49" i="21"/>
  <c r="J48" i="21"/>
  <c r="M43" i="76" s="1"/>
  <c r="F48" i="21"/>
  <c r="J47" i="21"/>
  <c r="M42" i="76" s="1"/>
  <c r="F47" i="21"/>
  <c r="J46" i="21"/>
  <c r="M41" i="76" s="1"/>
  <c r="F46" i="21"/>
  <c r="J45" i="21"/>
  <c r="M40" i="76" s="1"/>
  <c r="F45" i="21"/>
  <c r="J44" i="21"/>
  <c r="M39" i="76" s="1"/>
  <c r="F44" i="21"/>
  <c r="J43" i="21"/>
  <c r="M38" i="76" s="1"/>
  <c r="F43" i="21"/>
  <c r="J42" i="21"/>
  <c r="M37" i="76" s="1"/>
  <c r="F42" i="21"/>
  <c r="J41" i="21"/>
  <c r="M36" i="76" s="1"/>
  <c r="F41" i="21"/>
  <c r="J40" i="21"/>
  <c r="M35" i="76" s="1"/>
  <c r="F40" i="21"/>
  <c r="J39" i="21"/>
  <c r="M34" i="76" s="1"/>
  <c r="F39" i="21"/>
  <c r="J38" i="21"/>
  <c r="M33" i="76" s="1"/>
  <c r="F38" i="21"/>
  <c r="J37" i="21"/>
  <c r="M32" i="76" s="1"/>
  <c r="F37" i="21"/>
  <c r="J36" i="21"/>
  <c r="M31" i="76" s="1"/>
  <c r="F36" i="21"/>
  <c r="F35" i="21"/>
  <c r="J34" i="21"/>
  <c r="M29" i="76" s="1"/>
  <c r="F34" i="21"/>
  <c r="J33" i="21"/>
  <c r="M28" i="76" s="1"/>
  <c r="F33" i="21"/>
  <c r="J32" i="21"/>
  <c r="M27" i="76" s="1"/>
  <c r="F32" i="21"/>
  <c r="J31" i="21"/>
  <c r="M26" i="76" s="1"/>
  <c r="F31" i="21"/>
  <c r="J30" i="21"/>
  <c r="M25" i="76" s="1"/>
  <c r="F30" i="21"/>
  <c r="J29" i="21"/>
  <c r="M24" i="76" s="1"/>
  <c r="F29" i="21"/>
  <c r="J28" i="21"/>
  <c r="M23" i="76" s="1"/>
  <c r="F28" i="21"/>
  <c r="J27" i="21"/>
  <c r="M22" i="76" s="1"/>
  <c r="F27" i="21"/>
  <c r="J26" i="21"/>
  <c r="M21" i="76" s="1"/>
  <c r="F26" i="21"/>
  <c r="J25" i="21"/>
  <c r="M20" i="76" s="1"/>
  <c r="F25" i="21"/>
  <c r="J24" i="21"/>
  <c r="M19" i="76" s="1"/>
  <c r="F24" i="21"/>
  <c r="J23" i="21"/>
  <c r="M18" i="76" s="1"/>
  <c r="F23" i="21"/>
  <c r="J22" i="21"/>
  <c r="M17" i="76" s="1"/>
  <c r="F22" i="21"/>
  <c r="J21" i="21"/>
  <c r="M16" i="76" s="1"/>
  <c r="F21" i="21"/>
  <c r="J20" i="21"/>
  <c r="M15" i="76" s="1"/>
  <c r="F20" i="21"/>
  <c r="J19" i="21"/>
  <c r="M14" i="76" s="1"/>
  <c r="F19" i="21"/>
  <c r="J18" i="21"/>
  <c r="M13" i="76" s="1"/>
  <c r="F18" i="21"/>
  <c r="J17" i="21"/>
  <c r="M12" i="76" s="1"/>
  <c r="F17" i="21"/>
  <c r="J16" i="21"/>
  <c r="M11" i="76" s="1"/>
  <c r="F16" i="21"/>
  <c r="J15" i="21"/>
  <c r="M10" i="76" s="1"/>
  <c r="F15" i="21"/>
  <c r="J14" i="21"/>
  <c r="M9" i="76" s="1"/>
  <c r="F14" i="21"/>
  <c r="J13" i="21"/>
  <c r="M8" i="76" s="1"/>
  <c r="F13" i="21"/>
  <c r="F12" i="21"/>
  <c r="J11" i="21"/>
  <c r="M6" i="76" s="1"/>
  <c r="F11" i="21"/>
  <c r="J10" i="21"/>
  <c r="M5" i="76" s="1"/>
  <c r="F10" i="21"/>
  <c r="D9" i="21"/>
  <c r="C9" i="21"/>
  <c r="J5" i="21"/>
  <c r="G91" i="20"/>
  <c r="H90" i="20"/>
  <c r="H89"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D9" i="20"/>
  <c r="C9" i="20"/>
  <c r="J5" i="20"/>
  <c r="G94" i="19"/>
  <c r="H93" i="19"/>
  <c r="H92" i="19"/>
  <c r="F84" i="19"/>
  <c r="C593" i="74" s="1"/>
  <c r="F83" i="19"/>
  <c r="F82" i="19"/>
  <c r="C591" i="74" s="1"/>
  <c r="F81" i="19"/>
  <c r="F80" i="19"/>
  <c r="C589" i="74" s="1"/>
  <c r="F79" i="19"/>
  <c r="F78" i="19"/>
  <c r="C587" i="74" s="1"/>
  <c r="F77" i="19"/>
  <c r="F76" i="19"/>
  <c r="C585" i="74" s="1"/>
  <c r="F75" i="19"/>
  <c r="F74" i="19"/>
  <c r="C583" i="74" s="1"/>
  <c r="F73" i="19"/>
  <c r="F72" i="19"/>
  <c r="C581" i="74" s="1"/>
  <c r="F71" i="19"/>
  <c r="F70" i="19"/>
  <c r="C579" i="74" s="1"/>
  <c r="F69" i="19"/>
  <c r="F68" i="19"/>
  <c r="C577" i="74" s="1"/>
  <c r="F67" i="19"/>
  <c r="F66" i="19"/>
  <c r="C575" i="74" s="1"/>
  <c r="F65" i="19"/>
  <c r="F64" i="19"/>
  <c r="C573" i="74" s="1"/>
  <c r="F63" i="19"/>
  <c r="F62" i="19"/>
  <c r="C571" i="74" s="1"/>
  <c r="F61" i="19"/>
  <c r="F60" i="19"/>
  <c r="C569" i="74" s="1"/>
  <c r="F59" i="19"/>
  <c r="F58" i="19"/>
  <c r="C567" i="74" s="1"/>
  <c r="F57" i="19"/>
  <c r="F56" i="19"/>
  <c r="C565" i="74" s="1"/>
  <c r="F55" i="19"/>
  <c r="F54" i="19"/>
  <c r="C563" i="74" s="1"/>
  <c r="F53" i="19"/>
  <c r="F52" i="19"/>
  <c r="C561" i="74" s="1"/>
  <c r="F51" i="19"/>
  <c r="F50" i="19"/>
  <c r="C559" i="74" s="1"/>
  <c r="F49" i="19"/>
  <c r="F48" i="19"/>
  <c r="C557" i="74" s="1"/>
  <c r="F47" i="19"/>
  <c r="F46" i="19"/>
  <c r="C555" i="74" s="1"/>
  <c r="F45" i="19"/>
  <c r="F44" i="19"/>
  <c r="C553" i="74" s="1"/>
  <c r="F43" i="19"/>
  <c r="F42" i="19"/>
  <c r="C551" i="74" s="1"/>
  <c r="F41" i="19"/>
  <c r="F40" i="19"/>
  <c r="C549" i="74" s="1"/>
  <c r="F39" i="19"/>
  <c r="F38" i="19"/>
  <c r="C547" i="74" s="1"/>
  <c r="F37" i="19"/>
  <c r="F36" i="19"/>
  <c r="C545" i="74" s="1"/>
  <c r="F35" i="19"/>
  <c r="F34" i="19"/>
  <c r="C543" i="74" s="1"/>
  <c r="F33" i="19"/>
  <c r="F32" i="19"/>
  <c r="C541" i="74" s="1"/>
  <c r="F31" i="19"/>
  <c r="F30" i="19"/>
  <c r="C539" i="74" s="1"/>
  <c r="F29" i="19"/>
  <c r="F28" i="19"/>
  <c r="C537" i="74" s="1"/>
  <c r="F27" i="19"/>
  <c r="F26" i="19"/>
  <c r="C535" i="74" s="1"/>
  <c r="F25" i="19"/>
  <c r="F24" i="19"/>
  <c r="C533" i="74" s="1"/>
  <c r="F23" i="19"/>
  <c r="F22" i="19"/>
  <c r="C531" i="74" s="1"/>
  <c r="F21" i="19"/>
  <c r="F20" i="19"/>
  <c r="C529" i="74" s="1"/>
  <c r="F19" i="19"/>
  <c r="F18" i="19"/>
  <c r="C527" i="74" s="1"/>
  <c r="F17" i="19"/>
  <c r="F16" i="19"/>
  <c r="C525" i="74" s="1"/>
  <c r="F15" i="19"/>
  <c r="F14" i="19"/>
  <c r="C523" i="74" s="1"/>
  <c r="F13" i="19"/>
  <c r="F12" i="19"/>
  <c r="C521" i="74" s="1"/>
  <c r="F11" i="19"/>
  <c r="F10" i="19"/>
  <c r="C519" i="74" s="1"/>
  <c r="D9" i="19"/>
  <c r="C9" i="19"/>
  <c r="J5" i="19"/>
  <c r="E93" i="18"/>
  <c r="F92" i="18"/>
  <c r="F91" i="18"/>
  <c r="B83" i="18"/>
  <c r="A83" i="18"/>
  <c r="B82" i="18"/>
  <c r="A82" i="18"/>
  <c r="B81" i="18"/>
  <c r="A81" i="18"/>
  <c r="B80" i="18"/>
  <c r="A80" i="18"/>
  <c r="B79" i="18"/>
  <c r="A79" i="18"/>
  <c r="B78" i="18"/>
  <c r="A78" i="18"/>
  <c r="B77" i="18"/>
  <c r="A77" i="18"/>
  <c r="B76" i="18"/>
  <c r="A76" i="18"/>
  <c r="B75" i="18"/>
  <c r="A75" i="18"/>
  <c r="B74" i="18"/>
  <c r="A74" i="18"/>
  <c r="B73" i="18"/>
  <c r="A73" i="18"/>
  <c r="B72" i="18"/>
  <c r="A72" i="18"/>
  <c r="B71" i="18"/>
  <c r="A71" i="18"/>
  <c r="B70" i="18"/>
  <c r="A70" i="18"/>
  <c r="B69" i="18"/>
  <c r="A69" i="18"/>
  <c r="B68" i="18"/>
  <c r="A68" i="18"/>
  <c r="B67" i="18"/>
  <c r="A67" i="18"/>
  <c r="B66" i="18"/>
  <c r="A66" i="18"/>
  <c r="B65" i="18"/>
  <c r="A65" i="18"/>
  <c r="B64" i="18"/>
  <c r="A64" i="18"/>
  <c r="B63" i="18"/>
  <c r="A63" i="18"/>
  <c r="B62" i="18"/>
  <c r="A62" i="18"/>
  <c r="B61" i="18"/>
  <c r="A61" i="18"/>
  <c r="B60" i="18"/>
  <c r="A60" i="18"/>
  <c r="B59" i="18"/>
  <c r="A59" i="18"/>
  <c r="B58" i="18"/>
  <c r="A58" i="18"/>
  <c r="B57" i="18"/>
  <c r="A57" i="18"/>
  <c r="B56" i="18"/>
  <c r="A56" i="18"/>
  <c r="B55" i="18"/>
  <c r="A55" i="18"/>
  <c r="B54" i="18"/>
  <c r="A54" i="18"/>
  <c r="B53" i="18"/>
  <c r="A53" i="18"/>
  <c r="B52" i="18"/>
  <c r="A52" i="18"/>
  <c r="B51" i="18"/>
  <c r="A51" i="18"/>
  <c r="G50" i="18"/>
  <c r="B50" i="18"/>
  <c r="A50" i="18"/>
  <c r="B49" i="18"/>
  <c r="A49" i="18"/>
  <c r="B48" i="18"/>
  <c r="A48" i="18"/>
  <c r="B47" i="18"/>
  <c r="A47" i="18"/>
  <c r="B46" i="18"/>
  <c r="A46" i="18"/>
  <c r="B45" i="18"/>
  <c r="A45" i="18"/>
  <c r="B44" i="18"/>
  <c r="A44" i="18"/>
  <c r="B43" i="18"/>
  <c r="A43" i="18"/>
  <c r="B42" i="18"/>
  <c r="A42" i="18"/>
  <c r="B41" i="18"/>
  <c r="A41" i="18"/>
  <c r="B40" i="18"/>
  <c r="A40" i="18"/>
  <c r="B39" i="18"/>
  <c r="A39" i="18"/>
  <c r="B38" i="18"/>
  <c r="A38" i="18"/>
  <c r="B37" i="18"/>
  <c r="A37" i="18"/>
  <c r="B36" i="18"/>
  <c r="A36" i="18"/>
  <c r="B35" i="18"/>
  <c r="A35" i="18"/>
  <c r="B34" i="18"/>
  <c r="A34" i="18"/>
  <c r="B33" i="18"/>
  <c r="A33" i="18"/>
  <c r="G32" i="18"/>
  <c r="B32" i="18"/>
  <c r="A32" i="18"/>
  <c r="B31" i="18"/>
  <c r="A31" i="18"/>
  <c r="B30" i="18"/>
  <c r="A30" i="18"/>
  <c r="B29" i="18"/>
  <c r="A29" i="18"/>
  <c r="B28" i="18"/>
  <c r="A28" i="18"/>
  <c r="B27" i="18"/>
  <c r="A27" i="18"/>
  <c r="B26" i="18"/>
  <c r="A26" i="18"/>
  <c r="B25" i="18"/>
  <c r="A25" i="18"/>
  <c r="B24" i="18"/>
  <c r="A24" i="18"/>
  <c r="B23" i="18"/>
  <c r="A23" i="18"/>
  <c r="B22" i="18"/>
  <c r="A22" i="18"/>
  <c r="B21" i="18"/>
  <c r="A21" i="18"/>
  <c r="B20" i="18"/>
  <c r="A20" i="18"/>
  <c r="B19" i="18"/>
  <c r="A19" i="18"/>
  <c r="B18" i="18"/>
  <c r="A18" i="18"/>
  <c r="B17" i="18"/>
  <c r="A17" i="18"/>
  <c r="B16" i="18"/>
  <c r="A16" i="18"/>
  <c r="B15" i="18"/>
  <c r="A15" i="18"/>
  <c r="B14" i="18"/>
  <c r="A14" i="18"/>
  <c r="B13" i="18"/>
  <c r="A13" i="18"/>
  <c r="B12" i="18"/>
  <c r="A12" i="18"/>
  <c r="B11" i="18"/>
  <c r="A11" i="18"/>
  <c r="B10" i="18"/>
  <c r="A10" i="18"/>
  <c r="D8" i="18"/>
  <c r="B9" i="18"/>
  <c r="A9" i="18"/>
  <c r="G5" i="18"/>
  <c r="Q96" i="13"/>
  <c r="R95" i="13"/>
  <c r="R94" i="13"/>
  <c r="H84" i="21"/>
  <c r="K84" i="21" s="1"/>
  <c r="L84" i="21"/>
  <c r="B84" i="13"/>
  <c r="A84" i="13"/>
  <c r="H83" i="21"/>
  <c r="K83" i="21" s="1"/>
  <c r="L83" i="21"/>
  <c r="B83" i="13"/>
  <c r="A83" i="13"/>
  <c r="H82" i="21"/>
  <c r="K82" i="21" s="1"/>
  <c r="L82" i="21"/>
  <c r="B82" i="13"/>
  <c r="A82" i="13"/>
  <c r="H81" i="21"/>
  <c r="L81" i="21"/>
  <c r="B81" i="13"/>
  <c r="A81" i="13"/>
  <c r="H80" i="21"/>
  <c r="L80" i="21"/>
  <c r="B80" i="13"/>
  <c r="A80" i="13"/>
  <c r="H79" i="21"/>
  <c r="L79" i="21"/>
  <c r="B79" i="13"/>
  <c r="A79" i="13"/>
  <c r="H78" i="21"/>
  <c r="L78" i="21"/>
  <c r="B78" i="13"/>
  <c r="A78" i="13"/>
  <c r="H77" i="21"/>
  <c r="L77" i="21"/>
  <c r="B77" i="13"/>
  <c r="A77" i="13"/>
  <c r="H76" i="21"/>
  <c r="L76" i="21"/>
  <c r="B76" i="13"/>
  <c r="A76" i="13"/>
  <c r="H75" i="21"/>
  <c r="K75" i="21" s="1"/>
  <c r="L75" i="21"/>
  <c r="B75" i="13"/>
  <c r="A75" i="13"/>
  <c r="H74" i="21"/>
  <c r="K74" i="21" s="1"/>
  <c r="L74" i="21"/>
  <c r="B74" i="13"/>
  <c r="A74" i="13"/>
  <c r="H73" i="21"/>
  <c r="L73" i="21"/>
  <c r="B73" i="13"/>
  <c r="A73" i="13"/>
  <c r="H72" i="21"/>
  <c r="L72" i="21"/>
  <c r="B72" i="13"/>
  <c r="A72" i="13"/>
  <c r="H71" i="21"/>
  <c r="L71" i="21"/>
  <c r="B71" i="13"/>
  <c r="A71" i="13"/>
  <c r="H70" i="21"/>
  <c r="L70" i="21"/>
  <c r="B70" i="13"/>
  <c r="A70" i="13"/>
  <c r="H69" i="21"/>
  <c r="L69" i="21"/>
  <c r="B69" i="13"/>
  <c r="A69" i="13"/>
  <c r="H68" i="21"/>
  <c r="K68" i="21" s="1"/>
  <c r="L68" i="21"/>
  <c r="B68" i="13"/>
  <c r="A68" i="13"/>
  <c r="H67" i="21"/>
  <c r="K67" i="21" s="1"/>
  <c r="L67" i="21"/>
  <c r="B67" i="13"/>
  <c r="A67" i="13"/>
  <c r="H66" i="21"/>
  <c r="L66" i="21"/>
  <c r="B66" i="13"/>
  <c r="A66" i="13"/>
  <c r="H65" i="21"/>
  <c r="L65" i="21"/>
  <c r="B65" i="13"/>
  <c r="A65" i="13"/>
  <c r="H64" i="21"/>
  <c r="K64" i="21" s="1"/>
  <c r="L64" i="21"/>
  <c r="B64" i="13"/>
  <c r="A64" i="13"/>
  <c r="H63" i="21"/>
  <c r="L63" i="21"/>
  <c r="B63" i="13"/>
  <c r="A63" i="13"/>
  <c r="H62" i="21"/>
  <c r="K62" i="21" s="1"/>
  <c r="L62" i="21"/>
  <c r="B62" i="13"/>
  <c r="A62" i="13"/>
  <c r="H61" i="21"/>
  <c r="K61" i="21" s="1"/>
  <c r="L61" i="21"/>
  <c r="B61" i="13"/>
  <c r="A61" i="13"/>
  <c r="H60" i="21"/>
  <c r="K60" i="21" s="1"/>
  <c r="L60" i="21"/>
  <c r="B60" i="13"/>
  <c r="A60" i="13"/>
  <c r="H59" i="21"/>
  <c r="K59" i="21" s="1"/>
  <c r="L59" i="21"/>
  <c r="B59" i="13"/>
  <c r="A59" i="13"/>
  <c r="H58" i="21"/>
  <c r="L58" i="21"/>
  <c r="B58" i="13"/>
  <c r="A58" i="13"/>
  <c r="H57" i="21"/>
  <c r="K57" i="21" s="1"/>
  <c r="L57" i="21"/>
  <c r="B57" i="13"/>
  <c r="A57" i="13"/>
  <c r="H56" i="21"/>
  <c r="K56" i="21" s="1"/>
  <c r="L56" i="21"/>
  <c r="B56" i="13"/>
  <c r="A56" i="13"/>
  <c r="H55" i="21"/>
  <c r="L55" i="21"/>
  <c r="B55" i="13"/>
  <c r="A55" i="13"/>
  <c r="H54" i="21"/>
  <c r="K54" i="21" s="1"/>
  <c r="L54" i="21"/>
  <c r="B54" i="13"/>
  <c r="A54" i="13"/>
  <c r="H53" i="21"/>
  <c r="K53" i="21" s="1"/>
  <c r="L53" i="21"/>
  <c r="B53" i="13"/>
  <c r="A53" i="13"/>
  <c r="H52" i="21"/>
  <c r="K52" i="21" s="1"/>
  <c r="L52" i="21"/>
  <c r="B52" i="13"/>
  <c r="A52" i="13"/>
  <c r="H51" i="21"/>
  <c r="K51" i="21" s="1"/>
  <c r="L51" i="21"/>
  <c r="B51" i="13"/>
  <c r="A51" i="13"/>
  <c r="H50" i="21"/>
  <c r="L50" i="21"/>
  <c r="B50" i="13"/>
  <c r="A50" i="13"/>
  <c r="H49" i="21"/>
  <c r="K49" i="21" s="1"/>
  <c r="L49" i="21"/>
  <c r="B49" i="13"/>
  <c r="A49" i="13"/>
  <c r="H48" i="21"/>
  <c r="K48" i="21" s="1"/>
  <c r="L48" i="21"/>
  <c r="B48" i="13"/>
  <c r="A48" i="13"/>
  <c r="H47" i="21"/>
  <c r="L47" i="21"/>
  <c r="B47" i="13"/>
  <c r="A47" i="13"/>
  <c r="H46" i="21"/>
  <c r="K46" i="21" s="1"/>
  <c r="L46" i="21"/>
  <c r="B46" i="13"/>
  <c r="A46" i="13"/>
  <c r="H45" i="21"/>
  <c r="K45" i="21" s="1"/>
  <c r="L45" i="21"/>
  <c r="B45" i="13"/>
  <c r="A45" i="13"/>
  <c r="H44" i="21"/>
  <c r="K44" i="21" s="1"/>
  <c r="L44" i="21"/>
  <c r="B44" i="13"/>
  <c r="A44" i="13"/>
  <c r="H43" i="21"/>
  <c r="L43" i="21"/>
  <c r="B43" i="13"/>
  <c r="A43" i="13"/>
  <c r="H42" i="21"/>
  <c r="L42" i="21"/>
  <c r="B42" i="13"/>
  <c r="A42" i="13"/>
  <c r="H41" i="21"/>
  <c r="L41" i="21"/>
  <c r="B41" i="13"/>
  <c r="A41" i="13"/>
  <c r="H40" i="21"/>
  <c r="K40" i="21" s="1"/>
  <c r="L40" i="21"/>
  <c r="B40" i="13"/>
  <c r="A40" i="13"/>
  <c r="H39" i="21"/>
  <c r="L39" i="21"/>
  <c r="B39" i="13"/>
  <c r="A39" i="13"/>
  <c r="H38" i="21"/>
  <c r="K38" i="21" s="1"/>
  <c r="L38" i="21"/>
  <c r="B38" i="13"/>
  <c r="A38" i="13"/>
  <c r="H37" i="21"/>
  <c r="L37" i="21"/>
  <c r="B37" i="13"/>
  <c r="A37" i="13"/>
  <c r="H36" i="21"/>
  <c r="K36" i="21" s="1"/>
  <c r="L36" i="21"/>
  <c r="B36" i="13"/>
  <c r="A36" i="13"/>
  <c r="H35" i="21"/>
  <c r="L35" i="21"/>
  <c r="B35" i="13"/>
  <c r="A35" i="13"/>
  <c r="H34" i="21"/>
  <c r="L34" i="21"/>
  <c r="B34" i="13"/>
  <c r="A34" i="13"/>
  <c r="H33" i="21"/>
  <c r="K33" i="21" s="1"/>
  <c r="L33" i="21"/>
  <c r="B33" i="13"/>
  <c r="A33" i="13"/>
  <c r="H32" i="21"/>
  <c r="L32" i="21"/>
  <c r="B32" i="13"/>
  <c r="A32" i="13"/>
  <c r="H31" i="21"/>
  <c r="K31" i="21" s="1"/>
  <c r="L31" i="21"/>
  <c r="B31" i="13"/>
  <c r="A31" i="13"/>
  <c r="H30" i="21"/>
  <c r="K30" i="21" s="1"/>
  <c r="L30" i="21"/>
  <c r="B30" i="13"/>
  <c r="A30" i="13"/>
  <c r="H29" i="21"/>
  <c r="K29" i="21" s="1"/>
  <c r="L29" i="21"/>
  <c r="B29" i="13"/>
  <c r="A29" i="13"/>
  <c r="H28" i="21"/>
  <c r="L28" i="21"/>
  <c r="B28" i="13"/>
  <c r="A28" i="13"/>
  <c r="H27" i="21"/>
  <c r="K27" i="21" s="1"/>
  <c r="L27" i="21"/>
  <c r="B27" i="13"/>
  <c r="A27" i="13"/>
  <c r="H26" i="21"/>
  <c r="L26" i="21"/>
  <c r="B26" i="13"/>
  <c r="A26" i="13"/>
  <c r="H25" i="21"/>
  <c r="K25" i="21" s="1"/>
  <c r="L25" i="21"/>
  <c r="B25" i="13"/>
  <c r="A25" i="13"/>
  <c r="H24" i="21"/>
  <c r="L24" i="21"/>
  <c r="B24" i="13"/>
  <c r="A24" i="13"/>
  <c r="H23" i="21"/>
  <c r="K23" i="21" s="1"/>
  <c r="L23" i="21"/>
  <c r="B23" i="13"/>
  <c r="A23" i="13"/>
  <c r="H22" i="21"/>
  <c r="K22" i="21" s="1"/>
  <c r="L22" i="21"/>
  <c r="B22" i="13"/>
  <c r="A22" i="13"/>
  <c r="H21" i="21"/>
  <c r="K21" i="21" s="1"/>
  <c r="L21" i="21"/>
  <c r="B21" i="13"/>
  <c r="A21" i="13"/>
  <c r="H20" i="21"/>
  <c r="L20" i="21"/>
  <c r="B20" i="13"/>
  <c r="A20" i="13"/>
  <c r="H19" i="21"/>
  <c r="K19" i="21" s="1"/>
  <c r="L19" i="21"/>
  <c r="B19" i="13"/>
  <c r="A19" i="13"/>
  <c r="H18" i="21"/>
  <c r="L18" i="21"/>
  <c r="B18" i="13"/>
  <c r="A18" i="13"/>
  <c r="H17" i="21"/>
  <c r="K17" i="21" s="1"/>
  <c r="L17" i="21"/>
  <c r="B17" i="13"/>
  <c r="A17" i="13"/>
  <c r="H16" i="21"/>
  <c r="L16" i="21"/>
  <c r="B16" i="13"/>
  <c r="A16" i="13"/>
  <c r="H15" i="21"/>
  <c r="K15" i="21" s="1"/>
  <c r="L15" i="21"/>
  <c r="B15" i="13"/>
  <c r="A15" i="13"/>
  <c r="H14" i="21"/>
  <c r="L14" i="21"/>
  <c r="B14" i="13"/>
  <c r="A14" i="13"/>
  <c r="H13" i="21"/>
  <c r="K13" i="21" s="1"/>
  <c r="L13" i="21"/>
  <c r="B13" i="13"/>
  <c r="A13" i="13"/>
  <c r="H12" i="21"/>
  <c r="L12" i="21"/>
  <c r="B12" i="13"/>
  <c r="A12" i="13"/>
  <c r="L11" i="21"/>
  <c r="B11" i="13"/>
  <c r="A11" i="13"/>
  <c r="H10" i="21"/>
  <c r="L10" i="21"/>
  <c r="B10" i="13"/>
  <c r="A10" i="13"/>
  <c r="T5" i="13"/>
  <c r="Q96" i="12"/>
  <c r="R95" i="12"/>
  <c r="R94" i="12"/>
  <c r="B84" i="12"/>
  <c r="A84" i="12"/>
  <c r="B83" i="12"/>
  <c r="A83" i="12"/>
  <c r="B82" i="12"/>
  <c r="A82" i="12"/>
  <c r="B81" i="12"/>
  <c r="A81" i="12"/>
  <c r="B80" i="12"/>
  <c r="A80" i="12"/>
  <c r="B79" i="12"/>
  <c r="A79" i="12"/>
  <c r="B78" i="12"/>
  <c r="A78" i="12"/>
  <c r="B77" i="12"/>
  <c r="A77" i="12"/>
  <c r="B76" i="12"/>
  <c r="A76" i="12"/>
  <c r="B75" i="12"/>
  <c r="A75" i="12"/>
  <c r="B74" i="12"/>
  <c r="A74" i="12"/>
  <c r="B73" i="12"/>
  <c r="A73" i="12"/>
  <c r="B72" i="12"/>
  <c r="A72" i="12"/>
  <c r="B71" i="12"/>
  <c r="A71" i="12"/>
  <c r="B70" i="12"/>
  <c r="A70" i="12"/>
  <c r="B69" i="12"/>
  <c r="A69" i="12"/>
  <c r="B68" i="12"/>
  <c r="A68" i="12"/>
  <c r="B67" i="12"/>
  <c r="A67" i="12"/>
  <c r="B66" i="12"/>
  <c r="A66" i="12"/>
  <c r="B65" i="12"/>
  <c r="A65" i="12"/>
  <c r="B64" i="12"/>
  <c r="A64" i="12"/>
  <c r="B63" i="12"/>
  <c r="A63" i="12"/>
  <c r="B62" i="12"/>
  <c r="A62" i="12"/>
  <c r="B61" i="12"/>
  <c r="A61" i="12"/>
  <c r="B60" i="12"/>
  <c r="A60" i="12"/>
  <c r="B59" i="12"/>
  <c r="A59" i="12"/>
  <c r="B58" i="12"/>
  <c r="A58" i="12"/>
  <c r="B57" i="12"/>
  <c r="A57" i="12"/>
  <c r="B56" i="12"/>
  <c r="A56" i="12"/>
  <c r="B55" i="12"/>
  <c r="A55" i="12"/>
  <c r="B54" i="12"/>
  <c r="A54" i="12"/>
  <c r="B53" i="12"/>
  <c r="A53" i="12"/>
  <c r="B52" i="12"/>
  <c r="A52" i="12"/>
  <c r="B51" i="12"/>
  <c r="A51" i="12"/>
  <c r="B50" i="12"/>
  <c r="A50" i="12"/>
  <c r="B49" i="12"/>
  <c r="A49" i="12"/>
  <c r="B48" i="12"/>
  <c r="A48" i="12"/>
  <c r="B47" i="12"/>
  <c r="A47" i="12"/>
  <c r="B46" i="12"/>
  <c r="A46" i="12"/>
  <c r="B45" i="12"/>
  <c r="A45" i="12"/>
  <c r="B44" i="12"/>
  <c r="A44" i="12"/>
  <c r="B43" i="12"/>
  <c r="A43" i="12"/>
  <c r="B42" i="12"/>
  <c r="A42" i="12"/>
  <c r="B41" i="12"/>
  <c r="A41" i="12"/>
  <c r="B40" i="12"/>
  <c r="A40" i="12"/>
  <c r="B39" i="12"/>
  <c r="A39" i="12"/>
  <c r="B38" i="12"/>
  <c r="A38" i="12"/>
  <c r="B37" i="12"/>
  <c r="A37" i="12"/>
  <c r="B36" i="12"/>
  <c r="A36" i="12"/>
  <c r="B35" i="12"/>
  <c r="A35" i="12"/>
  <c r="B34" i="12"/>
  <c r="A34" i="12"/>
  <c r="B33" i="12"/>
  <c r="A33" i="12"/>
  <c r="B32" i="12"/>
  <c r="A32" i="12"/>
  <c r="B31" i="12"/>
  <c r="A31" i="12"/>
  <c r="B30" i="12"/>
  <c r="A30" i="12"/>
  <c r="B29" i="12"/>
  <c r="A29" i="12"/>
  <c r="B28" i="12"/>
  <c r="A28" i="12"/>
  <c r="B27" i="12"/>
  <c r="A27" i="12"/>
  <c r="B26" i="12"/>
  <c r="A26" i="12"/>
  <c r="B25" i="12"/>
  <c r="A25" i="12"/>
  <c r="B24" i="12"/>
  <c r="A24" i="12"/>
  <c r="B23" i="12"/>
  <c r="A23" i="12"/>
  <c r="B22" i="12"/>
  <c r="A22" i="12"/>
  <c r="B21" i="12"/>
  <c r="A21" i="12"/>
  <c r="B20" i="12"/>
  <c r="A20" i="12"/>
  <c r="B19" i="12"/>
  <c r="A19" i="12"/>
  <c r="B18" i="12"/>
  <c r="A18" i="12"/>
  <c r="B17" i="12"/>
  <c r="A17" i="12"/>
  <c r="B16" i="12"/>
  <c r="A16" i="12"/>
  <c r="B15" i="12"/>
  <c r="A15" i="12"/>
  <c r="B14" i="12"/>
  <c r="A14" i="12"/>
  <c r="B13" i="12"/>
  <c r="A13" i="12"/>
  <c r="B12" i="12"/>
  <c r="A12" i="12"/>
  <c r="Q9" i="12"/>
  <c r="D9" i="12"/>
  <c r="B11" i="12"/>
  <c r="A11" i="12"/>
  <c r="S9" i="12"/>
  <c r="O9" i="12"/>
  <c r="F9" i="12"/>
  <c r="B10" i="12"/>
  <c r="A10" i="12"/>
  <c r="T5" i="12"/>
  <c r="M96" i="10"/>
  <c r="N95" i="10"/>
  <c r="A95" i="10"/>
  <c r="N94" i="10"/>
  <c r="A94" i="10"/>
  <c r="B84" i="10"/>
  <c r="A84" i="10"/>
  <c r="B83" i="10"/>
  <c r="A83" i="10"/>
  <c r="B82" i="10"/>
  <c r="A82" i="10"/>
  <c r="B81" i="10"/>
  <c r="A81" i="10"/>
  <c r="B80" i="10"/>
  <c r="A80" i="10"/>
  <c r="B79" i="10"/>
  <c r="A79" i="10"/>
  <c r="B78" i="10"/>
  <c r="A78" i="10"/>
  <c r="B77" i="10"/>
  <c r="A77" i="10"/>
  <c r="B76" i="10"/>
  <c r="A76" i="10"/>
  <c r="B75" i="10"/>
  <c r="A75" i="10"/>
  <c r="B74" i="10"/>
  <c r="A74" i="10"/>
  <c r="B73" i="10"/>
  <c r="A73" i="10"/>
  <c r="B72" i="10"/>
  <c r="A72" i="10"/>
  <c r="B71" i="10"/>
  <c r="A71" i="10"/>
  <c r="B70" i="10"/>
  <c r="A70" i="10"/>
  <c r="B69" i="10"/>
  <c r="A69" i="10"/>
  <c r="B68" i="10"/>
  <c r="A68" i="10"/>
  <c r="B67" i="10"/>
  <c r="A67" i="10"/>
  <c r="B66" i="10"/>
  <c r="A66" i="10"/>
  <c r="B65" i="10"/>
  <c r="A65" i="10"/>
  <c r="B64" i="10"/>
  <c r="A64" i="10"/>
  <c r="B63" i="10"/>
  <c r="A63" i="10"/>
  <c r="B62" i="10"/>
  <c r="A62" i="10"/>
  <c r="B61" i="10"/>
  <c r="A61" i="10"/>
  <c r="B60" i="10"/>
  <c r="A60" i="10"/>
  <c r="B59" i="10"/>
  <c r="A59" i="10"/>
  <c r="B58" i="10"/>
  <c r="A58" i="10"/>
  <c r="B57" i="10"/>
  <c r="A57" i="10"/>
  <c r="B56" i="10"/>
  <c r="A56" i="10"/>
  <c r="B55" i="10"/>
  <c r="A55" i="10"/>
  <c r="B54" i="10"/>
  <c r="A54" i="10"/>
  <c r="B53" i="10"/>
  <c r="A53" i="10"/>
  <c r="B52" i="10"/>
  <c r="A52" i="10"/>
  <c r="B51" i="10"/>
  <c r="A51" i="10"/>
  <c r="B50" i="10"/>
  <c r="A50" i="10"/>
  <c r="B49" i="10"/>
  <c r="A49" i="10"/>
  <c r="B48" i="10"/>
  <c r="A48" i="10"/>
  <c r="B47" i="10"/>
  <c r="A47" i="10"/>
  <c r="B46" i="10"/>
  <c r="A46" i="10"/>
  <c r="B45" i="10"/>
  <c r="A45" i="10"/>
  <c r="B44" i="10"/>
  <c r="A44" i="10"/>
  <c r="B43" i="10"/>
  <c r="A43" i="10"/>
  <c r="B42" i="10"/>
  <c r="A42" i="10"/>
  <c r="B41" i="10"/>
  <c r="A41" i="10"/>
  <c r="B40" i="10"/>
  <c r="A40" i="10"/>
  <c r="B39" i="10"/>
  <c r="A39" i="10"/>
  <c r="B38" i="10"/>
  <c r="A38" i="10"/>
  <c r="B37" i="10"/>
  <c r="A37" i="10"/>
  <c r="B36" i="10"/>
  <c r="A36" i="10"/>
  <c r="B35" i="10"/>
  <c r="A35" i="10"/>
  <c r="B34" i="10"/>
  <c r="A34" i="10"/>
  <c r="B33" i="10"/>
  <c r="A33" i="10"/>
  <c r="B32" i="10"/>
  <c r="A32" i="10"/>
  <c r="B31" i="10"/>
  <c r="A31" i="10"/>
  <c r="B30" i="10"/>
  <c r="A30" i="10"/>
  <c r="B29" i="10"/>
  <c r="A29" i="10"/>
  <c r="B28" i="10"/>
  <c r="A28" i="10"/>
  <c r="B27" i="10"/>
  <c r="A27" i="10"/>
  <c r="B26" i="10"/>
  <c r="A26" i="10"/>
  <c r="B25" i="10"/>
  <c r="A25" i="10"/>
  <c r="B24" i="10"/>
  <c r="A24" i="10"/>
  <c r="B23" i="10"/>
  <c r="A23" i="10"/>
  <c r="B22" i="10"/>
  <c r="A22" i="10"/>
  <c r="B21" i="10"/>
  <c r="A21" i="10"/>
  <c r="B20" i="10"/>
  <c r="A20" i="10"/>
  <c r="B19" i="10"/>
  <c r="A19" i="10"/>
  <c r="B18" i="10"/>
  <c r="A18" i="10"/>
  <c r="B17" i="10"/>
  <c r="A17" i="10"/>
  <c r="B16" i="10"/>
  <c r="A16" i="10"/>
  <c r="B15" i="10"/>
  <c r="A15" i="10"/>
  <c r="B14" i="10"/>
  <c r="A14" i="10"/>
  <c r="H13" i="10"/>
  <c r="B13" i="10"/>
  <c r="A13" i="10"/>
  <c r="B12" i="10"/>
  <c r="A12" i="10"/>
  <c r="B11" i="10"/>
  <c r="A11" i="10"/>
  <c r="B10" i="10"/>
  <c r="A10" i="10"/>
  <c r="P5" i="10"/>
  <c r="A5" i="10"/>
  <c r="A3" i="10"/>
  <c r="A2" i="10"/>
  <c r="M93" i="8"/>
  <c r="N92" i="8"/>
  <c r="A92" i="8"/>
  <c r="N91" i="8"/>
  <c r="A91" i="8"/>
  <c r="B84" i="8"/>
  <c r="A84" i="8"/>
  <c r="B83" i="8"/>
  <c r="A83" i="8"/>
  <c r="B82" i="8"/>
  <c r="A82" i="8"/>
  <c r="B81" i="8"/>
  <c r="A81" i="8"/>
  <c r="B80" i="8"/>
  <c r="A80" i="8"/>
  <c r="B79" i="8"/>
  <c r="A79" i="8"/>
  <c r="B78" i="8"/>
  <c r="A78" i="8"/>
  <c r="N77" i="8"/>
  <c r="B77" i="8"/>
  <c r="A77" i="8"/>
  <c r="B76" i="8"/>
  <c r="A76" i="8"/>
  <c r="B75" i="8"/>
  <c r="A75" i="8"/>
  <c r="B74" i="8"/>
  <c r="A74" i="8"/>
  <c r="B73" i="8"/>
  <c r="A73" i="8"/>
  <c r="N72" i="8"/>
  <c r="B72" i="8"/>
  <c r="A72" i="8"/>
  <c r="N71" i="8"/>
  <c r="B71" i="8"/>
  <c r="A71" i="8"/>
  <c r="H70"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H33" i="8"/>
  <c r="B33" i="8"/>
  <c r="A33" i="8"/>
  <c r="H32" i="8"/>
  <c r="D31" i="5" s="1"/>
  <c r="B32" i="8"/>
  <c r="A32" i="8"/>
  <c r="N31" i="8"/>
  <c r="H31" i="8"/>
  <c r="B31" i="8"/>
  <c r="A31" i="8"/>
  <c r="B30" i="8"/>
  <c r="A30" i="8"/>
  <c r="B29" i="8"/>
  <c r="A29" i="8"/>
  <c r="B28" i="8"/>
  <c r="A28" i="8"/>
  <c r="B27" i="8"/>
  <c r="A27" i="8"/>
  <c r="B26" i="8"/>
  <c r="A26" i="8"/>
  <c r="N25" i="8"/>
  <c r="B25" i="8"/>
  <c r="A25" i="8"/>
  <c r="B24" i="8"/>
  <c r="A24" i="8"/>
  <c r="N23" i="8"/>
  <c r="B23" i="8"/>
  <c r="A23" i="8"/>
  <c r="B22" i="8"/>
  <c r="A22" i="8"/>
  <c r="B21" i="8"/>
  <c r="A21" i="8"/>
  <c r="B20" i="8"/>
  <c r="A20" i="8"/>
  <c r="B19" i="8"/>
  <c r="A19" i="8"/>
  <c r="B18" i="8"/>
  <c r="A18" i="8"/>
  <c r="N17" i="8"/>
  <c r="H17" i="8"/>
  <c r="B17" i="8"/>
  <c r="A17" i="8"/>
  <c r="H16" i="8"/>
  <c r="D15" i="5" s="1"/>
  <c r="B16" i="8"/>
  <c r="A16" i="8"/>
  <c r="N15" i="8"/>
  <c r="H15" i="8"/>
  <c r="B15" i="8"/>
  <c r="A15" i="8"/>
  <c r="B14" i="8"/>
  <c r="A14" i="8"/>
  <c r="B13" i="8"/>
  <c r="A13" i="8"/>
  <c r="B12" i="8"/>
  <c r="A12" i="8"/>
  <c r="B11" i="8"/>
  <c r="A11" i="8"/>
  <c r="E9" i="8"/>
  <c r="B10" i="8"/>
  <c r="A10" i="8"/>
  <c r="P5" i="8"/>
  <c r="A5" i="8"/>
  <c r="A3" i="8"/>
  <c r="A2" i="8"/>
  <c r="G84" i="21"/>
  <c r="F84" i="67"/>
  <c r="F83" i="67"/>
  <c r="G82" i="21"/>
  <c r="F82" i="67"/>
  <c r="F81" i="67"/>
  <c r="G80" i="21"/>
  <c r="F80" i="67"/>
  <c r="F79" i="67"/>
  <c r="G78" i="21"/>
  <c r="F78" i="67"/>
  <c r="F77" i="67"/>
  <c r="G76" i="21"/>
  <c r="F76" i="67"/>
  <c r="F75" i="67"/>
  <c r="G74" i="21"/>
  <c r="F74" i="67"/>
  <c r="F73" i="67"/>
  <c r="G72" i="21"/>
  <c r="F72" i="67"/>
  <c r="F71" i="67"/>
  <c r="G70" i="21"/>
  <c r="F70" i="67"/>
  <c r="F69" i="67"/>
  <c r="G68" i="21"/>
  <c r="F68" i="67"/>
  <c r="F67" i="67"/>
  <c r="G66" i="21"/>
  <c r="F66" i="67"/>
  <c r="F65" i="67"/>
  <c r="G64" i="21"/>
  <c r="F64" i="67"/>
  <c r="F63" i="67"/>
  <c r="G62" i="21"/>
  <c r="F62" i="67"/>
  <c r="F61" i="67"/>
  <c r="G60" i="21"/>
  <c r="F60" i="67"/>
  <c r="F59" i="67"/>
  <c r="G58" i="21"/>
  <c r="F58" i="67"/>
  <c r="F57" i="67"/>
  <c r="G56" i="21"/>
  <c r="F56" i="67"/>
  <c r="F55" i="67"/>
  <c r="G54" i="21"/>
  <c r="F54" i="67"/>
  <c r="F53" i="67"/>
  <c r="G52" i="21"/>
  <c r="F52" i="67"/>
  <c r="F51" i="67"/>
  <c r="G50" i="21"/>
  <c r="F50" i="67"/>
  <c r="F49" i="67"/>
  <c r="G48" i="21"/>
  <c r="F48" i="67"/>
  <c r="F47" i="67"/>
  <c r="G46" i="21"/>
  <c r="F46" i="67"/>
  <c r="F45" i="67"/>
  <c r="G44" i="21"/>
  <c r="F44" i="67"/>
  <c r="F43" i="67"/>
  <c r="G42" i="21"/>
  <c r="F42" i="67"/>
  <c r="F41" i="67"/>
  <c r="G40" i="21"/>
  <c r="F40" i="67"/>
  <c r="F39" i="67"/>
  <c r="G38" i="21"/>
  <c r="F38" i="67"/>
  <c r="F37" i="67"/>
  <c r="G36" i="21"/>
  <c r="F36" i="67"/>
  <c r="F35" i="67"/>
  <c r="G34" i="21"/>
  <c r="F34" i="67"/>
  <c r="F33" i="67"/>
  <c r="G32" i="21"/>
  <c r="F32" i="67"/>
  <c r="F31" i="67"/>
  <c r="G30" i="21"/>
  <c r="F30" i="67"/>
  <c r="F29" i="67"/>
  <c r="G28" i="21"/>
  <c r="F28" i="67"/>
  <c r="F27" i="67"/>
  <c r="G26" i="21"/>
  <c r="F26" i="67"/>
  <c r="F25" i="67"/>
  <c r="G24" i="21"/>
  <c r="F24" i="67"/>
  <c r="F23" i="67"/>
  <c r="G22" i="21"/>
  <c r="F22" i="67"/>
  <c r="F21" i="67"/>
  <c r="G20" i="21"/>
  <c r="F20" i="67"/>
  <c r="G18" i="21"/>
  <c r="F18" i="67"/>
  <c r="G16" i="21"/>
  <c r="F16" i="67"/>
  <c r="G14" i="21"/>
  <c r="F14" i="67"/>
  <c r="G12" i="21"/>
  <c r="F12" i="67"/>
  <c r="M96" i="6"/>
  <c r="N95" i="6"/>
  <c r="A95" i="6"/>
  <c r="N94" i="6"/>
  <c r="A94" i="6"/>
  <c r="G84" i="67"/>
  <c r="G83" i="21"/>
  <c r="G83" i="67"/>
  <c r="G82" i="67"/>
  <c r="G81" i="21"/>
  <c r="G81" i="67"/>
  <c r="G80" i="67"/>
  <c r="G79" i="21"/>
  <c r="G77" i="21"/>
  <c r="G76" i="67"/>
  <c r="G75" i="21"/>
  <c r="G75" i="67"/>
  <c r="G73" i="21"/>
  <c r="G72" i="67"/>
  <c r="G71" i="21"/>
  <c r="G70" i="67"/>
  <c r="G69" i="21"/>
  <c r="G68" i="67"/>
  <c r="G67" i="21"/>
  <c r="G65" i="21"/>
  <c r="G65" i="67"/>
  <c r="G64" i="67"/>
  <c r="G63" i="21"/>
  <c r="G63" i="67"/>
  <c r="G61" i="21"/>
  <c r="G61" i="67"/>
  <c r="G60" i="67"/>
  <c r="G59" i="21"/>
  <c r="G57" i="21"/>
  <c r="G57" i="67"/>
  <c r="G56" i="67"/>
  <c r="G55" i="21"/>
  <c r="G55" i="67"/>
  <c r="G53" i="21"/>
  <c r="G53" i="67"/>
  <c r="G52" i="67"/>
  <c r="G51" i="21"/>
  <c r="G51" i="67"/>
  <c r="G49" i="21"/>
  <c r="G49" i="67"/>
  <c r="G48" i="67"/>
  <c r="G47" i="21"/>
  <c r="G47" i="67"/>
  <c r="G45" i="21"/>
  <c r="G45" i="67"/>
  <c r="G44" i="67"/>
  <c r="G43" i="21"/>
  <c r="G41" i="21"/>
  <c r="G41" i="67"/>
  <c r="G40" i="67"/>
  <c r="G39" i="21"/>
  <c r="G39" i="67"/>
  <c r="G37" i="21"/>
  <c r="G37" i="67"/>
  <c r="G36" i="67"/>
  <c r="G35" i="21"/>
  <c r="G35" i="67"/>
  <c r="G33" i="21"/>
  <c r="G33" i="67"/>
  <c r="G32" i="67"/>
  <c r="G31" i="21"/>
  <c r="G31" i="67"/>
  <c r="G29" i="21"/>
  <c r="G29" i="67"/>
  <c r="G28" i="67"/>
  <c r="G27" i="21"/>
  <c r="G25" i="21"/>
  <c r="G25" i="67"/>
  <c r="G24" i="67"/>
  <c r="G23" i="21"/>
  <c r="G23" i="67"/>
  <c r="G21" i="21"/>
  <c r="G21" i="67"/>
  <c r="G19" i="21"/>
  <c r="F19" i="67"/>
  <c r="G17" i="21"/>
  <c r="G17" i="67"/>
  <c r="F17" i="67"/>
  <c r="G15" i="21"/>
  <c r="F15" i="67"/>
  <c r="G13" i="21"/>
  <c r="F13" i="67"/>
  <c r="G11" i="21"/>
  <c r="F11" i="67"/>
  <c r="P5" i="6"/>
  <c r="A5" i="6"/>
  <c r="A3" i="6"/>
  <c r="A2" i="6"/>
  <c r="G91" i="5"/>
  <c r="H90" i="5"/>
  <c r="A90" i="5"/>
  <c r="H89" i="5"/>
  <c r="A89" i="5"/>
  <c r="B83" i="5"/>
  <c r="A83" i="5"/>
  <c r="B82" i="5"/>
  <c r="A82" i="5"/>
  <c r="B81" i="5"/>
  <c r="A81" i="5"/>
  <c r="B80" i="5"/>
  <c r="A80" i="5"/>
  <c r="B79" i="5"/>
  <c r="A79" i="5"/>
  <c r="B78" i="5"/>
  <c r="A78" i="5"/>
  <c r="B77" i="5"/>
  <c r="A77" i="5"/>
  <c r="B76" i="5"/>
  <c r="A76" i="5"/>
  <c r="B75" i="5"/>
  <c r="A75" i="5"/>
  <c r="B74" i="5"/>
  <c r="A74" i="5"/>
  <c r="B73" i="5"/>
  <c r="A73" i="5"/>
  <c r="B72" i="5"/>
  <c r="A72" i="5"/>
  <c r="B71" i="5"/>
  <c r="A71" i="5"/>
  <c r="B70" i="5"/>
  <c r="A70" i="5"/>
  <c r="B69" i="5"/>
  <c r="A69" i="5"/>
  <c r="B68" i="5"/>
  <c r="A68" i="5"/>
  <c r="B67" i="5"/>
  <c r="A67" i="5"/>
  <c r="B66" i="5"/>
  <c r="A66"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B50" i="5"/>
  <c r="A50" i="5"/>
  <c r="B49" i="5"/>
  <c r="A49" i="5"/>
  <c r="B48" i="5"/>
  <c r="A48" i="5"/>
  <c r="B47" i="5"/>
  <c r="A47" i="5"/>
  <c r="B46" i="5"/>
  <c r="A46" i="5"/>
  <c r="B45" i="5"/>
  <c r="A45" i="5"/>
  <c r="B44" i="5"/>
  <c r="A44" i="5"/>
  <c r="B43" i="5"/>
  <c r="A43" i="5"/>
  <c r="B42" i="5"/>
  <c r="A42" i="5"/>
  <c r="B41" i="5"/>
  <c r="A41" i="5"/>
  <c r="B40" i="5"/>
  <c r="A40" i="5"/>
  <c r="B39" i="5"/>
  <c r="A39" i="5"/>
  <c r="B38" i="5"/>
  <c r="A38" i="5"/>
  <c r="B37" i="5"/>
  <c r="A37" i="5"/>
  <c r="B36" i="5"/>
  <c r="A36" i="5"/>
  <c r="B35" i="5"/>
  <c r="A35" i="5"/>
  <c r="B34" i="5"/>
  <c r="A34" i="5"/>
  <c r="B33" i="5"/>
  <c r="A33" i="5"/>
  <c r="B32" i="5"/>
  <c r="A32" i="5"/>
  <c r="B31" i="5"/>
  <c r="A31" i="5"/>
  <c r="B30" i="5"/>
  <c r="A30" i="5"/>
  <c r="B29" i="5"/>
  <c r="A29" i="5"/>
  <c r="B28" i="5"/>
  <c r="A28" i="5"/>
  <c r="B27" i="5"/>
  <c r="A27" i="5"/>
  <c r="B26" i="5"/>
  <c r="A26" i="5"/>
  <c r="B25" i="5"/>
  <c r="A25" i="5"/>
  <c r="B24" i="5"/>
  <c r="A24" i="5"/>
  <c r="B23" i="5"/>
  <c r="A23" i="5"/>
  <c r="B22" i="5"/>
  <c r="A22" i="5"/>
  <c r="B21" i="5"/>
  <c r="A21" i="5"/>
  <c r="B20" i="5"/>
  <c r="A20" i="5"/>
  <c r="B19" i="5"/>
  <c r="A19" i="5"/>
  <c r="B18" i="5"/>
  <c r="A18" i="5"/>
  <c r="B17" i="5"/>
  <c r="A17" i="5"/>
  <c r="B16" i="5"/>
  <c r="A16" i="5"/>
  <c r="B15" i="5"/>
  <c r="A15" i="5"/>
  <c r="B14" i="5"/>
  <c r="A14" i="5"/>
  <c r="B13" i="5"/>
  <c r="A13" i="5"/>
  <c r="B12" i="5"/>
  <c r="A12" i="5"/>
  <c r="B11" i="5"/>
  <c r="A11" i="5"/>
  <c r="B10" i="5"/>
  <c r="A10" i="5"/>
  <c r="B9" i="5"/>
  <c r="A9" i="5"/>
  <c r="I5" i="5"/>
  <c r="A3" i="5"/>
  <c r="A2" i="5"/>
  <c r="L75" i="4"/>
  <c r="M74" i="4"/>
  <c r="A74" i="4"/>
  <c r="M73" i="4"/>
  <c r="A73" i="4"/>
  <c r="M66" i="4"/>
  <c r="L66" i="4"/>
  <c r="K66" i="4"/>
  <c r="I66" i="4"/>
  <c r="H66" i="4"/>
  <c r="G66" i="4"/>
  <c r="E66" i="4"/>
  <c r="D66" i="4"/>
  <c r="C66" i="4"/>
  <c r="M56" i="4"/>
  <c r="L56" i="4"/>
  <c r="K56" i="4"/>
  <c r="I56" i="4"/>
  <c r="H56" i="4"/>
  <c r="G56" i="4"/>
  <c r="E56" i="4"/>
  <c r="D56" i="4"/>
  <c r="C56" i="4"/>
  <c r="M50" i="4"/>
  <c r="L50" i="4"/>
  <c r="K50" i="4"/>
  <c r="I50" i="4"/>
  <c r="H50" i="4"/>
  <c r="G50" i="4"/>
  <c r="E50" i="4"/>
  <c r="D50" i="4"/>
  <c r="C50" i="4"/>
  <c r="M42" i="4"/>
  <c r="L42" i="4"/>
  <c r="K42" i="4"/>
  <c r="I42" i="4"/>
  <c r="H42" i="4"/>
  <c r="G42" i="4"/>
  <c r="E42" i="4"/>
  <c r="D42" i="4"/>
  <c r="C42" i="4"/>
  <c r="M32" i="4"/>
  <c r="L32" i="4"/>
  <c r="K32" i="4"/>
  <c r="I32" i="4"/>
  <c r="H32" i="4"/>
  <c r="G32" i="4"/>
  <c r="E32" i="4"/>
  <c r="D32" i="4"/>
  <c r="C32" i="4"/>
  <c r="M22" i="4"/>
  <c r="L22" i="4"/>
  <c r="K22" i="4"/>
  <c r="I22" i="4"/>
  <c r="H22" i="4"/>
  <c r="G22" i="4"/>
  <c r="E22" i="4"/>
  <c r="D22" i="4"/>
  <c r="C22" i="4"/>
  <c r="M12" i="4"/>
  <c r="L12" i="4"/>
  <c r="K12" i="4"/>
  <c r="K62" i="4" s="1"/>
  <c r="K67" i="4" s="1"/>
  <c r="I12" i="4"/>
  <c r="H12" i="4"/>
  <c r="G12" i="4"/>
  <c r="E12" i="4"/>
  <c r="E62" i="4" s="1"/>
  <c r="E67" i="4" s="1"/>
  <c r="D12" i="4"/>
  <c r="C12" i="4"/>
  <c r="V5" i="4"/>
  <c r="P31" i="3"/>
  <c r="Q30" i="3"/>
  <c r="A30" i="3"/>
  <c r="Q29" i="3"/>
  <c r="A29" i="3"/>
  <c r="R19" i="3"/>
  <c r="Q19" i="3"/>
  <c r="P19" i="3"/>
  <c r="O19" i="3"/>
  <c r="M19" i="3"/>
  <c r="L19" i="3"/>
  <c r="K19" i="3"/>
  <c r="I19" i="3"/>
  <c r="H19" i="3"/>
  <c r="G19" i="3"/>
  <c r="N18" i="3"/>
  <c r="J18" i="3"/>
  <c r="N17" i="3"/>
  <c r="J17" i="3"/>
  <c r="J19" i="3" s="1"/>
  <c r="M15" i="3"/>
  <c r="M20" i="3" s="1"/>
  <c r="L15" i="3"/>
  <c r="K15" i="3"/>
  <c r="K20" i="3" s="1"/>
  <c r="I15" i="3"/>
  <c r="I20" i="3" s="1"/>
  <c r="H15" i="3"/>
  <c r="H20" i="3" s="1"/>
  <c r="G15" i="3"/>
  <c r="Q14" i="3"/>
  <c r="P14" i="3"/>
  <c r="O14" i="3"/>
  <c r="N14" i="3"/>
  <c r="J14" i="3"/>
  <c r="O13" i="3"/>
  <c r="R13" i="3" s="1"/>
  <c r="N13" i="3"/>
  <c r="J13" i="3"/>
  <c r="O12" i="3"/>
  <c r="R12" i="3" s="1"/>
  <c r="N12" i="3"/>
  <c r="J12" i="3"/>
  <c r="Q11" i="3"/>
  <c r="P11" i="3"/>
  <c r="O11" i="3"/>
  <c r="N11" i="3"/>
  <c r="J11" i="3"/>
  <c r="O10" i="3"/>
  <c r="R10" i="3" s="1"/>
  <c r="N10" i="3"/>
  <c r="J10" i="3"/>
  <c r="F9" i="3"/>
  <c r="A5" i="3"/>
  <c r="A5" i="4" s="1"/>
  <c r="A3" i="3"/>
  <c r="A3" i="4" s="1"/>
  <c r="A2" i="3"/>
  <c r="G39" i="1"/>
  <c r="D39" i="1"/>
  <c r="G38" i="1"/>
  <c r="D38" i="1"/>
  <c r="C15" i="1"/>
  <c r="N19" i="45" l="1"/>
  <c r="AS13" i="76"/>
  <c r="N20" i="45"/>
  <c r="AS14" i="76"/>
  <c r="N21" i="45"/>
  <c r="AS15" i="76"/>
  <c r="N22" i="45"/>
  <c r="AS16" i="76"/>
  <c r="N23" i="45"/>
  <c r="AS17" i="76"/>
  <c r="N24" i="45"/>
  <c r="AS18" i="76"/>
  <c r="N25" i="45"/>
  <c r="AS19" i="76"/>
  <c r="N26" i="45"/>
  <c r="AS20" i="76"/>
  <c r="N27" i="45"/>
  <c r="AS21" i="76"/>
  <c r="N37" i="45"/>
  <c r="N39" i="45"/>
  <c r="N40" i="45"/>
  <c r="AS34" i="76"/>
  <c r="N41" i="45"/>
  <c r="AS35" i="76"/>
  <c r="N42" i="45"/>
  <c r="AS36" i="76"/>
  <c r="N43" i="45"/>
  <c r="AS37" i="76"/>
  <c r="N44" i="45"/>
  <c r="AS38" i="76"/>
  <c r="N45" i="45"/>
  <c r="AS39" i="76"/>
  <c r="N46" i="45"/>
  <c r="AS40" i="76"/>
  <c r="N48" i="45"/>
  <c r="AS42" i="76"/>
  <c r="N49" i="45"/>
  <c r="AS43" i="76"/>
  <c r="N60" i="45"/>
  <c r="N61" i="45"/>
  <c r="AS55" i="76"/>
  <c r="N62" i="45"/>
  <c r="N63" i="45"/>
  <c r="AS57" i="76"/>
  <c r="N64" i="45"/>
  <c r="AS58" i="76"/>
  <c r="N65" i="45"/>
  <c r="AS59" i="76"/>
  <c r="N66" i="45"/>
  <c r="AS60" i="76"/>
  <c r="N72" i="45"/>
  <c r="N73" i="45"/>
  <c r="AS67" i="76"/>
  <c r="N74" i="45"/>
  <c r="AS68" i="76"/>
  <c r="N75" i="45"/>
  <c r="AS69" i="76"/>
  <c r="N76" i="45"/>
  <c r="AS70" i="76"/>
  <c r="N77" i="45"/>
  <c r="AS71" i="76"/>
  <c r="N78" i="45"/>
  <c r="AS72" i="76"/>
  <c r="N79" i="45"/>
  <c r="AS73" i="76"/>
  <c r="N80" i="45"/>
  <c r="AS74" i="76"/>
  <c r="N81" i="45"/>
  <c r="AS75" i="76"/>
  <c r="W9" i="66"/>
  <c r="T9" i="67"/>
  <c r="H10" i="68"/>
  <c r="M10" i="68"/>
  <c r="F44" i="68"/>
  <c r="K46" i="68"/>
  <c r="F46" i="68"/>
  <c r="J46" i="68"/>
  <c r="J48" i="68"/>
  <c r="AG11" i="67"/>
  <c r="AM6" i="76"/>
  <c r="AG13" i="67"/>
  <c r="AM8" i="76"/>
  <c r="AG16" i="67"/>
  <c r="AM11" i="76"/>
  <c r="AG18" i="67"/>
  <c r="AM13" i="76"/>
  <c r="AG20" i="67"/>
  <c r="AM15" i="76"/>
  <c r="AG22" i="67"/>
  <c r="AM17" i="76"/>
  <c r="AG24" i="67"/>
  <c r="AM19" i="76"/>
  <c r="AG26" i="67"/>
  <c r="AM21" i="76"/>
  <c r="AG27" i="67"/>
  <c r="AM22" i="76"/>
  <c r="AG29" i="67"/>
  <c r="AM24" i="76"/>
  <c r="AG31" i="67"/>
  <c r="AM26" i="76"/>
  <c r="AG34" i="67"/>
  <c r="AM29" i="76"/>
  <c r="AG36" i="67"/>
  <c r="AM31" i="76"/>
  <c r="AG38" i="67"/>
  <c r="AM33" i="76"/>
  <c r="AG40" i="67"/>
  <c r="AM35" i="76"/>
  <c r="AG42" i="67"/>
  <c r="AM37" i="76"/>
  <c r="AG44" i="67"/>
  <c r="AM39" i="76"/>
  <c r="AG46" i="67"/>
  <c r="AM41" i="76"/>
  <c r="AG48" i="67"/>
  <c r="AM43" i="76"/>
  <c r="AG50" i="67"/>
  <c r="AM45" i="76"/>
  <c r="AG52" i="67"/>
  <c r="AM47" i="76"/>
  <c r="AG54" i="67"/>
  <c r="AM49" i="76"/>
  <c r="AG56" i="67"/>
  <c r="AM51" i="76"/>
  <c r="AG58" i="67"/>
  <c r="AM53" i="76"/>
  <c r="AG60" i="67"/>
  <c r="AM55" i="76"/>
  <c r="AG62" i="67"/>
  <c r="AM57" i="76"/>
  <c r="AG64" i="67"/>
  <c r="AM59" i="76"/>
  <c r="AG66" i="67"/>
  <c r="AM61" i="76"/>
  <c r="AG68" i="67"/>
  <c r="AM63" i="76"/>
  <c r="AG70" i="67"/>
  <c r="AM65" i="76"/>
  <c r="AG72" i="67"/>
  <c r="AM67" i="76"/>
  <c r="AG74" i="67"/>
  <c r="AM69" i="76"/>
  <c r="AG76" i="67"/>
  <c r="AM71" i="76"/>
  <c r="AG78" i="67"/>
  <c r="AM73" i="76"/>
  <c r="AG80" i="67"/>
  <c r="AM75" i="76"/>
  <c r="AG82" i="67"/>
  <c r="AM77" i="76"/>
  <c r="AG84" i="67"/>
  <c r="AM79" i="76"/>
  <c r="P15" i="3"/>
  <c r="P20" i="3" s="1"/>
  <c r="T9" i="3" s="1"/>
  <c r="C520" i="74"/>
  <c r="C522" i="74"/>
  <c r="C524" i="74"/>
  <c r="C526" i="74"/>
  <c r="C528" i="74"/>
  <c r="C530" i="74"/>
  <c r="C532" i="74"/>
  <c r="C534" i="74"/>
  <c r="C536" i="74"/>
  <c r="C538" i="74"/>
  <c r="C540" i="74"/>
  <c r="C542" i="74"/>
  <c r="C544" i="74"/>
  <c r="C546" i="74"/>
  <c r="C548" i="74"/>
  <c r="C550" i="74"/>
  <c r="C552" i="74"/>
  <c r="C554" i="74"/>
  <c r="C556" i="74"/>
  <c r="C558" i="74"/>
  <c r="C560" i="74"/>
  <c r="C562" i="74"/>
  <c r="C564" i="74"/>
  <c r="C566" i="74"/>
  <c r="C568" i="74"/>
  <c r="C570" i="74"/>
  <c r="C572" i="74"/>
  <c r="C574" i="74"/>
  <c r="C576" i="74"/>
  <c r="C578" i="74"/>
  <c r="C580" i="74"/>
  <c r="C582" i="74"/>
  <c r="C584" i="74"/>
  <c r="C586" i="74"/>
  <c r="C588" i="74"/>
  <c r="C590" i="74"/>
  <c r="C592" i="74"/>
  <c r="F9" i="20"/>
  <c r="D1028" i="74"/>
  <c r="D1030" i="74"/>
  <c r="D1032" i="74"/>
  <c r="D1034" i="74"/>
  <c r="D1036" i="74"/>
  <c r="D1038" i="74"/>
  <c r="D1040" i="74"/>
  <c r="D1042" i="74"/>
  <c r="D1044" i="74"/>
  <c r="D1046" i="74"/>
  <c r="D1048" i="74"/>
  <c r="D1050" i="74"/>
  <c r="D1052" i="74"/>
  <c r="D1054" i="74"/>
  <c r="D1056" i="74"/>
  <c r="D1058" i="74"/>
  <c r="D1060" i="74"/>
  <c r="D1062" i="74"/>
  <c r="D1064" i="74"/>
  <c r="D1066" i="74"/>
  <c r="D1068" i="74"/>
  <c r="D1070" i="74"/>
  <c r="D1072" i="74"/>
  <c r="D1074" i="74"/>
  <c r="D1076" i="74"/>
  <c r="D1078" i="74"/>
  <c r="D1080" i="74"/>
  <c r="D1082" i="74"/>
  <c r="D1084" i="74"/>
  <c r="D1086" i="74"/>
  <c r="D1088" i="74"/>
  <c r="D1090" i="74"/>
  <c r="D1092" i="74"/>
  <c r="D1094" i="74"/>
  <c r="D1096" i="74"/>
  <c r="D1098" i="74"/>
  <c r="D1100" i="74"/>
  <c r="E1543" i="74"/>
  <c r="E1547" i="74"/>
  <c r="E1551" i="74"/>
  <c r="E1555" i="74"/>
  <c r="E1559" i="74"/>
  <c r="E1563" i="74"/>
  <c r="E1567" i="74"/>
  <c r="E1575" i="74"/>
  <c r="E1583" i="74"/>
  <c r="E1585" i="74"/>
  <c r="E1587" i="74"/>
  <c r="E1589" i="74"/>
  <c r="E1591" i="74"/>
  <c r="E1593" i="74"/>
  <c r="G9" i="28"/>
  <c r="S10" i="28"/>
  <c r="S14" i="28"/>
  <c r="S18" i="28"/>
  <c r="S55" i="28"/>
  <c r="S57" i="28"/>
  <c r="S77" i="28"/>
  <c r="L53" i="29"/>
  <c r="N54" i="29"/>
  <c r="L55" i="29"/>
  <c r="E8" i="38"/>
  <c r="AG4" i="76"/>
  <c r="C1683" i="74"/>
  <c r="E1683" i="74" s="1"/>
  <c r="AG10" i="67"/>
  <c r="AM5" i="76"/>
  <c r="AG12" i="67"/>
  <c r="AM7" i="76"/>
  <c r="AG14" i="67"/>
  <c r="AM9" i="76"/>
  <c r="AG15" i="67"/>
  <c r="AM10" i="76"/>
  <c r="N18" i="43"/>
  <c r="AG17" i="67"/>
  <c r="AM12" i="76"/>
  <c r="AG19" i="67"/>
  <c r="AM14" i="76"/>
  <c r="N22" i="43"/>
  <c r="AG21" i="67"/>
  <c r="AM16" i="76"/>
  <c r="AG23" i="67"/>
  <c r="AM18" i="76"/>
  <c r="N26" i="43"/>
  <c r="AG25" i="67"/>
  <c r="AM20" i="76"/>
  <c r="N29" i="43"/>
  <c r="AG28" i="67"/>
  <c r="AM23" i="76"/>
  <c r="N31" i="43"/>
  <c r="AG30" i="67"/>
  <c r="AM25" i="76"/>
  <c r="N33" i="43"/>
  <c r="AG32" i="67"/>
  <c r="AM27" i="76"/>
  <c r="N36" i="43"/>
  <c r="AG35" i="67"/>
  <c r="AM30" i="76"/>
  <c r="AG37" i="67"/>
  <c r="AM32" i="76"/>
  <c r="N40" i="43"/>
  <c r="AG39" i="67"/>
  <c r="AM34" i="76"/>
  <c r="AG41" i="67"/>
  <c r="AM36" i="76"/>
  <c r="N44" i="43"/>
  <c r="AG43" i="67"/>
  <c r="AM38" i="76"/>
  <c r="AG45" i="67"/>
  <c r="AM40" i="76"/>
  <c r="N48" i="43"/>
  <c r="AG47" i="67"/>
  <c r="AM42" i="76"/>
  <c r="AG49" i="67"/>
  <c r="AM44" i="76"/>
  <c r="N52" i="43"/>
  <c r="AG51" i="67"/>
  <c r="AM46" i="76"/>
  <c r="AG53" i="67"/>
  <c r="AM48" i="76"/>
  <c r="N56" i="43"/>
  <c r="AG55" i="67"/>
  <c r="AM50" i="76"/>
  <c r="AG57" i="67"/>
  <c r="AM52" i="76"/>
  <c r="N60" i="43"/>
  <c r="AG59" i="67"/>
  <c r="AM54" i="76"/>
  <c r="AG61" i="67"/>
  <c r="AM56" i="76"/>
  <c r="N64" i="43"/>
  <c r="AG63" i="67"/>
  <c r="AM58" i="76"/>
  <c r="AG65" i="67"/>
  <c r="AM60" i="76"/>
  <c r="N68" i="43"/>
  <c r="AG67" i="67"/>
  <c r="AM62" i="76"/>
  <c r="AG69" i="67"/>
  <c r="AM64" i="76"/>
  <c r="N72" i="43"/>
  <c r="AG71" i="67"/>
  <c r="AM66" i="76"/>
  <c r="AG73" i="67"/>
  <c r="AM68" i="76"/>
  <c r="N76" i="43"/>
  <c r="AG75" i="67"/>
  <c r="AM70" i="76"/>
  <c r="AG77" i="67"/>
  <c r="AM72" i="76"/>
  <c r="N80" i="43"/>
  <c r="AG79" i="67"/>
  <c r="AM74" i="76"/>
  <c r="AG81" i="67"/>
  <c r="AM76" i="76"/>
  <c r="N84" i="43"/>
  <c r="AG83" i="67"/>
  <c r="AM78" i="76"/>
  <c r="M10" i="44"/>
  <c r="N11" i="45"/>
  <c r="AS5" i="76"/>
  <c r="N12" i="45"/>
  <c r="AS6" i="76"/>
  <c r="N13" i="45"/>
  <c r="AS7" i="76"/>
  <c r="N14" i="45"/>
  <c r="AS8" i="76"/>
  <c r="N15" i="45"/>
  <c r="AS9" i="76"/>
  <c r="N16" i="45"/>
  <c r="AS10" i="76"/>
  <c r="N17" i="45"/>
  <c r="AS11" i="76"/>
  <c r="N18" i="45"/>
  <c r="AS12" i="76"/>
  <c r="N28" i="45"/>
  <c r="AS22" i="76"/>
  <c r="N29" i="45"/>
  <c r="AS23" i="76"/>
  <c r="N30" i="45"/>
  <c r="AS24" i="76"/>
  <c r="N31" i="45"/>
  <c r="AS25" i="76"/>
  <c r="N32" i="45"/>
  <c r="AS26" i="76"/>
  <c r="N33" i="45"/>
  <c r="AS27" i="76"/>
  <c r="N34" i="45"/>
  <c r="AS28" i="76"/>
  <c r="N35" i="45"/>
  <c r="AS29" i="76"/>
  <c r="N36" i="45"/>
  <c r="AS30" i="76"/>
  <c r="N38" i="45"/>
  <c r="AS32" i="76"/>
  <c r="N51" i="45"/>
  <c r="AS45" i="76"/>
  <c r="N52" i="45"/>
  <c r="AS46" i="76"/>
  <c r="N53" i="45"/>
  <c r="AS47" i="76"/>
  <c r="N54" i="45"/>
  <c r="AS48" i="76"/>
  <c r="N55" i="45"/>
  <c r="AS49" i="76"/>
  <c r="N56" i="45"/>
  <c r="AS50" i="76"/>
  <c r="N57" i="45"/>
  <c r="AS51" i="76"/>
  <c r="N58" i="45"/>
  <c r="AS52" i="76"/>
  <c r="N59" i="45"/>
  <c r="AS53" i="76"/>
  <c r="N67" i="45"/>
  <c r="AS61" i="76"/>
  <c r="N68" i="45"/>
  <c r="AS62" i="76"/>
  <c r="N69" i="45"/>
  <c r="AS63" i="76"/>
  <c r="N70" i="45"/>
  <c r="AS64" i="76"/>
  <c r="N71" i="45"/>
  <c r="AS65" i="76"/>
  <c r="N83" i="45"/>
  <c r="AS77" i="76"/>
  <c r="N84" i="45"/>
  <c r="AS78" i="76"/>
  <c r="N85" i="45"/>
  <c r="AS79" i="76"/>
  <c r="K45" i="68"/>
  <c r="F45" i="68"/>
  <c r="H9" i="64"/>
  <c r="J5" i="76"/>
  <c r="J4" i="76" s="1"/>
  <c r="J9" i="44"/>
  <c r="K9" i="26"/>
  <c r="N26" i="29"/>
  <c r="L27" i="29"/>
  <c r="L67" i="29"/>
  <c r="J9" i="42"/>
  <c r="L9" i="42"/>
  <c r="M9" i="43"/>
  <c r="G22" i="61"/>
  <c r="E10" i="68"/>
  <c r="I10" i="68"/>
  <c r="I62" i="4"/>
  <c r="I67" i="4" s="1"/>
  <c r="F9" i="19"/>
  <c r="M17" i="24"/>
  <c r="M58" i="24"/>
  <c r="S13" i="28"/>
  <c r="S17" i="28"/>
  <c r="N11" i="41"/>
  <c r="N10" i="41" s="1"/>
  <c r="Z9" i="66"/>
  <c r="K14" i="68"/>
  <c r="K18" i="68"/>
  <c r="S21" i="28"/>
  <c r="S29" i="28"/>
  <c r="S34" i="28"/>
  <c r="S38" i="28"/>
  <c r="S42" i="28"/>
  <c r="S46" i="28"/>
  <c r="S50" i="28"/>
  <c r="S54" i="28"/>
  <c r="S74" i="28"/>
  <c r="S84" i="28"/>
  <c r="L18" i="29"/>
  <c r="L49" i="29"/>
  <c r="N50" i="29"/>
  <c r="L51" i="29"/>
  <c r="L65" i="29"/>
  <c r="L69" i="29"/>
  <c r="N70" i="29"/>
  <c r="L81" i="29"/>
  <c r="N82" i="29"/>
  <c r="L83" i="29"/>
  <c r="M10" i="42"/>
  <c r="N10" i="42" s="1"/>
  <c r="N12" i="43"/>
  <c r="N14" i="43"/>
  <c r="N19" i="43"/>
  <c r="N20" i="43"/>
  <c r="N23" i="43"/>
  <c r="N24" i="43"/>
  <c r="N27" i="43"/>
  <c r="AG33" i="67"/>
  <c r="N37" i="43"/>
  <c r="N38" i="43"/>
  <c r="N41" i="43"/>
  <c r="N42" i="43"/>
  <c r="N45" i="43"/>
  <c r="N46" i="43"/>
  <c r="N49" i="43"/>
  <c r="N50" i="43"/>
  <c r="N53" i="43"/>
  <c r="N54" i="43"/>
  <c r="N57" i="43"/>
  <c r="N58" i="43"/>
  <c r="N61" i="43"/>
  <c r="N62" i="43"/>
  <c r="N65" i="43"/>
  <c r="N66" i="43"/>
  <c r="N69" i="43"/>
  <c r="N70" i="43"/>
  <c r="N73" i="43"/>
  <c r="N74" i="43"/>
  <c r="N77" i="43"/>
  <c r="N78" i="43"/>
  <c r="N81" i="43"/>
  <c r="N82" i="43"/>
  <c r="N85" i="43"/>
  <c r="F9" i="44"/>
  <c r="D1683" i="74" s="1"/>
  <c r="F1683" i="74" s="1"/>
  <c r="L9" i="44"/>
  <c r="F9" i="45"/>
  <c r="N9" i="67"/>
  <c r="J10" i="68"/>
  <c r="K16" i="21"/>
  <c r="K24" i="21"/>
  <c r="K32" i="21"/>
  <c r="K69" i="21"/>
  <c r="K77" i="21"/>
  <c r="K18" i="21"/>
  <c r="K26" i="21"/>
  <c r="K34" i="21"/>
  <c r="K39" i="21"/>
  <c r="K42" i="21"/>
  <c r="K50" i="21"/>
  <c r="K55" i="21"/>
  <c r="K58" i="21"/>
  <c r="K63" i="21"/>
  <c r="K71" i="21"/>
  <c r="K79" i="21"/>
  <c r="K20" i="21"/>
  <c r="K28" i="21"/>
  <c r="K65" i="21"/>
  <c r="K73" i="21"/>
  <c r="K81" i="21"/>
  <c r="AI36" i="66"/>
  <c r="F1522" i="74"/>
  <c r="G27" i="67"/>
  <c r="G43" i="67"/>
  <c r="G59" i="67"/>
  <c r="G67" i="67"/>
  <c r="K37" i="21"/>
  <c r="K43" i="21"/>
  <c r="K66" i="21"/>
  <c r="K80" i="21"/>
  <c r="N12" i="68"/>
  <c r="O12" i="68" s="1"/>
  <c r="F13" i="68"/>
  <c r="N21" i="68"/>
  <c r="O21" i="68" s="1"/>
  <c r="J27" i="68"/>
  <c r="N30" i="68"/>
  <c r="O30" i="68" s="1"/>
  <c r="J40" i="68"/>
  <c r="J44" i="68"/>
  <c r="N46" i="68"/>
  <c r="O46" i="68" s="1"/>
  <c r="J51" i="68"/>
  <c r="J56" i="68"/>
  <c r="J59" i="68"/>
  <c r="N62" i="68"/>
  <c r="O62" i="68" s="1"/>
  <c r="J63" i="68"/>
  <c r="N67" i="68"/>
  <c r="O67" i="68" s="1"/>
  <c r="J68" i="68"/>
  <c r="F83" i="68"/>
  <c r="A94" i="67"/>
  <c r="A25" i="72"/>
  <c r="A89" i="66"/>
  <c r="A90" i="68"/>
  <c r="A93" i="67"/>
  <c r="A24" i="72"/>
  <c r="G73" i="67"/>
  <c r="M9" i="8"/>
  <c r="K14" i="21"/>
  <c r="K35" i="21"/>
  <c r="K72" i="21"/>
  <c r="K78" i="21"/>
  <c r="D9" i="54"/>
  <c r="G15" i="67"/>
  <c r="G78" i="67"/>
  <c r="G79" i="67"/>
  <c r="K41" i="21"/>
  <c r="K47" i="21"/>
  <c r="K70" i="21"/>
  <c r="K76" i="21"/>
  <c r="I27" i="66"/>
  <c r="I28" i="66"/>
  <c r="I29" i="66"/>
  <c r="I30" i="66"/>
  <c r="I31" i="66"/>
  <c r="I32" i="66"/>
  <c r="I33" i="66"/>
  <c r="I34" i="66"/>
  <c r="I35" i="66"/>
  <c r="J16" i="68"/>
  <c r="J20" i="68"/>
  <c r="J58" i="68"/>
  <c r="J71" i="68"/>
  <c r="J75" i="68"/>
  <c r="J79" i="68"/>
  <c r="A91" i="35"/>
  <c r="A31" i="36"/>
  <c r="A89" i="29"/>
  <c r="A28" i="30"/>
  <c r="D11" i="1"/>
  <c r="D9" i="8"/>
  <c r="H35" i="8"/>
  <c r="N35" i="8"/>
  <c r="H36" i="8"/>
  <c r="D35" i="5" s="1"/>
  <c r="H37" i="8"/>
  <c r="N37" i="8"/>
  <c r="H51" i="8"/>
  <c r="N51" i="8"/>
  <c r="J51" i="51" s="1"/>
  <c r="H52" i="8"/>
  <c r="D51" i="5" s="1"/>
  <c r="H53" i="8"/>
  <c r="D52" i="5" s="1"/>
  <c r="N53" i="8"/>
  <c r="F1442" i="74"/>
  <c r="D1523" i="74" s="1"/>
  <c r="G1523" i="74" s="1"/>
  <c r="H1523" i="74" s="1"/>
  <c r="M9" i="66"/>
  <c r="I11" i="66"/>
  <c r="N14" i="68"/>
  <c r="O14" i="68" s="1"/>
  <c r="N16" i="68"/>
  <c r="O16" i="68" s="1"/>
  <c r="N18" i="68"/>
  <c r="O18" i="68" s="1"/>
  <c r="N20" i="68"/>
  <c r="O20" i="68" s="1"/>
  <c r="J30" i="68"/>
  <c r="N33" i="68"/>
  <c r="O33" i="68" s="1"/>
  <c r="J34" i="68"/>
  <c r="N45" i="68"/>
  <c r="O45" i="68" s="1"/>
  <c r="N49" i="68"/>
  <c r="O49" i="68" s="1"/>
  <c r="A29" i="30"/>
  <c r="A32" i="36"/>
  <c r="H23" i="8"/>
  <c r="D22" i="5" s="1"/>
  <c r="H24" i="8"/>
  <c r="D23" i="5" s="1"/>
  <c r="H25" i="8"/>
  <c r="D24" i="5" s="1"/>
  <c r="H68" i="8"/>
  <c r="D67" i="5" s="1"/>
  <c r="H74" i="8"/>
  <c r="D73" i="5" s="1"/>
  <c r="H80" i="8"/>
  <c r="N80" i="8"/>
  <c r="J80" i="51" s="1"/>
  <c r="H84" i="8"/>
  <c r="C9" i="54"/>
  <c r="S9" i="66"/>
  <c r="I13" i="66"/>
  <c r="I14" i="66"/>
  <c r="I15" i="66"/>
  <c r="I16" i="66"/>
  <c r="I17" i="66"/>
  <c r="I18" i="66"/>
  <c r="I19" i="66"/>
  <c r="I20" i="66"/>
  <c r="I21" i="66"/>
  <c r="I22" i="66"/>
  <c r="I23" i="66"/>
  <c r="I24" i="66"/>
  <c r="I25" i="66"/>
  <c r="I26" i="66"/>
  <c r="J9" i="8"/>
  <c r="H43" i="8"/>
  <c r="N43" i="8"/>
  <c r="H44" i="8"/>
  <c r="D43" i="5" s="1"/>
  <c r="H45" i="8"/>
  <c r="N45" i="8"/>
  <c r="H46" i="8"/>
  <c r="H59" i="8"/>
  <c r="D58" i="5" s="1"/>
  <c r="N59" i="8"/>
  <c r="H60" i="8"/>
  <c r="D59" i="5" s="1"/>
  <c r="H61" i="8"/>
  <c r="N61" i="8"/>
  <c r="H62" i="8"/>
  <c r="H66" i="8"/>
  <c r="D65" i="5" s="1"/>
  <c r="N67" i="8"/>
  <c r="F1448" i="74"/>
  <c r="D1529" i="74" s="1"/>
  <c r="G1529" i="74" s="1"/>
  <c r="H1529" i="74" s="1"/>
  <c r="F1456" i="74"/>
  <c r="F1538" i="74"/>
  <c r="F1458" i="74"/>
  <c r="F1461" i="74"/>
  <c r="D1542" i="74" s="1"/>
  <c r="G1542" i="74" s="1"/>
  <c r="H1542" i="74" s="1"/>
  <c r="F1464" i="74"/>
  <c r="F1546" i="74"/>
  <c r="F1466" i="74"/>
  <c r="I84" i="66"/>
  <c r="M13" i="24"/>
  <c r="O26" i="24"/>
  <c r="M29" i="24"/>
  <c r="O42" i="24"/>
  <c r="M45" i="24"/>
  <c r="M48" i="24"/>
  <c r="M54" i="24"/>
  <c r="O70" i="24"/>
  <c r="M73" i="24"/>
  <c r="M85" i="24"/>
  <c r="M21" i="24"/>
  <c r="O34" i="24"/>
  <c r="M37" i="24"/>
  <c r="M49" i="24"/>
  <c r="O62" i="24"/>
  <c r="M65" i="24"/>
  <c r="O78" i="24"/>
  <c r="M81" i="24"/>
  <c r="M84" i="24"/>
  <c r="O10" i="40"/>
  <c r="L11" i="29"/>
  <c r="L23" i="29"/>
  <c r="N46" i="29"/>
  <c r="L47" i="29"/>
  <c r="L61" i="29"/>
  <c r="N62" i="29"/>
  <c r="L63" i="29"/>
  <c r="L77" i="29"/>
  <c r="N78" i="29"/>
  <c r="L79" i="29"/>
  <c r="N66" i="29"/>
  <c r="L71" i="29"/>
  <c r="K9" i="29"/>
  <c r="E1628" i="74" s="1"/>
  <c r="L15" i="29"/>
  <c r="L21" i="29"/>
  <c r="L57" i="29"/>
  <c r="N58" i="29"/>
  <c r="L59" i="29"/>
  <c r="L73" i="29"/>
  <c r="N74" i="29"/>
  <c r="L75" i="29"/>
  <c r="D601" i="74"/>
  <c r="E601" i="74" s="1"/>
  <c r="D691" i="74"/>
  <c r="D692" i="74"/>
  <c r="E692" i="74" s="1"/>
  <c r="D693" i="74"/>
  <c r="E693" i="74" s="1"/>
  <c r="D694" i="74"/>
  <c r="E694" i="74" s="1"/>
  <c r="D695" i="74"/>
  <c r="E695" i="74" s="1"/>
  <c r="D696" i="74"/>
  <c r="E696" i="74" s="1"/>
  <c r="D697" i="74"/>
  <c r="E697" i="74" s="1"/>
  <c r="D698" i="74"/>
  <c r="E698" i="74" s="1"/>
  <c r="D699" i="74"/>
  <c r="E699" i="74" s="1"/>
  <c r="D700" i="74"/>
  <c r="E700" i="74" s="1"/>
  <c r="D701" i="74"/>
  <c r="E701" i="74" s="1"/>
  <c r="D702" i="74"/>
  <c r="E702" i="74" s="1"/>
  <c r="D703" i="74"/>
  <c r="E703" i="74" s="1"/>
  <c r="D704" i="74"/>
  <c r="E704" i="74" s="1"/>
  <c r="D705" i="74"/>
  <c r="E705" i="74" s="1"/>
  <c r="D706" i="74"/>
  <c r="E706" i="74" s="1"/>
  <c r="D707" i="74"/>
  <c r="E707" i="74" s="1"/>
  <c r="D708" i="74"/>
  <c r="E708" i="74" s="1"/>
  <c r="D709" i="74"/>
  <c r="E709" i="74" s="1"/>
  <c r="D710" i="74"/>
  <c r="E710" i="74" s="1"/>
  <c r="D711" i="74"/>
  <c r="E711" i="74" s="1"/>
  <c r="D712" i="74"/>
  <c r="E712" i="74" s="1"/>
  <c r="D713" i="74"/>
  <c r="E713" i="74" s="1"/>
  <c r="D714" i="74"/>
  <c r="E714" i="74" s="1"/>
  <c r="D715" i="74"/>
  <c r="E715" i="74" s="1"/>
  <c r="D716" i="74"/>
  <c r="E716" i="74" s="1"/>
  <c r="D717" i="74"/>
  <c r="E717" i="74" s="1"/>
  <c r="D718" i="74"/>
  <c r="E718" i="74" s="1"/>
  <c r="D719" i="74"/>
  <c r="E719" i="74" s="1"/>
  <c r="D720" i="74"/>
  <c r="E720" i="74" s="1"/>
  <c r="D721" i="74"/>
  <c r="E721" i="74" s="1"/>
  <c r="D722" i="74"/>
  <c r="E722" i="74" s="1"/>
  <c r="D723" i="74"/>
  <c r="E723" i="74" s="1"/>
  <c r="D724" i="74"/>
  <c r="E724" i="74" s="1"/>
  <c r="D725" i="74"/>
  <c r="E725" i="74" s="1"/>
  <c r="D726" i="74"/>
  <c r="E726" i="74" s="1"/>
  <c r="D727" i="74"/>
  <c r="E727" i="74" s="1"/>
  <c r="D728" i="74"/>
  <c r="E728" i="74" s="1"/>
  <c r="D729" i="74"/>
  <c r="E729" i="74" s="1"/>
  <c r="D730" i="74"/>
  <c r="E730" i="74" s="1"/>
  <c r="D731" i="74"/>
  <c r="E731" i="74" s="1"/>
  <c r="D732" i="74"/>
  <c r="E732" i="74" s="1"/>
  <c r="D733" i="74"/>
  <c r="E733" i="74" s="1"/>
  <c r="D734" i="74"/>
  <c r="E734" i="74" s="1"/>
  <c r="D735" i="74"/>
  <c r="E735" i="74" s="1"/>
  <c r="D736" i="74"/>
  <c r="E736" i="74" s="1"/>
  <c r="D737" i="74"/>
  <c r="E737" i="74" s="1"/>
  <c r="D738" i="74"/>
  <c r="E738" i="74" s="1"/>
  <c r="D739" i="74"/>
  <c r="E739" i="74" s="1"/>
  <c r="D740" i="74"/>
  <c r="E740" i="74" s="1"/>
  <c r="D741" i="74"/>
  <c r="E741" i="74" s="1"/>
  <c r="D742" i="74"/>
  <c r="E742" i="74" s="1"/>
  <c r="D743" i="74"/>
  <c r="E743" i="74" s="1"/>
  <c r="D744" i="74"/>
  <c r="E744" i="74" s="1"/>
  <c r="D745" i="74"/>
  <c r="E745" i="74" s="1"/>
  <c r="D746" i="74"/>
  <c r="E746" i="74" s="1"/>
  <c r="D747" i="74"/>
  <c r="E747" i="74" s="1"/>
  <c r="D748" i="74"/>
  <c r="E748" i="74" s="1"/>
  <c r="D749" i="74"/>
  <c r="E749" i="74" s="1"/>
  <c r="D750" i="74"/>
  <c r="E750" i="74" s="1"/>
  <c r="D751" i="74"/>
  <c r="E751" i="74" s="1"/>
  <c r="D752" i="74"/>
  <c r="E752" i="74" s="1"/>
  <c r="D753" i="74"/>
  <c r="E753" i="74" s="1"/>
  <c r="D754" i="74"/>
  <c r="E754" i="74" s="1"/>
  <c r="D755" i="74"/>
  <c r="E755" i="74" s="1"/>
  <c r="D756" i="74"/>
  <c r="E756" i="74" s="1"/>
  <c r="D757" i="74"/>
  <c r="E757" i="74" s="1"/>
  <c r="D758" i="74"/>
  <c r="E758" i="74" s="1"/>
  <c r="D759" i="74"/>
  <c r="E759" i="74" s="1"/>
  <c r="D760" i="74"/>
  <c r="E760" i="74" s="1"/>
  <c r="D761" i="74"/>
  <c r="E761" i="74" s="1"/>
  <c r="D762" i="74"/>
  <c r="E762" i="74" s="1"/>
  <c r="D763" i="74"/>
  <c r="E763" i="74" s="1"/>
  <c r="D765" i="74"/>
  <c r="E765" i="74" s="1"/>
  <c r="D764" i="74"/>
  <c r="E764" i="74" s="1"/>
  <c r="D602" i="74"/>
  <c r="C771" i="74" s="1"/>
  <c r="G9" i="23"/>
  <c r="D600" i="74"/>
  <c r="E600" i="74" s="1"/>
  <c r="G9" i="22"/>
  <c r="O9" i="13"/>
  <c r="D9" i="13"/>
  <c r="Q9" i="13"/>
  <c r="C9" i="13"/>
  <c r="G9" i="13"/>
  <c r="P9" i="13"/>
  <c r="R9" i="12"/>
  <c r="C9" i="12"/>
  <c r="G9" i="12"/>
  <c r="P9" i="12"/>
  <c r="E9" i="12"/>
  <c r="T84" i="12"/>
  <c r="D593" i="74" s="1"/>
  <c r="E593" i="74" s="1"/>
  <c r="G16" i="67"/>
  <c r="G20" i="67"/>
  <c r="N26" i="10"/>
  <c r="K26" i="51" s="1"/>
  <c r="N42" i="10"/>
  <c r="K42" i="51" s="1"/>
  <c r="N58" i="10"/>
  <c r="K58" i="51" s="1"/>
  <c r="N74" i="10"/>
  <c r="K74" i="51" s="1"/>
  <c r="N22" i="10"/>
  <c r="K22" i="51" s="1"/>
  <c r="N38" i="10"/>
  <c r="K38" i="51" s="1"/>
  <c r="N54" i="10"/>
  <c r="K54" i="51" s="1"/>
  <c r="N70" i="10"/>
  <c r="K70" i="51" s="1"/>
  <c r="N21" i="10"/>
  <c r="K21" i="51" s="1"/>
  <c r="N23" i="10"/>
  <c r="K23" i="51" s="1"/>
  <c r="H30" i="10"/>
  <c r="N30" i="10"/>
  <c r="K30" i="51" s="1"/>
  <c r="N37" i="10"/>
  <c r="K37" i="51" s="1"/>
  <c r="N39" i="10"/>
  <c r="K39" i="51" s="1"/>
  <c r="H46" i="10"/>
  <c r="N46" i="10"/>
  <c r="K46" i="51" s="1"/>
  <c r="N53" i="10"/>
  <c r="K53" i="51" s="1"/>
  <c r="N55" i="10"/>
  <c r="K55" i="51" s="1"/>
  <c r="H62" i="10"/>
  <c r="N62" i="10"/>
  <c r="K62" i="51" s="1"/>
  <c r="N69" i="10"/>
  <c r="K69" i="51" s="1"/>
  <c r="N71" i="10"/>
  <c r="K71" i="51" s="1"/>
  <c r="H78" i="10"/>
  <c r="N78" i="10"/>
  <c r="K78" i="51" s="1"/>
  <c r="N29" i="10"/>
  <c r="K29" i="51" s="1"/>
  <c r="N34" i="10"/>
  <c r="K34" i="51" s="1"/>
  <c r="N45" i="10"/>
  <c r="K45" i="51" s="1"/>
  <c r="N50" i="10"/>
  <c r="K50" i="51" s="1"/>
  <c r="N61" i="10"/>
  <c r="K61" i="51" s="1"/>
  <c r="N66" i="10"/>
  <c r="K66" i="51" s="1"/>
  <c r="N77" i="10"/>
  <c r="K77" i="51" s="1"/>
  <c r="N82" i="10"/>
  <c r="K82" i="51" s="1"/>
  <c r="H17" i="10"/>
  <c r="C126" i="74" s="1"/>
  <c r="N25" i="10"/>
  <c r="K25" i="51" s="1"/>
  <c r="H26" i="10"/>
  <c r="E25" i="5" s="1"/>
  <c r="N41" i="10"/>
  <c r="K41" i="51" s="1"/>
  <c r="H42" i="10"/>
  <c r="E41" i="5" s="1"/>
  <c r="N57" i="10"/>
  <c r="K57" i="51" s="1"/>
  <c r="H58" i="10"/>
  <c r="E57" i="5" s="1"/>
  <c r="N73" i="10"/>
  <c r="K73" i="51" s="1"/>
  <c r="H74" i="10"/>
  <c r="C183" i="74" s="1"/>
  <c r="H70" i="6"/>
  <c r="C99" i="74" s="1"/>
  <c r="H15" i="6"/>
  <c r="C14" i="5" s="1"/>
  <c r="H20" i="6"/>
  <c r="C49" i="74" s="1"/>
  <c r="H28" i="6"/>
  <c r="C57" i="74" s="1"/>
  <c r="H36" i="6"/>
  <c r="C65" i="74" s="1"/>
  <c r="H44" i="6"/>
  <c r="C73" i="74" s="1"/>
  <c r="H52" i="6"/>
  <c r="C81" i="74" s="1"/>
  <c r="H60" i="6"/>
  <c r="C89" i="74" s="1"/>
  <c r="H68" i="6"/>
  <c r="C97" i="74" s="1"/>
  <c r="H76" i="6"/>
  <c r="C105" i="74" s="1"/>
  <c r="H84" i="6"/>
  <c r="C113" i="74" s="1"/>
  <c r="H22" i="6"/>
  <c r="C51" i="74" s="1"/>
  <c r="H30" i="6"/>
  <c r="C59" i="74" s="1"/>
  <c r="H38" i="6"/>
  <c r="C67" i="74" s="1"/>
  <c r="H46" i="6"/>
  <c r="C75" i="74" s="1"/>
  <c r="H54" i="6"/>
  <c r="C83" i="74" s="1"/>
  <c r="H62" i="6"/>
  <c r="C91" i="74" s="1"/>
  <c r="H78" i="6"/>
  <c r="C107" i="74" s="1"/>
  <c r="H26" i="6"/>
  <c r="C55" i="74" s="1"/>
  <c r="H34" i="6"/>
  <c r="C63" i="74" s="1"/>
  <c r="H42" i="6"/>
  <c r="C71" i="74" s="1"/>
  <c r="H50" i="6"/>
  <c r="C79" i="74" s="1"/>
  <c r="H58" i="6"/>
  <c r="C87" i="74" s="1"/>
  <c r="H66" i="6"/>
  <c r="C95" i="74" s="1"/>
  <c r="H74" i="6"/>
  <c r="C103" i="74" s="1"/>
  <c r="H82" i="6"/>
  <c r="C111" i="74" s="1"/>
  <c r="H11" i="6"/>
  <c r="C10" i="5" s="1"/>
  <c r="H19" i="6"/>
  <c r="C18" i="5" s="1"/>
  <c r="H24" i="6"/>
  <c r="C53" i="74" s="1"/>
  <c r="H32" i="6"/>
  <c r="C61" i="74" s="1"/>
  <c r="H40" i="6"/>
  <c r="C69" i="74" s="1"/>
  <c r="H48" i="6"/>
  <c r="C77" i="74" s="1"/>
  <c r="H56" i="6"/>
  <c r="C85" i="74" s="1"/>
  <c r="H64" i="6"/>
  <c r="C93" i="74" s="1"/>
  <c r="H72" i="6"/>
  <c r="C101" i="74" s="1"/>
  <c r="H80" i="6"/>
  <c r="C109" i="74" s="1"/>
  <c r="K9" i="6"/>
  <c r="E1549" i="74"/>
  <c r="E1570" i="74"/>
  <c r="F1570" i="74" s="1"/>
  <c r="E1578" i="74"/>
  <c r="U9" i="28"/>
  <c r="S20" i="28"/>
  <c r="S24" i="28"/>
  <c r="S72" i="28"/>
  <c r="S76" i="28"/>
  <c r="S81" i="28"/>
  <c r="J35" i="68"/>
  <c r="J39" i="68"/>
  <c r="J43" i="68"/>
  <c r="J54" i="68"/>
  <c r="J55" i="68"/>
  <c r="J62" i="68"/>
  <c r="J64" i="68"/>
  <c r="J67" i="68"/>
  <c r="J76" i="68"/>
  <c r="J80" i="68"/>
  <c r="J84" i="68"/>
  <c r="E1565" i="74"/>
  <c r="F1565" i="74" s="1"/>
  <c r="E1573" i="74"/>
  <c r="E1581" i="74"/>
  <c r="F1581" i="74" s="1"/>
  <c r="S27" i="28"/>
  <c r="S32" i="28"/>
  <c r="S36" i="28"/>
  <c r="S40" i="28"/>
  <c r="S44" i="28"/>
  <c r="S48" i="28"/>
  <c r="S52" i="28"/>
  <c r="S56" i="28"/>
  <c r="S61" i="28"/>
  <c r="E1539" i="74"/>
  <c r="F1539" i="74" s="1"/>
  <c r="E1545" i="74"/>
  <c r="E1553" i="74"/>
  <c r="F1553" i="74" s="1"/>
  <c r="E1557" i="74"/>
  <c r="E1561" i="74"/>
  <c r="F1561" i="74" s="1"/>
  <c r="F1567" i="74"/>
  <c r="E1568" i="74"/>
  <c r="F1571" i="74"/>
  <c r="F1575" i="74"/>
  <c r="E1576" i="74"/>
  <c r="F1579" i="74"/>
  <c r="F1583" i="74"/>
  <c r="E1584" i="74"/>
  <c r="K22" i="68"/>
  <c r="J23" i="68"/>
  <c r="J33" i="68"/>
  <c r="K35" i="68"/>
  <c r="N35" i="68" s="1"/>
  <c r="O35" i="68" s="1"/>
  <c r="J36" i="68"/>
  <c r="J41" i="68"/>
  <c r="K47" i="68"/>
  <c r="N47" i="68" s="1"/>
  <c r="O47" i="68" s="1"/>
  <c r="K51" i="68"/>
  <c r="N51" i="68" s="1"/>
  <c r="O51" i="68" s="1"/>
  <c r="J52" i="68"/>
  <c r="J53" i="68"/>
  <c r="K59" i="68"/>
  <c r="N59" i="68" s="1"/>
  <c r="O59" i="68" s="1"/>
  <c r="J60" i="68"/>
  <c r="K63" i="68"/>
  <c r="N63" i="68" s="1"/>
  <c r="O63" i="68" s="1"/>
  <c r="K68" i="68"/>
  <c r="J70" i="68"/>
  <c r="K72" i="68"/>
  <c r="N72" i="68" s="1"/>
  <c r="O72" i="68" s="1"/>
  <c r="J74" i="68"/>
  <c r="J13" i="68"/>
  <c r="J17" i="68"/>
  <c r="J21" i="68"/>
  <c r="K23" i="68"/>
  <c r="J25" i="68"/>
  <c r="K36" i="68"/>
  <c r="J42" i="68"/>
  <c r="K48" i="68"/>
  <c r="K52" i="68"/>
  <c r="K60" i="68"/>
  <c r="N60" i="68" s="1"/>
  <c r="O60" i="68" s="1"/>
  <c r="K65" i="68"/>
  <c r="N65" i="68" s="1"/>
  <c r="O65" i="68" s="1"/>
  <c r="K77" i="68"/>
  <c r="K81" i="68"/>
  <c r="N81" i="68" s="1"/>
  <c r="O81" i="68" s="1"/>
  <c r="J83" i="68"/>
  <c r="K85" i="68"/>
  <c r="N85" i="68" s="1"/>
  <c r="O85" i="68" s="1"/>
  <c r="F1530" i="74"/>
  <c r="F1450" i="74"/>
  <c r="G1450" i="74" s="1"/>
  <c r="F1533" i="74"/>
  <c r="F1453" i="74"/>
  <c r="G1453" i="74" s="1"/>
  <c r="F52" i="68"/>
  <c r="F53" i="68"/>
  <c r="F1440" i="74"/>
  <c r="F17" i="68"/>
  <c r="F1525" i="74"/>
  <c r="F1445" i="74"/>
  <c r="G1445" i="74" s="1"/>
  <c r="F56" i="68"/>
  <c r="K11" i="68"/>
  <c r="F14" i="68"/>
  <c r="F18" i="68"/>
  <c r="F27" i="68"/>
  <c r="F31" i="68"/>
  <c r="F74" i="68"/>
  <c r="M9" i="27"/>
  <c r="F1524" i="74"/>
  <c r="F1447" i="74"/>
  <c r="F1532" i="74"/>
  <c r="F1455" i="74"/>
  <c r="F1540" i="74"/>
  <c r="F1463" i="74"/>
  <c r="F1551" i="74"/>
  <c r="F1482" i="74"/>
  <c r="F1564" i="74"/>
  <c r="F1484" i="74"/>
  <c r="F25" i="68"/>
  <c r="F42" i="68"/>
  <c r="F1481" i="74"/>
  <c r="D1562" i="74" s="1"/>
  <c r="G1562" i="74" s="1"/>
  <c r="H1562" i="74" s="1"/>
  <c r="S45" i="27"/>
  <c r="S49" i="27"/>
  <c r="S52" i="27"/>
  <c r="S58" i="27"/>
  <c r="S62" i="27"/>
  <c r="S66" i="27"/>
  <c r="S70" i="27"/>
  <c r="S74" i="27"/>
  <c r="S78" i="27"/>
  <c r="S82" i="27"/>
  <c r="S14" i="27"/>
  <c r="S22" i="27"/>
  <c r="S30" i="27"/>
  <c r="S38" i="27"/>
  <c r="S43" i="27"/>
  <c r="S47" i="27"/>
  <c r="S51" i="27"/>
  <c r="S76" i="27"/>
  <c r="S80" i="27"/>
  <c r="S84" i="27"/>
  <c r="S10" i="27"/>
  <c r="S18" i="27"/>
  <c r="S26" i="27"/>
  <c r="S34" i="27"/>
  <c r="S40" i="27"/>
  <c r="S83" i="27"/>
  <c r="F1555" i="74"/>
  <c r="F1559" i="74"/>
  <c r="S22" i="28"/>
  <c r="S26" i="28"/>
  <c r="S35" i="28"/>
  <c r="S39" i="28"/>
  <c r="S43" i="28"/>
  <c r="S47" i="28"/>
  <c r="S51" i="28"/>
  <c r="S60" i="28"/>
  <c r="S68" i="28"/>
  <c r="S25" i="28"/>
  <c r="S65" i="28"/>
  <c r="S73" i="28"/>
  <c r="S12" i="28"/>
  <c r="S16" i="28"/>
  <c r="S28" i="28"/>
  <c r="S33" i="28"/>
  <c r="S37" i="28"/>
  <c r="S41" i="28"/>
  <c r="S45" i="28"/>
  <c r="S49" i="28"/>
  <c r="S53" i="28"/>
  <c r="S64" i="28"/>
  <c r="S11" i="28"/>
  <c r="S15" i="28"/>
  <c r="S19" i="28"/>
  <c r="S23" i="28"/>
  <c r="S69" i="28"/>
  <c r="S75" i="28"/>
  <c r="S80" i="28"/>
  <c r="P9" i="27"/>
  <c r="S17" i="27"/>
  <c r="S25" i="27"/>
  <c r="S33" i="27"/>
  <c r="S39" i="27"/>
  <c r="S44" i="27"/>
  <c r="S48" i="27"/>
  <c r="S57" i="27"/>
  <c r="S61" i="27"/>
  <c r="S65" i="27"/>
  <c r="S69" i="27"/>
  <c r="S73" i="27"/>
  <c r="S77" i="27"/>
  <c r="S81" i="27"/>
  <c r="S56" i="27"/>
  <c r="S60" i="27"/>
  <c r="S64" i="27"/>
  <c r="S68" i="27"/>
  <c r="S72" i="27"/>
  <c r="S13" i="27"/>
  <c r="S21" i="27"/>
  <c r="S29" i="27"/>
  <c r="S37" i="27"/>
  <c r="S42" i="27"/>
  <c r="S46" i="27"/>
  <c r="S50" i="27"/>
  <c r="S55" i="27"/>
  <c r="S59" i="27"/>
  <c r="S63" i="27"/>
  <c r="S67" i="27"/>
  <c r="S71" i="27"/>
  <c r="S75" i="27"/>
  <c r="S79" i="27"/>
  <c r="F1441" i="74"/>
  <c r="G1441" i="74" s="1"/>
  <c r="F1444" i="74"/>
  <c r="G1444" i="74" s="1"/>
  <c r="F1526" i="74"/>
  <c r="F1446" i="74"/>
  <c r="G1446" i="74" s="1"/>
  <c r="F1529" i="74"/>
  <c r="F1449" i="74"/>
  <c r="G1449" i="74" s="1"/>
  <c r="F1452" i="74"/>
  <c r="F1534" i="74"/>
  <c r="F1454" i="74"/>
  <c r="G1454" i="74" s="1"/>
  <c r="F1537" i="74"/>
  <c r="F1457" i="74"/>
  <c r="F1460" i="74"/>
  <c r="G1460" i="74" s="1"/>
  <c r="F1542" i="74"/>
  <c r="F1462" i="74"/>
  <c r="D1543" i="74" s="1"/>
  <c r="G1543" i="74" s="1"/>
  <c r="H1543" i="74" s="1"/>
  <c r="F1545" i="74"/>
  <c r="F1465" i="74"/>
  <c r="G1465" i="74" s="1"/>
  <c r="F1483" i="74"/>
  <c r="D1564" i="74" s="1"/>
  <c r="G1564" i="74" s="1"/>
  <c r="H1564" i="74" s="1"/>
  <c r="F54" i="68"/>
  <c r="F55" i="68"/>
  <c r="F63" i="68"/>
  <c r="F76" i="68"/>
  <c r="F1443" i="74"/>
  <c r="D1524" i="74" s="1"/>
  <c r="G1524" i="74" s="1"/>
  <c r="H1524" i="74" s="1"/>
  <c r="F1528" i="74"/>
  <c r="F1451" i="74"/>
  <c r="G1451" i="74" s="1"/>
  <c r="F1536" i="74"/>
  <c r="F1459" i="74"/>
  <c r="D1540" i="74" s="1"/>
  <c r="G1540" i="74" s="1"/>
  <c r="H1540" i="74" s="1"/>
  <c r="F1544" i="74"/>
  <c r="F1562" i="74"/>
  <c r="F29" i="68"/>
  <c r="F41" i="68"/>
  <c r="E1514" i="74"/>
  <c r="F1541" i="74"/>
  <c r="F11" i="68"/>
  <c r="F30" i="68"/>
  <c r="F39" i="68"/>
  <c r="F68" i="68"/>
  <c r="F70" i="68"/>
  <c r="F79" i="68"/>
  <c r="C1027" i="74"/>
  <c r="C1189" i="74" s="1"/>
  <c r="H9" i="25"/>
  <c r="E9" i="25"/>
  <c r="N9" i="25"/>
  <c r="Q10" i="26"/>
  <c r="Q11" i="26"/>
  <c r="Q12" i="26"/>
  <c r="Q13" i="26"/>
  <c r="Q14" i="26"/>
  <c r="Q15" i="26"/>
  <c r="Q16" i="26"/>
  <c r="Q17" i="26"/>
  <c r="Q18" i="26"/>
  <c r="Q19" i="26"/>
  <c r="Q20" i="26"/>
  <c r="Q21" i="26"/>
  <c r="Q22" i="26"/>
  <c r="Q23" i="26"/>
  <c r="Q24" i="26"/>
  <c r="Q25" i="26"/>
  <c r="Q26" i="26"/>
  <c r="Q27" i="26"/>
  <c r="Q28" i="26"/>
  <c r="Q29" i="26"/>
  <c r="Q30" i="26"/>
  <c r="Q31" i="26"/>
  <c r="Q32" i="26"/>
  <c r="Q33" i="26"/>
  <c r="Q34" i="26"/>
  <c r="Q35" i="26"/>
  <c r="Q36" i="26"/>
  <c r="Q37" i="26"/>
  <c r="Q38" i="26"/>
  <c r="Q39" i="26"/>
  <c r="Q40" i="26"/>
  <c r="Q41" i="26"/>
  <c r="Q42" i="26"/>
  <c r="Q43" i="26"/>
  <c r="Q44" i="26"/>
  <c r="Q45" i="26"/>
  <c r="Q46" i="26"/>
  <c r="Q47" i="26"/>
  <c r="Q48" i="26"/>
  <c r="Q49" i="26"/>
  <c r="Q50" i="26"/>
  <c r="Q51" i="26"/>
  <c r="Q52" i="26"/>
  <c r="Q55" i="26"/>
  <c r="Q56" i="26"/>
  <c r="Q59" i="26"/>
  <c r="Q60" i="26"/>
  <c r="Q63" i="26"/>
  <c r="Q64" i="26"/>
  <c r="Q67" i="26"/>
  <c r="Q68" i="26"/>
  <c r="Q71" i="26"/>
  <c r="Q72" i="26"/>
  <c r="Q75" i="26"/>
  <c r="Q76" i="26"/>
  <c r="Q79" i="26"/>
  <c r="Q80" i="26"/>
  <c r="Q83" i="26"/>
  <c r="Q84" i="26"/>
  <c r="Q13" i="25"/>
  <c r="Q25" i="25"/>
  <c r="Q10" i="25"/>
  <c r="Q11" i="25"/>
  <c r="Q12" i="25"/>
  <c r="Q16" i="25"/>
  <c r="Q17" i="25"/>
  <c r="Q20" i="25"/>
  <c r="Q22" i="25"/>
  <c r="Q23" i="25"/>
  <c r="Q24" i="25"/>
  <c r="Q28" i="25"/>
  <c r="Q29" i="25"/>
  <c r="Q32" i="25"/>
  <c r="Q33" i="25"/>
  <c r="Q36" i="25"/>
  <c r="Q37" i="25"/>
  <c r="Q40" i="25"/>
  <c r="Q41" i="25"/>
  <c r="Q44" i="25"/>
  <c r="Q45" i="25"/>
  <c r="Q48" i="25"/>
  <c r="Q49" i="25"/>
  <c r="Q52" i="25"/>
  <c r="Q53" i="25"/>
  <c r="Q56" i="25"/>
  <c r="Q57" i="25"/>
  <c r="Q60" i="25"/>
  <c r="Q61" i="25"/>
  <c r="Q64" i="25"/>
  <c r="Q65" i="25"/>
  <c r="Q68" i="25"/>
  <c r="Q69" i="25"/>
  <c r="Q72" i="25"/>
  <c r="Q73" i="25"/>
  <c r="Q76" i="25"/>
  <c r="Q77" i="25"/>
  <c r="Q80" i="25"/>
  <c r="Q81" i="25"/>
  <c r="Q84" i="25"/>
  <c r="C48" i="74"/>
  <c r="E11" i="1"/>
  <c r="G10" i="1"/>
  <c r="J15" i="3"/>
  <c r="J20" i="3" s="1"/>
  <c r="O15" i="3"/>
  <c r="O20" i="3" s="1"/>
  <c r="S9" i="3" s="1"/>
  <c r="Q15" i="3"/>
  <c r="Q20" i="3" s="1"/>
  <c r="U9" i="3" s="1"/>
  <c r="N15" i="3"/>
  <c r="L20" i="3"/>
  <c r="G20" i="3"/>
  <c r="D62" i="4"/>
  <c r="D67" i="4" s="1"/>
  <c r="G62" i="4"/>
  <c r="G67" i="4" s="1"/>
  <c r="L62" i="4"/>
  <c r="L67" i="4" s="1"/>
  <c r="H62" i="4"/>
  <c r="H67" i="4" s="1"/>
  <c r="M62" i="4"/>
  <c r="M67" i="4" s="1"/>
  <c r="G9" i="6"/>
  <c r="G11" i="67"/>
  <c r="N11" i="6"/>
  <c r="D40" i="74" s="1"/>
  <c r="H12" i="6"/>
  <c r="C41" i="74" s="1"/>
  <c r="G12" i="67"/>
  <c r="G13" i="67"/>
  <c r="N13" i="6"/>
  <c r="D42" i="74" s="1"/>
  <c r="H14" i="6"/>
  <c r="C43" i="74" s="1"/>
  <c r="N15" i="6"/>
  <c r="I15" i="51" s="1"/>
  <c r="H16" i="6"/>
  <c r="C45" i="74" s="1"/>
  <c r="N17" i="6"/>
  <c r="H18" i="6"/>
  <c r="C47" i="74" s="1"/>
  <c r="G19" i="67"/>
  <c r="J9" i="6"/>
  <c r="H11" i="8"/>
  <c r="N11" i="8"/>
  <c r="H12" i="8"/>
  <c r="H13" i="8"/>
  <c r="C122" i="74" s="1"/>
  <c r="N13" i="8"/>
  <c r="J13" i="51" s="1"/>
  <c r="H14" i="8"/>
  <c r="H19" i="8"/>
  <c r="D18" i="5" s="1"/>
  <c r="N19" i="8"/>
  <c r="H20" i="8"/>
  <c r="H21" i="8"/>
  <c r="N21" i="8"/>
  <c r="H27" i="8"/>
  <c r="N27" i="8"/>
  <c r="H28" i="8"/>
  <c r="H29" i="8"/>
  <c r="D28" i="5" s="1"/>
  <c r="N29" i="8"/>
  <c r="H30" i="8"/>
  <c r="N60" i="8"/>
  <c r="N62" i="8"/>
  <c r="G62" i="20" s="1"/>
  <c r="N64" i="8"/>
  <c r="N68" i="8"/>
  <c r="N76" i="8"/>
  <c r="J76" i="51" s="1"/>
  <c r="N83" i="8"/>
  <c r="J83" i="51" s="1"/>
  <c r="N13" i="10"/>
  <c r="K13" i="51" s="1"/>
  <c r="C11" i="1"/>
  <c r="F11" i="1"/>
  <c r="R14" i="3"/>
  <c r="N19" i="3"/>
  <c r="C62" i="4"/>
  <c r="C67" i="4" s="1"/>
  <c r="I9" i="6"/>
  <c r="M9" i="6"/>
  <c r="N19" i="6"/>
  <c r="D48" i="74" s="1"/>
  <c r="N21" i="6"/>
  <c r="N23" i="6"/>
  <c r="G23" i="19" s="1"/>
  <c r="N25" i="6"/>
  <c r="G25" i="19" s="1"/>
  <c r="N27" i="6"/>
  <c r="D56" i="74" s="1"/>
  <c r="N29" i="6"/>
  <c r="D58" i="74" s="1"/>
  <c r="N31" i="6"/>
  <c r="D60" i="74" s="1"/>
  <c r="N33" i="6"/>
  <c r="D62" i="74" s="1"/>
  <c r="N35" i="6"/>
  <c r="D64" i="74" s="1"/>
  <c r="N37" i="6"/>
  <c r="D66" i="74" s="1"/>
  <c r="N39" i="6"/>
  <c r="D68" i="74" s="1"/>
  <c r="N41" i="6"/>
  <c r="D70" i="74" s="1"/>
  <c r="N43" i="6"/>
  <c r="D72" i="74" s="1"/>
  <c r="N45" i="6"/>
  <c r="D74" i="74" s="1"/>
  <c r="N47" i="6"/>
  <c r="D76" i="74" s="1"/>
  <c r="N49" i="6"/>
  <c r="D78" i="74" s="1"/>
  <c r="N51" i="6"/>
  <c r="D80" i="74" s="1"/>
  <c r="N53" i="6"/>
  <c r="D82" i="74" s="1"/>
  <c r="N55" i="6"/>
  <c r="D84" i="74" s="1"/>
  <c r="N57" i="6"/>
  <c r="D86" i="74" s="1"/>
  <c r="N59" i="6"/>
  <c r="D88" i="74" s="1"/>
  <c r="N61" i="6"/>
  <c r="D90" i="74" s="1"/>
  <c r="N63" i="6"/>
  <c r="D92" i="74" s="1"/>
  <c r="N65" i="6"/>
  <c r="D94" i="74" s="1"/>
  <c r="N67" i="6"/>
  <c r="D96" i="74" s="1"/>
  <c r="N69" i="6"/>
  <c r="D98" i="74" s="1"/>
  <c r="N71" i="6"/>
  <c r="D100" i="74" s="1"/>
  <c r="N73" i="6"/>
  <c r="D102" i="74" s="1"/>
  <c r="N75" i="6"/>
  <c r="D104" i="74" s="1"/>
  <c r="N77" i="6"/>
  <c r="D106" i="74" s="1"/>
  <c r="N79" i="6"/>
  <c r="D108" i="74" s="1"/>
  <c r="N81" i="6"/>
  <c r="D110" i="74" s="1"/>
  <c r="N83" i="6"/>
  <c r="D112" i="74" s="1"/>
  <c r="N33" i="8"/>
  <c r="O33" i="8" s="1"/>
  <c r="H39" i="8"/>
  <c r="N39" i="8"/>
  <c r="H40" i="8"/>
  <c r="H41" i="8"/>
  <c r="N41" i="8"/>
  <c r="D150" i="74" s="1"/>
  <c r="H47" i="8"/>
  <c r="N47" i="8"/>
  <c r="J47" i="51" s="1"/>
  <c r="H48" i="8"/>
  <c r="H49" i="8"/>
  <c r="N49" i="8"/>
  <c r="H55" i="8"/>
  <c r="D54" i="5" s="1"/>
  <c r="H56" i="8"/>
  <c r="H57" i="8"/>
  <c r="H58" i="8"/>
  <c r="H63" i="8"/>
  <c r="N63" i="8"/>
  <c r="H64" i="8"/>
  <c r="H65" i="8"/>
  <c r="N65" i="8"/>
  <c r="J65" i="51" s="1"/>
  <c r="H73" i="8"/>
  <c r="D72" i="5" s="1"/>
  <c r="N73" i="8"/>
  <c r="D182" i="74" s="1"/>
  <c r="N75" i="8"/>
  <c r="H76" i="8"/>
  <c r="H78" i="8"/>
  <c r="C187" i="74" s="1"/>
  <c r="H79" i="8"/>
  <c r="N79" i="8"/>
  <c r="H81" i="8"/>
  <c r="D80" i="5" s="1"/>
  <c r="N81" i="8"/>
  <c r="J81" i="51" s="1"/>
  <c r="H82" i="8"/>
  <c r="N56" i="8"/>
  <c r="J56" i="51" s="1"/>
  <c r="N58" i="8"/>
  <c r="J58" i="51" s="1"/>
  <c r="N69" i="8"/>
  <c r="N84" i="8"/>
  <c r="H23" i="10"/>
  <c r="H27" i="10"/>
  <c r="H31" i="10"/>
  <c r="C140" i="74" s="1"/>
  <c r="H35" i="10"/>
  <c r="H43" i="10"/>
  <c r="H84" i="19"/>
  <c r="H10" i="20"/>
  <c r="E9" i="13"/>
  <c r="G14" i="68"/>
  <c r="C282" i="74"/>
  <c r="L13" i="20"/>
  <c r="D282" i="74"/>
  <c r="G18" i="68"/>
  <c r="C286" i="74"/>
  <c r="L17" i="20"/>
  <c r="D286" i="74"/>
  <c r="G22" i="68"/>
  <c r="C290" i="74"/>
  <c r="L21" i="20"/>
  <c r="D290" i="74"/>
  <c r="H24" i="20"/>
  <c r="K24" i="20" s="1"/>
  <c r="G26" i="68"/>
  <c r="C294" i="74"/>
  <c r="L25" i="20"/>
  <c r="D294" i="74"/>
  <c r="G30" i="68"/>
  <c r="C298" i="74"/>
  <c r="L29" i="20"/>
  <c r="D298" i="74"/>
  <c r="H32" i="20"/>
  <c r="K32" i="20" s="1"/>
  <c r="G34" i="68"/>
  <c r="C302" i="74"/>
  <c r="L33" i="20"/>
  <c r="D302" i="74"/>
  <c r="H39" i="20"/>
  <c r="H43" i="20"/>
  <c r="H47" i="20"/>
  <c r="H51" i="20"/>
  <c r="E8" i="18"/>
  <c r="G8" i="18"/>
  <c r="C594" i="74"/>
  <c r="M14" i="24"/>
  <c r="M18" i="24"/>
  <c r="O22" i="24"/>
  <c r="M25" i="24"/>
  <c r="O30" i="24"/>
  <c r="M33" i="24"/>
  <c r="O38" i="24"/>
  <c r="M41" i="24"/>
  <c r="O46" i="24"/>
  <c r="O50" i="24"/>
  <c r="M53" i="24"/>
  <c r="M57" i="24"/>
  <c r="M61" i="24"/>
  <c r="O66" i="24"/>
  <c r="M69" i="24"/>
  <c r="O74" i="24"/>
  <c r="M77" i="24"/>
  <c r="O82" i="24"/>
  <c r="K9" i="25"/>
  <c r="D1189" i="74"/>
  <c r="D1102" i="74"/>
  <c r="D1350" i="74"/>
  <c r="C1109" i="74"/>
  <c r="C1190" i="74"/>
  <c r="C1276" i="74" s="1"/>
  <c r="E1276" i="74" s="1"/>
  <c r="D1358" i="74" s="1"/>
  <c r="E1358" i="74" s="1"/>
  <c r="E1029" i="74"/>
  <c r="D1191" i="74"/>
  <c r="F1191" i="74" s="1"/>
  <c r="C1111" i="74"/>
  <c r="C1192" i="74"/>
  <c r="C1278" i="74" s="1"/>
  <c r="E1278" i="74" s="1"/>
  <c r="D1360" i="74" s="1"/>
  <c r="E1360" i="74" s="1"/>
  <c r="C1193" i="74"/>
  <c r="C1279" i="74" s="1"/>
  <c r="E1279" i="74" s="1"/>
  <c r="D1361" i="74" s="1"/>
  <c r="E1361" i="74" s="1"/>
  <c r="C1112" i="74"/>
  <c r="Q14" i="25"/>
  <c r="C1194" i="74"/>
  <c r="C1280" i="74" s="1"/>
  <c r="E1280" i="74" s="1"/>
  <c r="D1362" i="74" s="1"/>
  <c r="E1362" i="74" s="1"/>
  <c r="C1113" i="74"/>
  <c r="Q15" i="25"/>
  <c r="D1113" i="74" s="1"/>
  <c r="C1114" i="74"/>
  <c r="C1195" i="74"/>
  <c r="C1281" i="74" s="1"/>
  <c r="E1281" i="74" s="1"/>
  <c r="D1363" i="74" s="1"/>
  <c r="E1363" i="74" s="1"/>
  <c r="D1196" i="74"/>
  <c r="F1196" i="74" s="1"/>
  <c r="E1034" i="74"/>
  <c r="C1116" i="74"/>
  <c r="C1197" i="74"/>
  <c r="C1283" i="74" s="1"/>
  <c r="E1283" i="74" s="1"/>
  <c r="D1365" i="74" s="1"/>
  <c r="E1365" i="74" s="1"/>
  <c r="Q18" i="25"/>
  <c r="D1116" i="74" s="1"/>
  <c r="C1117" i="74"/>
  <c r="C1198" i="74"/>
  <c r="C1284" i="74" s="1"/>
  <c r="E1284" i="74" s="1"/>
  <c r="D1366" i="74" s="1"/>
  <c r="E1366" i="74" s="1"/>
  <c r="Q19" i="25"/>
  <c r="D1117" i="74" s="1"/>
  <c r="C1199" i="74"/>
  <c r="C1285" i="74" s="1"/>
  <c r="E1285" i="74" s="1"/>
  <c r="D1367" i="74" s="1"/>
  <c r="E1367" i="74" s="1"/>
  <c r="C1118" i="74"/>
  <c r="D1200" i="74"/>
  <c r="F1200" i="74" s="1"/>
  <c r="E1038" i="74"/>
  <c r="Q21" i="25"/>
  <c r="D1119" i="74" s="1"/>
  <c r="E1039" i="74"/>
  <c r="D1201" i="74"/>
  <c r="F1201" i="74" s="1"/>
  <c r="E1040" i="74"/>
  <c r="D1202" i="74"/>
  <c r="F1202" i="74" s="1"/>
  <c r="E1041" i="74"/>
  <c r="D1203" i="74"/>
  <c r="F1203" i="74" s="1"/>
  <c r="C1204" i="74"/>
  <c r="C1290" i="74" s="1"/>
  <c r="E1290" i="74" s="1"/>
  <c r="D1372" i="74" s="1"/>
  <c r="E1372" i="74" s="1"/>
  <c r="C1123" i="74"/>
  <c r="C1124" i="74"/>
  <c r="C1205" i="74"/>
  <c r="C1291" i="74" s="1"/>
  <c r="E1291" i="74" s="1"/>
  <c r="D1373" i="74" s="1"/>
  <c r="E1373" i="74" s="1"/>
  <c r="Q26" i="25"/>
  <c r="C1125" i="74"/>
  <c r="C1206" i="74"/>
  <c r="C1292" i="74" s="1"/>
  <c r="E1292" i="74" s="1"/>
  <c r="D1374" i="74" s="1"/>
  <c r="E1374" i="74" s="1"/>
  <c r="Q27" i="25"/>
  <c r="D1125" i="74" s="1"/>
  <c r="C1207" i="74"/>
  <c r="C1293" i="74" s="1"/>
  <c r="E1293" i="74" s="1"/>
  <c r="D1375" i="74" s="1"/>
  <c r="E1375" i="74" s="1"/>
  <c r="C1126" i="74"/>
  <c r="D1208" i="74"/>
  <c r="F1208" i="74" s="1"/>
  <c r="E1046" i="74"/>
  <c r="C1209" i="74"/>
  <c r="C1295" i="74" s="1"/>
  <c r="C1128" i="74"/>
  <c r="Q30" i="25"/>
  <c r="C1129" i="74"/>
  <c r="C1210" i="74"/>
  <c r="C1296" i="74" s="1"/>
  <c r="E1296" i="74" s="1"/>
  <c r="D1378" i="74" s="1"/>
  <c r="E1378" i="74" s="1"/>
  <c r="Q31" i="25"/>
  <c r="D1129" i="74" s="1"/>
  <c r="C1130" i="74"/>
  <c r="C1211" i="74"/>
  <c r="C1297" i="74" s="1"/>
  <c r="E1297" i="74" s="1"/>
  <c r="D1379" i="74" s="1"/>
  <c r="E1379" i="74" s="1"/>
  <c r="D1212" i="74"/>
  <c r="F1212" i="74" s="1"/>
  <c r="E1050" i="74"/>
  <c r="C1213" i="74"/>
  <c r="C1299" i="74" s="1"/>
  <c r="C1132" i="74"/>
  <c r="Q34" i="25"/>
  <c r="C1214" i="74"/>
  <c r="C1300" i="74" s="1"/>
  <c r="E1300" i="74" s="1"/>
  <c r="D1382" i="74" s="1"/>
  <c r="E1382" i="74" s="1"/>
  <c r="C1133" i="74"/>
  <c r="Q35" i="25"/>
  <c r="D1133" i="74" s="1"/>
  <c r="C1134" i="74"/>
  <c r="C1215" i="74"/>
  <c r="C1301" i="74" s="1"/>
  <c r="E1301" i="74" s="1"/>
  <c r="D1383" i="74" s="1"/>
  <c r="E1383" i="74" s="1"/>
  <c r="D1216" i="74"/>
  <c r="F1216" i="74" s="1"/>
  <c r="E1054" i="74"/>
  <c r="C1217" i="74"/>
  <c r="C1303" i="74" s="1"/>
  <c r="E1303" i="74" s="1"/>
  <c r="D1385" i="74" s="1"/>
  <c r="E1385" i="74" s="1"/>
  <c r="C1136" i="74"/>
  <c r="Q38" i="25"/>
  <c r="C1137" i="74"/>
  <c r="C1218" i="74"/>
  <c r="C1304" i="74" s="1"/>
  <c r="E1304" i="74" s="1"/>
  <c r="D1386" i="74" s="1"/>
  <c r="E1386" i="74" s="1"/>
  <c r="Q39" i="25"/>
  <c r="D1137" i="74" s="1"/>
  <c r="C1138" i="74"/>
  <c r="C1219" i="74"/>
  <c r="C1305" i="74" s="1"/>
  <c r="E1305" i="74" s="1"/>
  <c r="D1387" i="74" s="1"/>
  <c r="E1387" i="74" s="1"/>
  <c r="D1220" i="74"/>
  <c r="F1220" i="74" s="1"/>
  <c r="E1058" i="74"/>
  <c r="C1221" i="74"/>
  <c r="C1307" i="74" s="1"/>
  <c r="E1307" i="74" s="1"/>
  <c r="D1389" i="74" s="1"/>
  <c r="E1389" i="74" s="1"/>
  <c r="C1140" i="74"/>
  <c r="Q42" i="25"/>
  <c r="C1222" i="74"/>
  <c r="C1308" i="74" s="1"/>
  <c r="E1308" i="74" s="1"/>
  <c r="D1390" i="74" s="1"/>
  <c r="E1390" i="74" s="1"/>
  <c r="C1141" i="74"/>
  <c r="Q43" i="25"/>
  <c r="D1141" i="74" s="1"/>
  <c r="C1142" i="74"/>
  <c r="C1223" i="74"/>
  <c r="C1309" i="74" s="1"/>
  <c r="E1309" i="74" s="1"/>
  <c r="D1391" i="74" s="1"/>
  <c r="E1391" i="74" s="1"/>
  <c r="D1224" i="74"/>
  <c r="F1224" i="74" s="1"/>
  <c r="E1062" i="74"/>
  <c r="C1144" i="74"/>
  <c r="C1225" i="74"/>
  <c r="C1311" i="74" s="1"/>
  <c r="E1311" i="74" s="1"/>
  <c r="D1393" i="74" s="1"/>
  <c r="E1393" i="74" s="1"/>
  <c r="Q46" i="25"/>
  <c r="C1145" i="74"/>
  <c r="C1226" i="74"/>
  <c r="C1312" i="74" s="1"/>
  <c r="E1312" i="74" s="1"/>
  <c r="D1394" i="74" s="1"/>
  <c r="E1394" i="74" s="1"/>
  <c r="Q47" i="25"/>
  <c r="D1145" i="74" s="1"/>
  <c r="C1227" i="74"/>
  <c r="C1313" i="74" s="1"/>
  <c r="E1313" i="74" s="1"/>
  <c r="D1395" i="74" s="1"/>
  <c r="E1395" i="74" s="1"/>
  <c r="C1146" i="74"/>
  <c r="D1228" i="74"/>
  <c r="F1228" i="74" s="1"/>
  <c r="E1066" i="74"/>
  <c r="C1229" i="74"/>
  <c r="C1315" i="74" s="1"/>
  <c r="C1148" i="74"/>
  <c r="Q50" i="25"/>
  <c r="C1230" i="74"/>
  <c r="C1316" i="74" s="1"/>
  <c r="E1316" i="74" s="1"/>
  <c r="D1398" i="74" s="1"/>
  <c r="E1398" i="74" s="1"/>
  <c r="C1149" i="74"/>
  <c r="Q51" i="25"/>
  <c r="D1149" i="74" s="1"/>
  <c r="C1150" i="74"/>
  <c r="C1231" i="74"/>
  <c r="C1317" i="74" s="1"/>
  <c r="E1317" i="74" s="1"/>
  <c r="D1399" i="74" s="1"/>
  <c r="E1399" i="74" s="1"/>
  <c r="D1232" i="74"/>
  <c r="F1232" i="74" s="1"/>
  <c r="E1070" i="74"/>
  <c r="C1233" i="74"/>
  <c r="C1319" i="74" s="1"/>
  <c r="E1319" i="74" s="1"/>
  <c r="D1401" i="74" s="1"/>
  <c r="E1401" i="74" s="1"/>
  <c r="C1152" i="74"/>
  <c r="Q54" i="25"/>
  <c r="C1234" i="74"/>
  <c r="C1320" i="74" s="1"/>
  <c r="E1320" i="74" s="1"/>
  <c r="D1402" i="74" s="1"/>
  <c r="E1402" i="74" s="1"/>
  <c r="C1153" i="74"/>
  <c r="Q55" i="25"/>
  <c r="D1153" i="74" s="1"/>
  <c r="C1154" i="74"/>
  <c r="C1235" i="74"/>
  <c r="C1321" i="74" s="1"/>
  <c r="E1321" i="74" s="1"/>
  <c r="D1403" i="74" s="1"/>
  <c r="E1403" i="74" s="1"/>
  <c r="D1236" i="74"/>
  <c r="F1236" i="74" s="1"/>
  <c r="E1074" i="74"/>
  <c r="C1237" i="74"/>
  <c r="C1323" i="74" s="1"/>
  <c r="C1156" i="74"/>
  <c r="Q58" i="25"/>
  <c r="C1157" i="74"/>
  <c r="C1238" i="74"/>
  <c r="C1324" i="74" s="1"/>
  <c r="E1324" i="74" s="1"/>
  <c r="D1406" i="74" s="1"/>
  <c r="E1406" i="74" s="1"/>
  <c r="Q59" i="25"/>
  <c r="D1157" i="74" s="1"/>
  <c r="C1158" i="74"/>
  <c r="C1239" i="74"/>
  <c r="C1325" i="74" s="1"/>
  <c r="E1325" i="74" s="1"/>
  <c r="D1407" i="74" s="1"/>
  <c r="E1407" i="74" s="1"/>
  <c r="D1240" i="74"/>
  <c r="F1240" i="74" s="1"/>
  <c r="E1078" i="74"/>
  <c r="C1241" i="74"/>
  <c r="C1327" i="74" s="1"/>
  <c r="E1327" i="74" s="1"/>
  <c r="D1409" i="74" s="1"/>
  <c r="E1409" i="74" s="1"/>
  <c r="C1160" i="74"/>
  <c r="Q62" i="25"/>
  <c r="C1242" i="74"/>
  <c r="C1328" i="74" s="1"/>
  <c r="E1328" i="74" s="1"/>
  <c r="D1410" i="74" s="1"/>
  <c r="E1410" i="74" s="1"/>
  <c r="C1161" i="74"/>
  <c r="Q63" i="25"/>
  <c r="D1161" i="74" s="1"/>
  <c r="C1162" i="74"/>
  <c r="C1243" i="74"/>
  <c r="C1329" i="74" s="1"/>
  <c r="E1329" i="74" s="1"/>
  <c r="D1411" i="74" s="1"/>
  <c r="E1411" i="74" s="1"/>
  <c r="D1244" i="74"/>
  <c r="F1244" i="74" s="1"/>
  <c r="E1082" i="74"/>
  <c r="C1245" i="74"/>
  <c r="C1331" i="74" s="1"/>
  <c r="E1331" i="74" s="1"/>
  <c r="D1413" i="74" s="1"/>
  <c r="E1413" i="74" s="1"/>
  <c r="C1164" i="74"/>
  <c r="Q66" i="25"/>
  <c r="C1165" i="74"/>
  <c r="C1246" i="74"/>
  <c r="C1332" i="74" s="1"/>
  <c r="E1332" i="74" s="1"/>
  <c r="D1414" i="74" s="1"/>
  <c r="E1414" i="74" s="1"/>
  <c r="Q67" i="25"/>
  <c r="D1165" i="74" s="1"/>
  <c r="C1166" i="74"/>
  <c r="C1247" i="74"/>
  <c r="C1333" i="74" s="1"/>
  <c r="E1333" i="74" s="1"/>
  <c r="D1415" i="74" s="1"/>
  <c r="E1415" i="74" s="1"/>
  <c r="D1248" i="74"/>
  <c r="F1248" i="74" s="1"/>
  <c r="E1086" i="74"/>
  <c r="C1249" i="74"/>
  <c r="C1335" i="74" s="1"/>
  <c r="C1168" i="74"/>
  <c r="Q70" i="25"/>
  <c r="C1250" i="74"/>
  <c r="C1336" i="74" s="1"/>
  <c r="E1336" i="74" s="1"/>
  <c r="D1418" i="74" s="1"/>
  <c r="E1418" i="74" s="1"/>
  <c r="C1169" i="74"/>
  <c r="Q71" i="25"/>
  <c r="D1169" i="74" s="1"/>
  <c r="C1170" i="74"/>
  <c r="C1251" i="74"/>
  <c r="C1337" i="74" s="1"/>
  <c r="E1337" i="74" s="1"/>
  <c r="D1419" i="74" s="1"/>
  <c r="E1419" i="74" s="1"/>
  <c r="D1252" i="74"/>
  <c r="F1252" i="74" s="1"/>
  <c r="E1090" i="74"/>
  <c r="C1172" i="74"/>
  <c r="C1253" i="74"/>
  <c r="C1339" i="74" s="1"/>
  <c r="E1339" i="74" s="1"/>
  <c r="D1421" i="74" s="1"/>
  <c r="E1421" i="74" s="1"/>
  <c r="Q74" i="25"/>
  <c r="C1173" i="74"/>
  <c r="C1254" i="74"/>
  <c r="C1340" i="74" s="1"/>
  <c r="E1340" i="74" s="1"/>
  <c r="D1422" i="74" s="1"/>
  <c r="E1422" i="74" s="1"/>
  <c r="Q75" i="25"/>
  <c r="D1173" i="74" s="1"/>
  <c r="C1174" i="74"/>
  <c r="C1255" i="74"/>
  <c r="C1341" i="74" s="1"/>
  <c r="E1341" i="74" s="1"/>
  <c r="D1423" i="74" s="1"/>
  <c r="E1423" i="74" s="1"/>
  <c r="D1256" i="74"/>
  <c r="F1256" i="74" s="1"/>
  <c r="E1094" i="74"/>
  <c r="C1257" i="74"/>
  <c r="C1343" i="74" s="1"/>
  <c r="E1343" i="74" s="1"/>
  <c r="D1425" i="74" s="1"/>
  <c r="E1425" i="74" s="1"/>
  <c r="C1176" i="74"/>
  <c r="Q78" i="25"/>
  <c r="C1177" i="74"/>
  <c r="C1258" i="74"/>
  <c r="C1344" i="74" s="1"/>
  <c r="E1344" i="74" s="1"/>
  <c r="D1426" i="74" s="1"/>
  <c r="E1426" i="74" s="1"/>
  <c r="Q79" i="25"/>
  <c r="D1177" i="74" s="1"/>
  <c r="C1178" i="74"/>
  <c r="C1259" i="74"/>
  <c r="C1345" i="74" s="1"/>
  <c r="D1260" i="74"/>
  <c r="F1260" i="74" s="1"/>
  <c r="E1098" i="74"/>
  <c r="C1180" i="74"/>
  <c r="C1261" i="74"/>
  <c r="C1347" i="74" s="1"/>
  <c r="E1347" i="74" s="1"/>
  <c r="D1429" i="74" s="1"/>
  <c r="E1429" i="74" s="1"/>
  <c r="Q82" i="25"/>
  <c r="C1181" i="74"/>
  <c r="C1262" i="74"/>
  <c r="C1348" i="74" s="1"/>
  <c r="E1348" i="74" s="1"/>
  <c r="D1430" i="74" s="1"/>
  <c r="E1430" i="74" s="1"/>
  <c r="Q83" i="25"/>
  <c r="D1181" i="74" s="1"/>
  <c r="C1182" i="74"/>
  <c r="C1263" i="74"/>
  <c r="C1349" i="74" s="1"/>
  <c r="E1349" i="74" s="1"/>
  <c r="D1431" i="74" s="1"/>
  <c r="E1431" i="74" s="1"/>
  <c r="N9" i="26"/>
  <c r="D1269" i="74" s="1"/>
  <c r="H9" i="26"/>
  <c r="P9" i="26"/>
  <c r="Q53" i="26"/>
  <c r="D1151" i="74" s="1"/>
  <c r="Q54" i="26"/>
  <c r="Q57" i="26"/>
  <c r="D1155" i="74" s="1"/>
  <c r="Q58" i="26"/>
  <c r="Q61" i="26"/>
  <c r="D1159" i="74" s="1"/>
  <c r="Q62" i="26"/>
  <c r="Q65" i="26"/>
  <c r="D1163" i="74" s="1"/>
  <c r="Q66" i="26"/>
  <c r="Q69" i="26"/>
  <c r="D1167" i="74" s="1"/>
  <c r="Q70" i="26"/>
  <c r="Q73" i="26"/>
  <c r="D1171" i="74" s="1"/>
  <c r="Q74" i="26"/>
  <c r="Q77" i="26"/>
  <c r="D1175" i="74" s="1"/>
  <c r="Q78" i="26"/>
  <c r="Q81" i="26"/>
  <c r="D1179" i="74" s="1"/>
  <c r="Q82" i="26"/>
  <c r="U9" i="27"/>
  <c r="R9" i="27"/>
  <c r="F1439" i="74"/>
  <c r="G9" i="27"/>
  <c r="C1440" i="74"/>
  <c r="C1521" i="74" s="1"/>
  <c r="F1521" i="74" s="1"/>
  <c r="S11" i="27"/>
  <c r="S12" i="27"/>
  <c r="F1523" i="74"/>
  <c r="S15" i="27"/>
  <c r="S16" i="27"/>
  <c r="F1527" i="74"/>
  <c r="S19" i="27"/>
  <c r="S20" i="27"/>
  <c r="F1531" i="74"/>
  <c r="S23" i="27"/>
  <c r="S24" i="27"/>
  <c r="F1535" i="74"/>
  <c r="S27" i="27"/>
  <c r="S28" i="27"/>
  <c r="S31" i="27"/>
  <c r="S32" i="27"/>
  <c r="F1543" i="74"/>
  <c r="S35" i="27"/>
  <c r="S36" i="27"/>
  <c r="F1547" i="74"/>
  <c r="F1467" i="74"/>
  <c r="F1548" i="74"/>
  <c r="F1468" i="74"/>
  <c r="F1469" i="74"/>
  <c r="F1550" i="74"/>
  <c r="J41" i="27"/>
  <c r="D1470" i="74" s="1"/>
  <c r="F1470" i="74" s="1"/>
  <c r="Q41" i="27"/>
  <c r="F1471" i="74"/>
  <c r="F1552" i="74"/>
  <c r="F1472" i="74"/>
  <c r="F1473" i="74"/>
  <c r="F1554" i="74"/>
  <c r="F1474" i="74"/>
  <c r="F1475" i="74"/>
  <c r="F1556" i="74"/>
  <c r="F1476" i="74"/>
  <c r="F1557" i="74"/>
  <c r="F1477" i="74"/>
  <c r="F1558" i="74"/>
  <c r="F1478" i="74"/>
  <c r="F1479" i="74"/>
  <c r="F1560" i="74"/>
  <c r="F1480" i="74"/>
  <c r="F1563" i="74"/>
  <c r="S53" i="27"/>
  <c r="S54" i="27"/>
  <c r="F1485" i="74"/>
  <c r="F1566" i="74"/>
  <c r="F1486" i="74"/>
  <c r="F1487" i="74"/>
  <c r="F1568" i="74"/>
  <c r="F1488" i="74"/>
  <c r="F1569" i="74"/>
  <c r="F1489" i="74"/>
  <c r="F1490" i="74"/>
  <c r="F1491" i="74"/>
  <c r="F1572" i="74"/>
  <c r="F1492" i="74"/>
  <c r="F1573" i="74"/>
  <c r="F1493" i="74"/>
  <c r="F1574" i="74"/>
  <c r="F1494" i="74"/>
  <c r="F1495" i="74"/>
  <c r="F1576" i="74"/>
  <c r="F1496" i="74"/>
  <c r="F1577" i="74"/>
  <c r="F1497" i="74"/>
  <c r="F1578" i="74"/>
  <c r="F1498" i="74"/>
  <c r="F1499" i="74"/>
  <c r="F1580" i="74"/>
  <c r="F1500" i="74"/>
  <c r="F1501" i="74"/>
  <c r="F1582" i="74"/>
  <c r="F1502" i="74"/>
  <c r="F1503" i="74"/>
  <c r="F1584" i="74"/>
  <c r="F1504" i="74"/>
  <c r="F1585" i="74"/>
  <c r="F1505" i="74"/>
  <c r="F1586" i="74"/>
  <c r="F1506" i="74"/>
  <c r="F1587" i="74"/>
  <c r="F1507" i="74"/>
  <c r="F1588" i="74"/>
  <c r="F1508" i="74"/>
  <c r="F1589" i="74"/>
  <c r="F1509" i="74"/>
  <c r="F1590" i="74"/>
  <c r="F1510" i="74"/>
  <c r="F1591" i="74"/>
  <c r="F1511" i="74"/>
  <c r="F1592" i="74"/>
  <c r="F1512" i="74"/>
  <c r="F1593" i="74"/>
  <c r="F1513" i="74"/>
  <c r="F1594" i="74"/>
  <c r="J9" i="28"/>
  <c r="R9" i="28"/>
  <c r="P9" i="28"/>
  <c r="V10" i="28"/>
  <c r="S30" i="28"/>
  <c r="S31" i="28"/>
  <c r="S58" i="28"/>
  <c r="S59" i="28"/>
  <c r="S62" i="28"/>
  <c r="S63" i="28"/>
  <c r="S66" i="28"/>
  <c r="S67" i="28"/>
  <c r="S70" i="28"/>
  <c r="S71" i="28"/>
  <c r="S78" i="28"/>
  <c r="S79" i="28"/>
  <c r="S82" i="28"/>
  <c r="S83" i="28"/>
  <c r="A1628" i="74"/>
  <c r="E1619" i="74"/>
  <c r="F1619" i="74" s="1"/>
  <c r="L10" i="29"/>
  <c r="N13" i="29"/>
  <c r="L14" i="29"/>
  <c r="L17" i="29"/>
  <c r="L19" i="29"/>
  <c r="L22" i="29"/>
  <c r="L29" i="29"/>
  <c r="N30" i="29"/>
  <c r="L31" i="29"/>
  <c r="N34" i="29"/>
  <c r="L35" i="29"/>
  <c r="N38" i="29"/>
  <c r="L39" i="29"/>
  <c r="N42" i="29"/>
  <c r="L43" i="29"/>
  <c r="D1604" i="74"/>
  <c r="E1602" i="74"/>
  <c r="F1602" i="74" s="1"/>
  <c r="B1654" i="74"/>
  <c r="E1648" i="74"/>
  <c r="E1654" i="74"/>
  <c r="N10" i="40"/>
  <c r="O10" i="41"/>
  <c r="N14" i="10"/>
  <c r="K14" i="51" s="1"/>
  <c r="N15" i="10"/>
  <c r="K15" i="51" s="1"/>
  <c r="N16" i="10"/>
  <c r="K16" i="51" s="1"/>
  <c r="N17" i="10"/>
  <c r="K17" i="51" s="1"/>
  <c r="H18" i="10"/>
  <c r="E17" i="5" s="1"/>
  <c r="H22" i="10"/>
  <c r="N31" i="10"/>
  <c r="K31" i="51" s="1"/>
  <c r="N33" i="10"/>
  <c r="K33" i="51" s="1"/>
  <c r="H34" i="10"/>
  <c r="E33" i="5" s="1"/>
  <c r="H38" i="10"/>
  <c r="N47" i="10"/>
  <c r="K47" i="51" s="1"/>
  <c r="N49" i="10"/>
  <c r="K49" i="51" s="1"/>
  <c r="H50" i="10"/>
  <c r="E49" i="5" s="1"/>
  <c r="H54" i="10"/>
  <c r="N63" i="10"/>
  <c r="K63" i="51" s="1"/>
  <c r="N65" i="10"/>
  <c r="K65" i="51" s="1"/>
  <c r="H66" i="10"/>
  <c r="H70" i="10"/>
  <c r="C179" i="74" s="1"/>
  <c r="N79" i="10"/>
  <c r="K79" i="51" s="1"/>
  <c r="N81" i="10"/>
  <c r="K81" i="51" s="1"/>
  <c r="H82" i="10"/>
  <c r="E81" i="5" s="1"/>
  <c r="H14" i="10"/>
  <c r="H39" i="10"/>
  <c r="O39" i="10" s="1"/>
  <c r="H47" i="10"/>
  <c r="H51" i="10"/>
  <c r="C160" i="74" s="1"/>
  <c r="H55" i="10"/>
  <c r="E54" i="5" s="1"/>
  <c r="H59" i="10"/>
  <c r="H63" i="10"/>
  <c r="E62" i="5" s="1"/>
  <c r="H67" i="10"/>
  <c r="H71" i="10"/>
  <c r="E70" i="5" s="1"/>
  <c r="H75" i="10"/>
  <c r="H79" i="10"/>
  <c r="H83" i="10"/>
  <c r="H10" i="12"/>
  <c r="L10" i="19"/>
  <c r="D199" i="74"/>
  <c r="H11" i="12"/>
  <c r="L11" i="19"/>
  <c r="D200" i="74"/>
  <c r="H12" i="12"/>
  <c r="H13" i="12"/>
  <c r="L13" i="19"/>
  <c r="D202" i="74"/>
  <c r="H14" i="12"/>
  <c r="H15" i="12"/>
  <c r="H16" i="12"/>
  <c r="L16" i="19"/>
  <c r="D205" i="74"/>
  <c r="H17" i="12"/>
  <c r="H18" i="12"/>
  <c r="L18" i="19"/>
  <c r="D207" i="74"/>
  <c r="H19" i="12"/>
  <c r="L19" i="19"/>
  <c r="D208" i="74"/>
  <c r="H20" i="12"/>
  <c r="H21" i="12"/>
  <c r="L21" i="19"/>
  <c r="D210" i="74"/>
  <c r="H22" i="12"/>
  <c r="H23" i="12"/>
  <c r="H24" i="12"/>
  <c r="L24" i="19"/>
  <c r="D213" i="74"/>
  <c r="H25" i="12"/>
  <c r="H26" i="12"/>
  <c r="L26" i="19"/>
  <c r="D215" i="74"/>
  <c r="H27" i="12"/>
  <c r="L27" i="19"/>
  <c r="D216" i="74"/>
  <c r="H28" i="12"/>
  <c r="H29" i="12"/>
  <c r="L29" i="19"/>
  <c r="D218" i="74"/>
  <c r="H30" i="12"/>
  <c r="H31" i="12"/>
  <c r="H32" i="12"/>
  <c r="L32" i="19"/>
  <c r="D221" i="74"/>
  <c r="H33" i="12"/>
  <c r="H34" i="12"/>
  <c r="L34" i="19"/>
  <c r="D223" i="74"/>
  <c r="H35" i="12"/>
  <c r="L35" i="19"/>
  <c r="D224" i="74"/>
  <c r="H36" i="12"/>
  <c r="H37" i="12"/>
  <c r="L37" i="19"/>
  <c r="D226" i="74"/>
  <c r="H38" i="12"/>
  <c r="H39" i="12"/>
  <c r="H40" i="12"/>
  <c r="L40" i="19"/>
  <c r="D229" i="74"/>
  <c r="H41" i="12"/>
  <c r="H42" i="12"/>
  <c r="L42" i="19"/>
  <c r="D231" i="74"/>
  <c r="H43" i="12"/>
  <c r="L43" i="19"/>
  <c r="D232" i="74"/>
  <c r="H44" i="12"/>
  <c r="H45" i="12"/>
  <c r="L45" i="19"/>
  <c r="D234" i="74"/>
  <c r="H46" i="12"/>
  <c r="H47" i="12"/>
  <c r="H48" i="12"/>
  <c r="L48" i="19"/>
  <c r="D237" i="74"/>
  <c r="H49" i="12"/>
  <c r="H50" i="12"/>
  <c r="L50" i="19"/>
  <c r="D239" i="74"/>
  <c r="H51" i="12"/>
  <c r="L51" i="19"/>
  <c r="D240" i="74"/>
  <c r="H52" i="12"/>
  <c r="H53" i="12"/>
  <c r="L53" i="19"/>
  <c r="D242" i="74"/>
  <c r="H54" i="12"/>
  <c r="H55" i="12"/>
  <c r="H56" i="12"/>
  <c r="L56" i="19"/>
  <c r="D245" i="74"/>
  <c r="H57" i="12"/>
  <c r="H58" i="12"/>
  <c r="L58" i="19"/>
  <c r="D247" i="74"/>
  <c r="H59" i="12"/>
  <c r="L59" i="19"/>
  <c r="D248" i="74"/>
  <c r="H60" i="12"/>
  <c r="H61" i="12"/>
  <c r="L61" i="19"/>
  <c r="D250" i="74"/>
  <c r="H62" i="12"/>
  <c r="H63" i="12"/>
  <c r="H64" i="12"/>
  <c r="L64" i="19"/>
  <c r="D253" i="74"/>
  <c r="H65" i="12"/>
  <c r="H66" i="12"/>
  <c r="L66" i="19"/>
  <c r="D255" i="74"/>
  <c r="H67" i="12"/>
  <c r="H68" i="12"/>
  <c r="H69" i="12"/>
  <c r="H70" i="12"/>
  <c r="H71" i="12"/>
  <c r="L71" i="19"/>
  <c r="D260" i="74"/>
  <c r="H72" i="12"/>
  <c r="L72" i="19"/>
  <c r="D261" i="74"/>
  <c r="H73" i="12"/>
  <c r="L73" i="19"/>
  <c r="D262" i="74"/>
  <c r="H74" i="12"/>
  <c r="L74" i="19"/>
  <c r="D263" i="74"/>
  <c r="H75" i="12"/>
  <c r="H76" i="12"/>
  <c r="H77" i="12"/>
  <c r="H78" i="12"/>
  <c r="H79" i="12"/>
  <c r="L79" i="19"/>
  <c r="D268" i="74"/>
  <c r="H80" i="12"/>
  <c r="L80" i="19"/>
  <c r="D269" i="74"/>
  <c r="H81" i="12"/>
  <c r="L81" i="19"/>
  <c r="D270" i="74"/>
  <c r="H82" i="12"/>
  <c r="L82" i="19"/>
  <c r="D271" i="74"/>
  <c r="H83" i="12"/>
  <c r="H84" i="12"/>
  <c r="G11" i="68"/>
  <c r="C279" i="74"/>
  <c r="S9" i="13"/>
  <c r="F9" i="13"/>
  <c r="G12" i="68"/>
  <c r="C280" i="74"/>
  <c r="L11" i="20"/>
  <c r="D280" i="74"/>
  <c r="H11" i="20"/>
  <c r="G15" i="68"/>
  <c r="C283" i="74"/>
  <c r="H14" i="20"/>
  <c r="G16" i="68"/>
  <c r="C284" i="74"/>
  <c r="L15" i="20"/>
  <c r="D284" i="74"/>
  <c r="H15" i="20"/>
  <c r="G19" i="68"/>
  <c r="C287" i="74"/>
  <c r="G20" i="68"/>
  <c r="C288" i="74"/>
  <c r="L19" i="20"/>
  <c r="D288" i="74"/>
  <c r="H19" i="20"/>
  <c r="G23" i="68"/>
  <c r="C291" i="74"/>
  <c r="H22" i="20"/>
  <c r="K22" i="20" s="1"/>
  <c r="G24" i="68"/>
  <c r="C292" i="74"/>
  <c r="L23" i="20"/>
  <c r="D292" i="74"/>
  <c r="H23" i="20"/>
  <c r="G27" i="68"/>
  <c r="C295" i="74"/>
  <c r="G28" i="68"/>
  <c r="C296" i="74"/>
  <c r="L27" i="20"/>
  <c r="D296" i="74"/>
  <c r="G31" i="68"/>
  <c r="C299" i="74"/>
  <c r="H30" i="20"/>
  <c r="G32" i="68"/>
  <c r="C300" i="74"/>
  <c r="L31" i="20"/>
  <c r="D300" i="74"/>
  <c r="H31" i="20"/>
  <c r="G35" i="68"/>
  <c r="C303" i="74"/>
  <c r="L34" i="20"/>
  <c r="D303" i="74"/>
  <c r="G36" i="68"/>
  <c r="C304" i="74"/>
  <c r="G38" i="68"/>
  <c r="C306" i="74"/>
  <c r="G39" i="68"/>
  <c r="C307" i="74"/>
  <c r="H38" i="20"/>
  <c r="G40" i="68"/>
  <c r="C308" i="74"/>
  <c r="H40" i="20"/>
  <c r="K40" i="20" s="1"/>
  <c r="G42" i="68"/>
  <c r="C310" i="74"/>
  <c r="G43" i="68"/>
  <c r="C311" i="74"/>
  <c r="L42" i="20"/>
  <c r="D311" i="74"/>
  <c r="H42" i="20"/>
  <c r="K42" i="20" s="1"/>
  <c r="G44" i="68"/>
  <c r="C312" i="74"/>
  <c r="H44" i="20"/>
  <c r="K44" i="20" s="1"/>
  <c r="G46" i="68"/>
  <c r="C314" i="74"/>
  <c r="G47" i="68"/>
  <c r="C315" i="74"/>
  <c r="H46" i="20"/>
  <c r="G48" i="68"/>
  <c r="C316" i="74"/>
  <c r="H48" i="20"/>
  <c r="K48" i="20" s="1"/>
  <c r="G50" i="68"/>
  <c r="C318" i="74"/>
  <c r="G51" i="68"/>
  <c r="C319" i="74"/>
  <c r="L50" i="20"/>
  <c r="D319" i="74"/>
  <c r="H50" i="20"/>
  <c r="K50" i="20" s="1"/>
  <c r="G52" i="68"/>
  <c r="C320" i="74"/>
  <c r="H52" i="20"/>
  <c r="G54" i="68"/>
  <c r="C322" i="74"/>
  <c r="G55" i="68"/>
  <c r="C323" i="74"/>
  <c r="H54" i="20"/>
  <c r="K54" i="20" s="1"/>
  <c r="G56" i="68"/>
  <c r="C324" i="74"/>
  <c r="H56" i="20"/>
  <c r="K56" i="20" s="1"/>
  <c r="G58" i="68"/>
  <c r="C326" i="74"/>
  <c r="G59" i="68"/>
  <c r="C327" i="74"/>
  <c r="L58" i="20"/>
  <c r="D327" i="74"/>
  <c r="H58" i="20"/>
  <c r="K58" i="20" s="1"/>
  <c r="G60" i="68"/>
  <c r="C328" i="74"/>
  <c r="H60" i="20"/>
  <c r="G62" i="68"/>
  <c r="C330" i="74"/>
  <c r="G63" i="68"/>
  <c r="C331" i="74"/>
  <c r="H62" i="20"/>
  <c r="G64" i="68"/>
  <c r="C332" i="74"/>
  <c r="H64" i="20"/>
  <c r="K64" i="20" s="1"/>
  <c r="G66" i="68"/>
  <c r="C334" i="74"/>
  <c r="G67" i="68"/>
  <c r="C335" i="74"/>
  <c r="L66" i="20"/>
  <c r="D335" i="74"/>
  <c r="H66" i="20"/>
  <c r="K66" i="20" s="1"/>
  <c r="G68" i="68"/>
  <c r="C336" i="74"/>
  <c r="H68" i="20"/>
  <c r="G70" i="68"/>
  <c r="C338" i="74"/>
  <c r="G71" i="68"/>
  <c r="C339" i="74"/>
  <c r="H70" i="20"/>
  <c r="G72" i="68"/>
  <c r="C340" i="74"/>
  <c r="H72" i="20"/>
  <c r="K72" i="20" s="1"/>
  <c r="G74" i="68"/>
  <c r="C342" i="74"/>
  <c r="G75" i="68"/>
  <c r="C343" i="74"/>
  <c r="L74" i="20"/>
  <c r="D343" i="74"/>
  <c r="H74" i="20"/>
  <c r="K74" i="20" s="1"/>
  <c r="G76" i="68"/>
  <c r="C344" i="74"/>
  <c r="H76" i="20"/>
  <c r="K76" i="20" s="1"/>
  <c r="G78" i="68"/>
  <c r="C346" i="74"/>
  <c r="G79" i="68"/>
  <c r="C347" i="74"/>
  <c r="G80" i="68"/>
  <c r="C348" i="74"/>
  <c r="H80" i="20"/>
  <c r="K80" i="20" s="1"/>
  <c r="G82" i="68"/>
  <c r="C350" i="74"/>
  <c r="G83" i="68"/>
  <c r="C351" i="74"/>
  <c r="L82" i="20"/>
  <c r="D351" i="74"/>
  <c r="G84" i="68"/>
  <c r="C352" i="74"/>
  <c r="H84" i="20"/>
  <c r="J84" i="20" s="1"/>
  <c r="F9" i="21"/>
  <c r="E602" i="74"/>
  <c r="E691" i="74"/>
  <c r="D1190" i="74"/>
  <c r="F1190" i="74" s="1"/>
  <c r="E1028" i="74"/>
  <c r="C1191" i="74"/>
  <c r="C1277" i="74" s="1"/>
  <c r="E1277" i="74" s="1"/>
  <c r="D1359" i="74" s="1"/>
  <c r="E1359" i="74" s="1"/>
  <c r="C1110" i="74"/>
  <c r="D1192" i="74"/>
  <c r="F1192" i="74" s="1"/>
  <c r="E1030" i="74"/>
  <c r="D1111" i="74"/>
  <c r="E1031" i="74"/>
  <c r="D1193" i="74"/>
  <c r="F1193" i="74" s="1"/>
  <c r="E1032" i="74"/>
  <c r="D1194" i="74"/>
  <c r="F1194" i="74" s="1"/>
  <c r="G1194" i="74" s="1"/>
  <c r="E1033" i="74"/>
  <c r="D1195" i="74"/>
  <c r="F1195" i="74" s="1"/>
  <c r="C1196" i="74"/>
  <c r="C1282" i="74" s="1"/>
  <c r="E1282" i="74" s="1"/>
  <c r="D1364" i="74" s="1"/>
  <c r="E1364" i="74" s="1"/>
  <c r="C1115" i="74"/>
  <c r="D1197" i="74"/>
  <c r="F1197" i="74" s="1"/>
  <c r="E1035" i="74"/>
  <c r="D1198" i="74"/>
  <c r="F1198" i="74" s="1"/>
  <c r="G1198" i="74" s="1"/>
  <c r="E1036" i="74"/>
  <c r="E1037" i="74"/>
  <c r="D1199" i="74"/>
  <c r="F1199" i="74" s="1"/>
  <c r="C1119" i="74"/>
  <c r="C1200" i="74"/>
  <c r="C1286" i="74" s="1"/>
  <c r="E1286" i="74" s="1"/>
  <c r="D1368" i="74" s="1"/>
  <c r="E1368" i="74" s="1"/>
  <c r="C1201" i="74"/>
  <c r="C1287" i="74" s="1"/>
  <c r="E1287" i="74" s="1"/>
  <c r="D1369" i="74" s="1"/>
  <c r="E1369" i="74" s="1"/>
  <c r="C1120" i="74"/>
  <c r="D1120" i="74"/>
  <c r="C1202" i="74"/>
  <c r="C1288" i="74" s="1"/>
  <c r="E1288" i="74" s="1"/>
  <c r="D1370" i="74" s="1"/>
  <c r="E1370" i="74" s="1"/>
  <c r="C1121" i="74"/>
  <c r="C1122" i="74"/>
  <c r="C1203" i="74"/>
  <c r="C1289" i="74" s="1"/>
  <c r="E1289" i="74" s="1"/>
  <c r="D1371" i="74" s="1"/>
  <c r="E1371" i="74" s="1"/>
  <c r="D1204" i="74"/>
  <c r="F1204" i="74" s="1"/>
  <c r="E1042" i="74"/>
  <c r="D1123" i="74"/>
  <c r="D1205" i="74"/>
  <c r="F1205" i="74" s="1"/>
  <c r="G1205" i="74" s="1"/>
  <c r="E1043" i="74"/>
  <c r="D1206" i="74"/>
  <c r="F1206" i="74" s="1"/>
  <c r="G1206" i="74" s="1"/>
  <c r="E1044" i="74"/>
  <c r="E1045" i="74"/>
  <c r="D1207" i="74"/>
  <c r="F1207" i="74" s="1"/>
  <c r="C1127" i="74"/>
  <c r="C1208" i="74"/>
  <c r="C1294" i="74" s="1"/>
  <c r="E1294" i="74" s="1"/>
  <c r="D1376" i="74" s="1"/>
  <c r="E1376" i="74" s="1"/>
  <c r="E1047" i="74"/>
  <c r="D1209" i="74"/>
  <c r="F1209" i="74" s="1"/>
  <c r="E1295" i="74"/>
  <c r="D1377" i="74" s="1"/>
  <c r="E1377" i="74" s="1"/>
  <c r="E1048" i="74"/>
  <c r="D1210" i="74"/>
  <c r="F1210" i="74" s="1"/>
  <c r="E1049" i="74"/>
  <c r="D1211" i="74"/>
  <c r="F1211" i="74" s="1"/>
  <c r="G1211" i="74" s="1"/>
  <c r="C1212" i="74"/>
  <c r="C1298" i="74" s="1"/>
  <c r="E1298" i="74" s="1"/>
  <c r="D1380" i="74" s="1"/>
  <c r="E1380" i="74" s="1"/>
  <c r="C1131" i="74"/>
  <c r="D1213" i="74"/>
  <c r="F1213" i="74" s="1"/>
  <c r="E1051" i="74"/>
  <c r="E1299" i="74"/>
  <c r="D1381" i="74" s="1"/>
  <c r="E1381" i="74" s="1"/>
  <c r="E1052" i="74"/>
  <c r="D1214" i="74"/>
  <c r="F1214" i="74" s="1"/>
  <c r="E1053" i="74"/>
  <c r="D1215" i="74"/>
  <c r="F1215" i="74" s="1"/>
  <c r="C1135" i="74"/>
  <c r="C1216" i="74"/>
  <c r="C1302" i="74" s="1"/>
  <c r="E1302" i="74" s="1"/>
  <c r="D1384" i="74" s="1"/>
  <c r="E1384" i="74" s="1"/>
  <c r="E1055" i="74"/>
  <c r="D1217" i="74"/>
  <c r="F1217" i="74" s="1"/>
  <c r="E1056" i="74"/>
  <c r="D1218" i="74"/>
  <c r="F1218" i="74" s="1"/>
  <c r="G1218" i="74" s="1"/>
  <c r="E1057" i="74"/>
  <c r="D1219" i="74"/>
  <c r="F1219" i="74" s="1"/>
  <c r="G1219" i="74" s="1"/>
  <c r="C1220" i="74"/>
  <c r="C1306" i="74" s="1"/>
  <c r="E1306" i="74" s="1"/>
  <c r="D1388" i="74" s="1"/>
  <c r="E1388" i="74" s="1"/>
  <c r="C1139" i="74"/>
  <c r="D1221" i="74"/>
  <c r="F1221" i="74" s="1"/>
  <c r="G1221" i="74" s="1"/>
  <c r="E1059" i="74"/>
  <c r="E1060" i="74"/>
  <c r="D1222" i="74"/>
  <c r="F1222" i="74" s="1"/>
  <c r="E1061" i="74"/>
  <c r="D1223" i="74"/>
  <c r="F1223" i="74" s="1"/>
  <c r="C1143" i="74"/>
  <c r="C1224" i="74"/>
  <c r="C1310" i="74" s="1"/>
  <c r="E1310" i="74" s="1"/>
  <c r="D1392" i="74" s="1"/>
  <c r="E1392" i="74" s="1"/>
  <c r="E1063" i="74"/>
  <c r="D1225" i="74"/>
  <c r="F1225" i="74" s="1"/>
  <c r="E1064" i="74"/>
  <c r="D1226" i="74"/>
  <c r="F1226" i="74" s="1"/>
  <c r="E1065" i="74"/>
  <c r="D1227" i="74"/>
  <c r="F1227" i="74" s="1"/>
  <c r="C1228" i="74"/>
  <c r="C1314" i="74" s="1"/>
  <c r="E1314" i="74" s="1"/>
  <c r="D1396" i="74" s="1"/>
  <c r="E1396" i="74" s="1"/>
  <c r="C1147" i="74"/>
  <c r="D1229" i="74"/>
  <c r="F1229" i="74" s="1"/>
  <c r="E1067" i="74"/>
  <c r="E1315" i="74"/>
  <c r="D1397" i="74" s="1"/>
  <c r="E1397" i="74" s="1"/>
  <c r="D1230" i="74"/>
  <c r="F1230" i="74" s="1"/>
  <c r="E1068" i="74"/>
  <c r="E1069" i="74"/>
  <c r="D1231" i="74"/>
  <c r="F1231" i="74" s="1"/>
  <c r="G1231" i="74" s="1"/>
  <c r="C1151" i="74"/>
  <c r="C1232" i="74"/>
  <c r="C1318" i="74" s="1"/>
  <c r="E1318" i="74" s="1"/>
  <c r="D1400" i="74" s="1"/>
  <c r="E1400" i="74" s="1"/>
  <c r="E1071" i="74"/>
  <c r="D1233" i="74"/>
  <c r="F1233" i="74" s="1"/>
  <c r="E1072" i="74"/>
  <c r="D1234" i="74"/>
  <c r="F1234" i="74" s="1"/>
  <c r="G1234" i="74" s="1"/>
  <c r="E1073" i="74"/>
  <c r="D1235" i="74"/>
  <c r="F1235" i="74" s="1"/>
  <c r="G1235" i="74" s="1"/>
  <c r="C1236" i="74"/>
  <c r="C1322" i="74" s="1"/>
  <c r="E1322" i="74" s="1"/>
  <c r="D1404" i="74" s="1"/>
  <c r="E1404" i="74" s="1"/>
  <c r="C1155" i="74"/>
  <c r="E1075" i="74"/>
  <c r="D1237" i="74"/>
  <c r="F1237" i="74" s="1"/>
  <c r="G1237" i="74" s="1"/>
  <c r="E1323" i="74"/>
  <c r="D1405" i="74" s="1"/>
  <c r="E1405" i="74" s="1"/>
  <c r="E1076" i="74"/>
  <c r="D1238" i="74"/>
  <c r="F1238" i="74" s="1"/>
  <c r="E1077" i="74"/>
  <c r="D1239" i="74"/>
  <c r="F1239" i="74" s="1"/>
  <c r="C1159" i="74"/>
  <c r="C1240" i="74"/>
  <c r="C1326" i="74" s="1"/>
  <c r="E1326" i="74" s="1"/>
  <c r="D1408" i="74" s="1"/>
  <c r="E1408" i="74" s="1"/>
  <c r="D1241" i="74"/>
  <c r="F1241" i="74" s="1"/>
  <c r="E1079" i="74"/>
  <c r="E1080" i="74"/>
  <c r="D1242" i="74"/>
  <c r="F1242" i="74" s="1"/>
  <c r="G1242" i="74" s="1"/>
  <c r="E1081" i="74"/>
  <c r="D1243" i="74"/>
  <c r="F1243" i="74" s="1"/>
  <c r="G1243" i="74" s="1"/>
  <c r="C1244" i="74"/>
  <c r="C1330" i="74" s="1"/>
  <c r="E1330" i="74" s="1"/>
  <c r="D1412" i="74" s="1"/>
  <c r="E1412" i="74" s="1"/>
  <c r="C1163" i="74"/>
  <c r="D1245" i="74"/>
  <c r="F1245" i="74" s="1"/>
  <c r="G1245" i="74" s="1"/>
  <c r="E1083" i="74"/>
  <c r="D1246" i="74"/>
  <c r="F1246" i="74" s="1"/>
  <c r="E1084" i="74"/>
  <c r="E1085" i="74"/>
  <c r="D1247" i="74"/>
  <c r="F1247" i="74" s="1"/>
  <c r="C1167" i="74"/>
  <c r="C1248" i="74"/>
  <c r="C1334" i="74" s="1"/>
  <c r="E1334" i="74" s="1"/>
  <c r="D1416" i="74" s="1"/>
  <c r="E1416" i="74" s="1"/>
  <c r="E1087" i="74"/>
  <c r="D1249" i="74"/>
  <c r="F1249" i="74" s="1"/>
  <c r="E1335" i="74"/>
  <c r="D1417" i="74" s="1"/>
  <c r="E1417" i="74" s="1"/>
  <c r="E1088" i="74"/>
  <c r="D1250" i="74"/>
  <c r="F1250" i="74" s="1"/>
  <c r="G1250" i="74" s="1"/>
  <c r="E1089" i="74"/>
  <c r="D1251" i="74"/>
  <c r="F1251" i="74" s="1"/>
  <c r="G1251" i="74" s="1"/>
  <c r="C1252" i="74"/>
  <c r="C1338" i="74" s="1"/>
  <c r="E1338" i="74" s="1"/>
  <c r="D1420" i="74" s="1"/>
  <c r="E1420" i="74" s="1"/>
  <c r="C1171" i="74"/>
  <c r="D1253" i="74"/>
  <c r="F1253" i="74" s="1"/>
  <c r="G1253" i="74" s="1"/>
  <c r="E1091" i="74"/>
  <c r="D1254" i="74"/>
  <c r="F1254" i="74" s="1"/>
  <c r="E1092" i="74"/>
  <c r="D1255" i="74"/>
  <c r="F1255" i="74" s="1"/>
  <c r="E1093" i="74"/>
  <c r="C1175" i="74"/>
  <c r="C1256" i="74"/>
  <c r="C1342" i="74" s="1"/>
  <c r="E1342" i="74" s="1"/>
  <c r="D1424" i="74" s="1"/>
  <c r="E1424" i="74" s="1"/>
  <c r="D1257" i="74"/>
  <c r="F1257" i="74" s="1"/>
  <c r="E1095" i="74"/>
  <c r="D1258" i="74"/>
  <c r="F1258" i="74" s="1"/>
  <c r="E1096" i="74"/>
  <c r="D1259" i="74"/>
  <c r="F1259" i="74" s="1"/>
  <c r="G1259" i="74" s="1"/>
  <c r="E1097" i="74"/>
  <c r="E1345" i="74"/>
  <c r="D1427" i="74" s="1"/>
  <c r="E1427" i="74" s="1"/>
  <c r="C1179" i="74"/>
  <c r="C1260" i="74"/>
  <c r="C1346" i="74" s="1"/>
  <c r="E1346" i="74" s="1"/>
  <c r="D1428" i="74" s="1"/>
  <c r="E1428" i="74" s="1"/>
  <c r="D1261" i="74"/>
  <c r="F1261" i="74" s="1"/>
  <c r="G1261" i="74" s="1"/>
  <c r="E1099" i="74"/>
  <c r="D1262" i="74"/>
  <c r="F1262" i="74" s="1"/>
  <c r="G1262" i="74" s="1"/>
  <c r="E1100" i="74"/>
  <c r="D1263" i="74"/>
  <c r="F1263" i="74" s="1"/>
  <c r="E1101" i="74"/>
  <c r="C1520" i="74"/>
  <c r="D1521" i="74"/>
  <c r="G1521" i="74" s="1"/>
  <c r="G1442" i="74"/>
  <c r="G1443" i="74"/>
  <c r="D1525" i="74"/>
  <c r="G1525" i="74" s="1"/>
  <c r="H1525" i="74" s="1"/>
  <c r="D1527" i="74"/>
  <c r="G1527" i="74" s="1"/>
  <c r="H1527" i="74" s="1"/>
  <c r="D1528" i="74"/>
  <c r="G1528" i="74" s="1"/>
  <c r="H1528" i="74" s="1"/>
  <c r="G1447" i="74"/>
  <c r="G1448" i="74"/>
  <c r="D1533" i="74"/>
  <c r="G1533" i="74" s="1"/>
  <c r="H1533" i="74" s="1"/>
  <c r="G1452" i="74"/>
  <c r="D1535" i="74"/>
  <c r="G1535" i="74" s="1"/>
  <c r="H1535" i="74" s="1"/>
  <c r="D1536" i="74"/>
  <c r="G1536" i="74" s="1"/>
  <c r="H1536" i="74" s="1"/>
  <c r="G1455" i="74"/>
  <c r="D1537" i="74"/>
  <c r="G1537" i="74" s="1"/>
  <c r="H1537" i="74" s="1"/>
  <c r="G1456" i="74"/>
  <c r="D1538" i="74"/>
  <c r="G1538" i="74" s="1"/>
  <c r="H1538" i="74" s="1"/>
  <c r="G1457" i="74"/>
  <c r="D1539" i="74"/>
  <c r="G1458" i="74"/>
  <c r="G1459" i="74"/>
  <c r="G1461" i="74"/>
  <c r="D1544" i="74"/>
  <c r="G1544" i="74" s="1"/>
  <c r="H1544" i="74" s="1"/>
  <c r="G1463" i="74"/>
  <c r="G1464" i="74"/>
  <c r="D1545" i="74"/>
  <c r="G1545" i="74" s="1"/>
  <c r="H1545" i="74" s="1"/>
  <c r="D1547" i="74"/>
  <c r="G1547" i="74" s="1"/>
  <c r="H1547" i="74" s="1"/>
  <c r="G1466" i="74"/>
  <c r="G1481" i="74"/>
  <c r="D1563" i="74"/>
  <c r="G1563" i="74" s="1"/>
  <c r="H1563" i="74" s="1"/>
  <c r="G1482" i="74"/>
  <c r="D1565" i="74"/>
  <c r="G1565" i="74" s="1"/>
  <c r="H1565" i="74" s="1"/>
  <c r="G1484" i="74"/>
  <c r="S9" i="28"/>
  <c r="M9" i="28"/>
  <c r="H1628" i="74"/>
  <c r="G1628" i="74"/>
  <c r="F1628" i="74"/>
  <c r="C1610" i="74"/>
  <c r="C1613" i="74" s="1"/>
  <c r="E1601" i="74"/>
  <c r="F1601" i="74" s="1"/>
  <c r="J25" i="36"/>
  <c r="F1654" i="74"/>
  <c r="D9" i="43"/>
  <c r="N11" i="43"/>
  <c r="F9" i="43"/>
  <c r="N13" i="43"/>
  <c r="N15" i="43"/>
  <c r="N17" i="43"/>
  <c r="N21" i="43"/>
  <c r="N25" i="43"/>
  <c r="N30" i="43"/>
  <c r="N32" i="43"/>
  <c r="N34" i="43"/>
  <c r="N35" i="43"/>
  <c r="N39" i="43"/>
  <c r="N43" i="43"/>
  <c r="N47" i="43"/>
  <c r="N51" i="43"/>
  <c r="N55" i="43"/>
  <c r="N59" i="43"/>
  <c r="N63" i="43"/>
  <c r="N67" i="43"/>
  <c r="N71" i="43"/>
  <c r="N75" i="43"/>
  <c r="N79" i="43"/>
  <c r="N83" i="43"/>
  <c r="D9" i="44"/>
  <c r="E1677" i="74" s="1"/>
  <c r="G1677" i="74" s="1"/>
  <c r="M10" i="45"/>
  <c r="J9" i="45"/>
  <c r="L9" i="45"/>
  <c r="D9" i="51"/>
  <c r="E9" i="54"/>
  <c r="K22" i="61"/>
  <c r="F22" i="62"/>
  <c r="J9" i="66"/>
  <c r="I53" i="66"/>
  <c r="I54" i="66"/>
  <c r="I55" i="66"/>
  <c r="I56" i="66"/>
  <c r="I57" i="66"/>
  <c r="I58" i="66"/>
  <c r="I59" i="66"/>
  <c r="I60" i="66"/>
  <c r="I61" i="66"/>
  <c r="I62" i="66"/>
  <c r="I63" i="66"/>
  <c r="I64" i="66"/>
  <c r="I65" i="66"/>
  <c r="I66" i="66"/>
  <c r="I80" i="66"/>
  <c r="I82" i="66"/>
  <c r="D10" i="68"/>
  <c r="F10" i="68" s="1"/>
  <c r="J11" i="68"/>
  <c r="F12" i="68"/>
  <c r="J12" i="68"/>
  <c r="J14" i="68"/>
  <c r="F15" i="68"/>
  <c r="J15" i="68"/>
  <c r="F16" i="68"/>
  <c r="J18" i="68"/>
  <c r="F19" i="68"/>
  <c r="J19" i="68"/>
  <c r="F20" i="68"/>
  <c r="J22" i="68"/>
  <c r="F23" i="68"/>
  <c r="F24" i="68"/>
  <c r="J24" i="68"/>
  <c r="F26" i="68"/>
  <c r="J26" i="68"/>
  <c r="F28" i="68"/>
  <c r="J28" i="68"/>
  <c r="K29" i="68"/>
  <c r="J29" i="68"/>
  <c r="K31" i="68"/>
  <c r="J31" i="68"/>
  <c r="F32" i="68"/>
  <c r="J32" i="68"/>
  <c r="F33" i="68"/>
  <c r="F34" i="68"/>
  <c r="F35" i="68"/>
  <c r="F36" i="68"/>
  <c r="F37" i="68"/>
  <c r="J37" i="68"/>
  <c r="J38" i="68"/>
  <c r="K39" i="68"/>
  <c r="N39" i="68" s="1"/>
  <c r="O39" i="68" s="1"/>
  <c r="K41" i="68"/>
  <c r="K42" i="68"/>
  <c r="N42" i="68" s="1"/>
  <c r="O42" i="68" s="1"/>
  <c r="K44" i="68"/>
  <c r="N44" i="68" s="1"/>
  <c r="O44" i="68" s="1"/>
  <c r="F47" i="68"/>
  <c r="F48" i="68"/>
  <c r="F49" i="68"/>
  <c r="J49" i="68"/>
  <c r="J50" i="68"/>
  <c r="F51" i="68"/>
  <c r="K53" i="68"/>
  <c r="N53" i="68" s="1"/>
  <c r="O53" i="68" s="1"/>
  <c r="K55" i="68"/>
  <c r="K56" i="68"/>
  <c r="F57" i="68"/>
  <c r="J57" i="68"/>
  <c r="F60" i="68"/>
  <c r="F61" i="68"/>
  <c r="J61" i="68"/>
  <c r="F62" i="68"/>
  <c r="F65" i="68"/>
  <c r="J65" i="68"/>
  <c r="J66" i="68"/>
  <c r="F67" i="68"/>
  <c r="J69" i="68"/>
  <c r="K70" i="68"/>
  <c r="N70" i="68" s="1"/>
  <c r="O70" i="68" s="1"/>
  <c r="F72" i="68"/>
  <c r="J72" i="68"/>
  <c r="J73" i="68"/>
  <c r="K74" i="68"/>
  <c r="N74" i="68" s="1"/>
  <c r="O74" i="68" s="1"/>
  <c r="K76" i="68"/>
  <c r="N76" i="68" s="1"/>
  <c r="O76" i="68" s="1"/>
  <c r="F77" i="68"/>
  <c r="J77" i="68"/>
  <c r="J78" i="68"/>
  <c r="K79" i="68"/>
  <c r="N79" i="68" s="1"/>
  <c r="O79" i="68" s="1"/>
  <c r="F81" i="68"/>
  <c r="J81" i="68"/>
  <c r="J82" i="68"/>
  <c r="K83" i="68"/>
  <c r="N83" i="68" s="1"/>
  <c r="O83" i="68" s="1"/>
  <c r="F85" i="68"/>
  <c r="J85" i="68"/>
  <c r="N22" i="68"/>
  <c r="O22" i="68" s="1"/>
  <c r="A5" i="72"/>
  <c r="A5" i="68"/>
  <c r="A5" i="67"/>
  <c r="A5" i="66"/>
  <c r="A5" i="65"/>
  <c r="A5" i="61"/>
  <c r="A5" i="63"/>
  <c r="A5" i="62"/>
  <c r="A5" i="57"/>
  <c r="A5" i="56"/>
  <c r="A5" i="64"/>
  <c r="A5" i="58"/>
  <c r="A5" i="55"/>
  <c r="A5" i="52"/>
  <c r="A5" i="51"/>
  <c r="A5" i="59"/>
  <c r="A5" i="54"/>
  <c r="A5" i="53"/>
  <c r="A5" i="50"/>
  <c r="A5" i="49"/>
  <c r="A5" i="46"/>
  <c r="A5" i="40"/>
  <c r="A5" i="38"/>
  <c r="A5" i="26"/>
  <c r="A5" i="48"/>
  <c r="A5" i="45"/>
  <c r="A5" i="41"/>
  <c r="A5" i="39"/>
  <c r="A5" i="36"/>
  <c r="A5" i="35"/>
  <c r="A5" i="34"/>
  <c r="A5" i="27"/>
  <c r="A5" i="25"/>
  <c r="A5" i="23"/>
  <c r="A5" i="43"/>
  <c r="A5" i="42"/>
  <c r="A5" i="28"/>
  <c r="A5" i="24"/>
  <c r="A5" i="22"/>
  <c r="A5" i="47"/>
  <c r="A5" i="44"/>
  <c r="A5" i="33"/>
  <c r="A5" i="30"/>
  <c r="A6" i="29"/>
  <c r="A5" i="19"/>
  <c r="A5" i="21"/>
  <c r="A5" i="20"/>
  <c r="A5" i="13"/>
  <c r="A5" i="12"/>
  <c r="A5" i="18"/>
  <c r="A5" i="5"/>
  <c r="G9" i="1"/>
  <c r="G11" i="1" s="1"/>
  <c r="O13" i="8"/>
  <c r="D12" i="5"/>
  <c r="D44" i="5"/>
  <c r="J61" i="51"/>
  <c r="J60" i="51"/>
  <c r="J64" i="51"/>
  <c r="J68" i="51"/>
  <c r="E53" i="5"/>
  <c r="E46" i="5"/>
  <c r="E50" i="5"/>
  <c r="E58" i="5"/>
  <c r="E66" i="5"/>
  <c r="E74" i="5"/>
  <c r="E78" i="5"/>
  <c r="E82" i="5"/>
  <c r="A3" i="13"/>
  <c r="A3" i="12"/>
  <c r="I19" i="51"/>
  <c r="G19" i="19"/>
  <c r="C19" i="5"/>
  <c r="I21" i="51"/>
  <c r="G21" i="19"/>
  <c r="C21" i="5"/>
  <c r="I23" i="51"/>
  <c r="I25" i="51"/>
  <c r="I27" i="51"/>
  <c r="G27" i="19"/>
  <c r="C27" i="5"/>
  <c r="I29" i="51"/>
  <c r="G29" i="19"/>
  <c r="C31" i="5"/>
  <c r="C33" i="5"/>
  <c r="I35" i="51"/>
  <c r="G35" i="19"/>
  <c r="I37" i="51"/>
  <c r="G37" i="19"/>
  <c r="G36" i="5"/>
  <c r="I41" i="51"/>
  <c r="I43" i="51"/>
  <c r="G43" i="19"/>
  <c r="I45" i="51"/>
  <c r="G45" i="19"/>
  <c r="C47" i="5"/>
  <c r="G48" i="5"/>
  <c r="I51" i="51"/>
  <c r="G51" i="19"/>
  <c r="C51" i="5"/>
  <c r="I53" i="51"/>
  <c r="G53" i="19"/>
  <c r="C53" i="5"/>
  <c r="I57" i="51"/>
  <c r="I59" i="51"/>
  <c r="G59" i="19"/>
  <c r="C59" i="5"/>
  <c r="I61" i="51"/>
  <c r="G61" i="19"/>
  <c r="G60" i="5"/>
  <c r="C65" i="5"/>
  <c r="I67" i="51"/>
  <c r="G67" i="19"/>
  <c r="I69" i="51"/>
  <c r="G69" i="19"/>
  <c r="G73" i="19"/>
  <c r="I75" i="51"/>
  <c r="G75" i="19"/>
  <c r="C75" i="5"/>
  <c r="I77" i="51"/>
  <c r="G77" i="19"/>
  <c r="C77" i="5"/>
  <c r="C79" i="5"/>
  <c r="C81" i="5"/>
  <c r="I83" i="51"/>
  <c r="G83" i="19"/>
  <c r="D14" i="5"/>
  <c r="O15" i="8"/>
  <c r="J15" i="51"/>
  <c r="G15" i="20"/>
  <c r="O17" i="8"/>
  <c r="D16" i="5"/>
  <c r="J17" i="51"/>
  <c r="G17" i="20"/>
  <c r="D30" i="5"/>
  <c r="O31" i="8"/>
  <c r="J31" i="51"/>
  <c r="D32" i="5"/>
  <c r="D46" i="5"/>
  <c r="O49" i="8"/>
  <c r="D48" i="5"/>
  <c r="J49" i="51"/>
  <c r="G49" i="20"/>
  <c r="D62" i="5"/>
  <c r="D64" i="5"/>
  <c r="G65" i="20"/>
  <c r="J75" i="51"/>
  <c r="G81" i="20"/>
  <c r="D81" i="5"/>
  <c r="E12" i="5"/>
  <c r="E29" i="5"/>
  <c r="E42" i="5"/>
  <c r="R11" i="3"/>
  <c r="R15" i="3" s="1"/>
  <c r="R20" i="3" s="1"/>
  <c r="E21" i="5"/>
  <c r="H18" i="8"/>
  <c r="C127" i="74" s="1"/>
  <c r="H34" i="8"/>
  <c r="H50" i="8"/>
  <c r="O64" i="8"/>
  <c r="H77" i="8"/>
  <c r="H72" i="8"/>
  <c r="J11" i="51"/>
  <c r="D26" i="5"/>
  <c r="O27" i="8"/>
  <c r="A2" i="72"/>
  <c r="A2" i="66"/>
  <c r="A2" i="68"/>
  <c r="A2" i="67"/>
  <c r="A2" i="64"/>
  <c r="A2" i="58"/>
  <c r="A2" i="55"/>
  <c r="A2" i="52"/>
  <c r="A2" i="59"/>
  <c r="A2" i="54"/>
  <c r="A2" i="53"/>
  <c r="A2" i="65"/>
  <c r="A2" i="61"/>
  <c r="A2" i="63"/>
  <c r="A2" i="62"/>
  <c r="A2" i="57"/>
  <c r="A2" i="56"/>
  <c r="A2" i="43"/>
  <c r="A2" i="42"/>
  <c r="A2" i="28"/>
  <c r="A2" i="24"/>
  <c r="A2" i="22"/>
  <c r="A2" i="47"/>
  <c r="A2" i="44"/>
  <c r="A2" i="33"/>
  <c r="A2" i="30"/>
  <c r="A2" i="29"/>
  <c r="A2" i="49"/>
  <c r="A2" i="46"/>
  <c r="A2" i="40"/>
  <c r="A2" i="38"/>
  <c r="A2" i="26"/>
  <c r="A2" i="51"/>
  <c r="A2" i="50"/>
  <c r="A2" i="48"/>
  <c r="A2" i="45"/>
  <c r="A2" i="41"/>
  <c r="A2" i="39"/>
  <c r="A2" i="36"/>
  <c r="A2" i="35"/>
  <c r="A2" i="34"/>
  <c r="A2" i="27"/>
  <c r="A2" i="25"/>
  <c r="A2" i="23"/>
  <c r="A2" i="21"/>
  <c r="A2" i="20"/>
  <c r="A2" i="18"/>
  <c r="A2" i="19"/>
  <c r="A2" i="4"/>
  <c r="A90" i="65"/>
  <c r="A89" i="58"/>
  <c r="A89" i="53"/>
  <c r="A91" i="52"/>
  <c r="A96" i="64"/>
  <c r="A27" i="62"/>
  <c r="A27" i="61"/>
  <c r="A89" i="56"/>
  <c r="A89" i="55"/>
  <c r="A96" i="63"/>
  <c r="A44" i="59"/>
  <c r="A89" i="57"/>
  <c r="A89" i="54"/>
  <c r="A89" i="51"/>
  <c r="A90" i="50"/>
  <c r="A89" i="46"/>
  <c r="A90" i="43"/>
  <c r="A89" i="28"/>
  <c r="A89" i="48"/>
  <c r="A90" i="45"/>
  <c r="A90" i="39"/>
  <c r="A89" i="25"/>
  <c r="A15" i="49"/>
  <c r="A89" i="47"/>
  <c r="A26" i="44"/>
  <c r="A27" i="40"/>
  <c r="A88" i="38"/>
  <c r="A91" i="34"/>
  <c r="A89" i="33"/>
  <c r="A89" i="26"/>
  <c r="A89" i="24"/>
  <c r="A92" i="22"/>
  <c r="A89" i="20"/>
  <c r="A25" i="42"/>
  <c r="A91" i="41"/>
  <c r="A89" i="27"/>
  <c r="A92" i="23"/>
  <c r="A89" i="21"/>
  <c r="A91" i="18"/>
  <c r="A92" i="19"/>
  <c r="A94" i="13"/>
  <c r="A94" i="12"/>
  <c r="I11" i="51"/>
  <c r="G11" i="19"/>
  <c r="I13" i="51"/>
  <c r="G13" i="19"/>
  <c r="G15" i="19"/>
  <c r="I17" i="51"/>
  <c r="G17" i="19"/>
  <c r="G10" i="21"/>
  <c r="G9" i="21" s="1"/>
  <c r="L9" i="6"/>
  <c r="D20" i="5"/>
  <c r="J21" i="51"/>
  <c r="J35" i="51"/>
  <c r="O37" i="8"/>
  <c r="D36" i="5"/>
  <c r="D50" i="5"/>
  <c r="J53" i="51"/>
  <c r="G53" i="20"/>
  <c r="J71" i="51"/>
  <c r="G71" i="20"/>
  <c r="J77" i="51"/>
  <c r="O80" i="8"/>
  <c r="D79" i="5"/>
  <c r="O84" i="8"/>
  <c r="D83" i="5"/>
  <c r="O34" i="10"/>
  <c r="O38" i="10"/>
  <c r="E37" i="5"/>
  <c r="O66" i="10"/>
  <c r="O70" i="10"/>
  <c r="E69" i="5"/>
  <c r="D29" i="5"/>
  <c r="D45" i="5"/>
  <c r="D61" i="5"/>
  <c r="D69" i="5"/>
  <c r="N20" i="6"/>
  <c r="N22" i="6"/>
  <c r="N24" i="6"/>
  <c r="N26" i="6"/>
  <c r="D55" i="74" s="1"/>
  <c r="N28" i="6"/>
  <c r="D57" i="74" s="1"/>
  <c r="E57" i="74" s="1"/>
  <c r="F57" i="74" s="1"/>
  <c r="N30" i="6"/>
  <c r="D59" i="74" s="1"/>
  <c r="N32" i="6"/>
  <c r="D61" i="74" s="1"/>
  <c r="E61" i="74" s="1"/>
  <c r="F61" i="74" s="1"/>
  <c r="N34" i="6"/>
  <c r="D63" i="74" s="1"/>
  <c r="E63" i="74" s="1"/>
  <c r="F63" i="74" s="1"/>
  <c r="N36" i="6"/>
  <c r="D65" i="74" s="1"/>
  <c r="N38" i="6"/>
  <c r="D67" i="74" s="1"/>
  <c r="N40" i="6"/>
  <c r="D69" i="74" s="1"/>
  <c r="N42" i="6"/>
  <c r="D71" i="74" s="1"/>
  <c r="N44" i="6"/>
  <c r="D73" i="74" s="1"/>
  <c r="N46" i="6"/>
  <c r="D75" i="74" s="1"/>
  <c r="N48" i="6"/>
  <c r="D77" i="74" s="1"/>
  <c r="E77" i="74" s="1"/>
  <c r="F77" i="74" s="1"/>
  <c r="N50" i="6"/>
  <c r="D79" i="74" s="1"/>
  <c r="N52" i="6"/>
  <c r="D81" i="74" s="1"/>
  <c r="E81" i="74" s="1"/>
  <c r="F81" i="74" s="1"/>
  <c r="N54" i="6"/>
  <c r="D83" i="74" s="1"/>
  <c r="E83" i="74" s="1"/>
  <c r="F83" i="74" s="1"/>
  <c r="N56" i="6"/>
  <c r="N58" i="6"/>
  <c r="D87" i="74" s="1"/>
  <c r="N60" i="6"/>
  <c r="D89" i="74" s="1"/>
  <c r="E89" i="74" s="1"/>
  <c r="F89" i="74" s="1"/>
  <c r="N62" i="6"/>
  <c r="D91" i="74" s="1"/>
  <c r="N64" i="6"/>
  <c r="D93" i="74" s="1"/>
  <c r="E93" i="74" s="1"/>
  <c r="F93" i="74" s="1"/>
  <c r="N66" i="6"/>
  <c r="D95" i="74" s="1"/>
  <c r="E95" i="74" s="1"/>
  <c r="F95" i="74" s="1"/>
  <c r="N68" i="6"/>
  <c r="D97" i="74" s="1"/>
  <c r="N70" i="6"/>
  <c r="D99" i="74" s="1"/>
  <c r="N72" i="6"/>
  <c r="N74" i="6"/>
  <c r="D103" i="74" s="1"/>
  <c r="N76" i="6"/>
  <c r="D105" i="74" s="1"/>
  <c r="N78" i="6"/>
  <c r="D107" i="74" s="1"/>
  <c r="N80" i="6"/>
  <c r="D109" i="74" s="1"/>
  <c r="E109" i="74" s="1"/>
  <c r="F109" i="74" s="1"/>
  <c r="N82" i="6"/>
  <c r="D111" i="74" s="1"/>
  <c r="N84" i="6"/>
  <c r="D113" i="74" s="1"/>
  <c r="E113" i="74" s="1"/>
  <c r="F113" i="74" s="1"/>
  <c r="H22" i="8"/>
  <c r="C131" i="74" s="1"/>
  <c r="H38" i="8"/>
  <c r="C147" i="74" s="1"/>
  <c r="H54" i="8"/>
  <c r="C163" i="74" s="1"/>
  <c r="O68" i="8"/>
  <c r="H69" i="8"/>
  <c r="N12" i="8"/>
  <c r="N14" i="8"/>
  <c r="D123" i="74" s="1"/>
  <c r="N16" i="8"/>
  <c r="N18" i="8"/>
  <c r="N20" i="8"/>
  <c r="N22" i="8"/>
  <c r="D131" i="74" s="1"/>
  <c r="N24" i="8"/>
  <c r="O24" i="8" s="1"/>
  <c r="N26" i="8"/>
  <c r="N28" i="8"/>
  <c r="N30" i="8"/>
  <c r="D139" i="74" s="1"/>
  <c r="N32" i="8"/>
  <c r="N34" i="8"/>
  <c r="D143" i="74" s="1"/>
  <c r="N36" i="8"/>
  <c r="N38" i="8"/>
  <c r="D147" i="74" s="1"/>
  <c r="N40" i="8"/>
  <c r="N42" i="8"/>
  <c r="D151" i="74" s="1"/>
  <c r="N44" i="8"/>
  <c r="N46" i="8"/>
  <c r="D155" i="74" s="1"/>
  <c r="N48" i="8"/>
  <c r="N50" i="8"/>
  <c r="N52" i="8"/>
  <c r="N54" i="8"/>
  <c r="A91" i="68"/>
  <c r="A91" i="65"/>
  <c r="A90" i="66"/>
  <c r="A28" i="62"/>
  <c r="A28" i="61"/>
  <c r="A90" i="56"/>
  <c r="A90" i="55"/>
  <c r="A97" i="63"/>
  <c r="A45" i="59"/>
  <c r="A90" i="57"/>
  <c r="A90" i="54"/>
  <c r="A90" i="51"/>
  <c r="A90" i="58"/>
  <c r="A90" i="53"/>
  <c r="A92" i="52"/>
  <c r="A97" i="64"/>
  <c r="A91" i="50"/>
  <c r="A16" i="49"/>
  <c r="A90" i="47"/>
  <c r="A27" i="44"/>
  <c r="A28" i="40"/>
  <c r="A89" i="38"/>
  <c r="A92" i="35"/>
  <c r="A92" i="34"/>
  <c r="A90" i="33"/>
  <c r="A90" i="26"/>
  <c r="A90" i="24"/>
  <c r="A93" i="22"/>
  <c r="A26" i="42"/>
  <c r="A92" i="41"/>
  <c r="A90" i="27"/>
  <c r="A93" i="23"/>
  <c r="A90" i="21"/>
  <c r="A90" i="46"/>
  <c r="A91" i="43"/>
  <c r="A90" i="29"/>
  <c r="A90" i="28"/>
  <c r="A90" i="48"/>
  <c r="A91" i="45"/>
  <c r="A91" i="39"/>
  <c r="A90" i="25"/>
  <c r="A90" i="20"/>
  <c r="A93" i="19"/>
  <c r="A95" i="13"/>
  <c r="A95" i="12"/>
  <c r="A92" i="18"/>
  <c r="J27" i="51"/>
  <c r="O29" i="8"/>
  <c r="D42" i="5"/>
  <c r="J43" i="51"/>
  <c r="G45" i="20"/>
  <c r="O59" i="8"/>
  <c r="J59" i="51"/>
  <c r="D60" i="5"/>
  <c r="J72" i="51"/>
  <c r="Q12" i="66"/>
  <c r="E12" i="67"/>
  <c r="E14" i="67"/>
  <c r="Q14" i="66"/>
  <c r="Q16" i="66"/>
  <c r="E16" i="67"/>
  <c r="E18" i="67"/>
  <c r="Q18" i="66"/>
  <c r="Q20" i="66"/>
  <c r="E20" i="67"/>
  <c r="E22" i="67"/>
  <c r="Q22" i="66"/>
  <c r="Q24" i="66"/>
  <c r="E24" i="67"/>
  <c r="E26" i="67"/>
  <c r="Q26" i="66"/>
  <c r="E28" i="67"/>
  <c r="E30" i="67"/>
  <c r="E32" i="67"/>
  <c r="E34" i="67"/>
  <c r="Q36" i="66"/>
  <c r="E36" i="67"/>
  <c r="E38" i="67"/>
  <c r="E40" i="67"/>
  <c r="E42" i="67"/>
  <c r="E44" i="67"/>
  <c r="E46" i="67"/>
  <c r="E48" i="67"/>
  <c r="E50" i="67"/>
  <c r="E52" i="67"/>
  <c r="Q54" i="66"/>
  <c r="E54" i="67"/>
  <c r="E56" i="67"/>
  <c r="Q58" i="66"/>
  <c r="E58" i="67"/>
  <c r="E60" i="67"/>
  <c r="Q62" i="66"/>
  <c r="E62" i="67"/>
  <c r="E64" i="67"/>
  <c r="Q66" i="66"/>
  <c r="E66" i="67"/>
  <c r="E68" i="67"/>
  <c r="E70" i="67"/>
  <c r="E72" i="67"/>
  <c r="E74" i="67"/>
  <c r="E76" i="67"/>
  <c r="E78" i="67"/>
  <c r="E80" i="67"/>
  <c r="Q80" i="66"/>
  <c r="E82" i="67"/>
  <c r="Q82" i="66"/>
  <c r="E84" i="67"/>
  <c r="O23" i="8"/>
  <c r="J23" i="51"/>
  <c r="O25" i="8"/>
  <c r="J25" i="51"/>
  <c r="G25" i="20"/>
  <c r="D38" i="5"/>
  <c r="O39" i="8"/>
  <c r="J39" i="51"/>
  <c r="D40" i="5"/>
  <c r="J41" i="51"/>
  <c r="D56" i="5"/>
  <c r="O73" i="8"/>
  <c r="J73" i="51"/>
  <c r="J79" i="51"/>
  <c r="J69" i="51"/>
  <c r="J84" i="51"/>
  <c r="E16" i="5"/>
  <c r="E45" i="5"/>
  <c r="O74" i="10"/>
  <c r="E77" i="5"/>
  <c r="E22" i="5"/>
  <c r="E26" i="5"/>
  <c r="E30" i="5"/>
  <c r="E34" i="5"/>
  <c r="B11" i="1"/>
  <c r="N12" i="6"/>
  <c r="N14" i="6"/>
  <c r="D43" i="74" s="1"/>
  <c r="N16" i="6"/>
  <c r="D45" i="74" s="1"/>
  <c r="N18" i="6"/>
  <c r="H26" i="8"/>
  <c r="H42" i="8"/>
  <c r="N55" i="8"/>
  <c r="N57" i="8"/>
  <c r="D11" i="67"/>
  <c r="P11" i="66"/>
  <c r="AE11" i="66" s="1"/>
  <c r="AF11" i="66" s="1"/>
  <c r="C13" i="67"/>
  <c r="D15" i="67"/>
  <c r="P15" i="66"/>
  <c r="AE15" i="66" s="1"/>
  <c r="AF15" i="66" s="1"/>
  <c r="C17" i="67"/>
  <c r="D19" i="67"/>
  <c r="P19" i="66"/>
  <c r="AE19" i="66" s="1"/>
  <c r="AF19" i="66" s="1"/>
  <c r="C21" i="67"/>
  <c r="D23" i="67"/>
  <c r="P23" i="66"/>
  <c r="AE23" i="66" s="1"/>
  <c r="AF23" i="66" s="1"/>
  <c r="C25" i="67"/>
  <c r="D27" i="67"/>
  <c r="P27" i="66"/>
  <c r="AE27" i="66" s="1"/>
  <c r="AF27" i="66" s="1"/>
  <c r="C29" i="67"/>
  <c r="D31" i="67"/>
  <c r="P31" i="66"/>
  <c r="AE31" i="66" s="1"/>
  <c r="AF31" i="66" s="1"/>
  <c r="C33" i="67"/>
  <c r="D35" i="67"/>
  <c r="P35" i="66"/>
  <c r="AE35" i="66" s="1"/>
  <c r="AF35" i="66" s="1"/>
  <c r="C37" i="67"/>
  <c r="D39" i="67"/>
  <c r="P39" i="66"/>
  <c r="AE39" i="66" s="1"/>
  <c r="AF39" i="66" s="1"/>
  <c r="C41" i="67"/>
  <c r="D43" i="67"/>
  <c r="P43" i="66"/>
  <c r="AE43" i="66" s="1"/>
  <c r="AF43" i="66" s="1"/>
  <c r="C45" i="67"/>
  <c r="D47" i="67"/>
  <c r="P47" i="66"/>
  <c r="AE47" i="66" s="1"/>
  <c r="AF47" i="66" s="1"/>
  <c r="C49" i="67"/>
  <c r="D51" i="67"/>
  <c r="P51" i="66"/>
  <c r="AE51" i="66" s="1"/>
  <c r="AF51" i="66" s="1"/>
  <c r="C53" i="67"/>
  <c r="D55" i="67"/>
  <c r="P55" i="66"/>
  <c r="AE55" i="66" s="1"/>
  <c r="AF55" i="66" s="1"/>
  <c r="C57" i="67"/>
  <c r="D59" i="67"/>
  <c r="P59" i="66"/>
  <c r="AE59" i="66" s="1"/>
  <c r="AF59" i="66" s="1"/>
  <c r="C61" i="67"/>
  <c r="D63" i="67"/>
  <c r="P63" i="66"/>
  <c r="AE63" i="66" s="1"/>
  <c r="AF63" i="66" s="1"/>
  <c r="C65" i="67"/>
  <c r="P67" i="66"/>
  <c r="AE67" i="66" s="1"/>
  <c r="AF67" i="66" s="1"/>
  <c r="D67" i="67"/>
  <c r="C69" i="67"/>
  <c r="P71" i="66"/>
  <c r="AE71" i="66" s="1"/>
  <c r="AF71" i="66" s="1"/>
  <c r="D71" i="67"/>
  <c r="C73" i="67"/>
  <c r="P75" i="66"/>
  <c r="AE75" i="66" s="1"/>
  <c r="AF75" i="66" s="1"/>
  <c r="D75" i="67"/>
  <c r="C77" i="67"/>
  <c r="P79" i="66"/>
  <c r="AE79" i="66" s="1"/>
  <c r="AF79" i="66" s="1"/>
  <c r="D79" i="67"/>
  <c r="C81" i="67"/>
  <c r="P83" i="66"/>
  <c r="AE83" i="66" s="1"/>
  <c r="AF83" i="66" s="1"/>
  <c r="D83" i="67"/>
  <c r="J51" i="20"/>
  <c r="C9" i="6"/>
  <c r="N10" i="6"/>
  <c r="D39" i="74" s="1"/>
  <c r="G69" i="67"/>
  <c r="G77" i="67"/>
  <c r="C9" i="8"/>
  <c r="G9" i="8"/>
  <c r="K9" i="8"/>
  <c r="H75" i="8"/>
  <c r="C184" i="74" s="1"/>
  <c r="N82" i="8"/>
  <c r="C10" i="67"/>
  <c r="N10" i="10"/>
  <c r="H21" i="10"/>
  <c r="H24" i="10"/>
  <c r="C133" i="74" s="1"/>
  <c r="H29" i="10"/>
  <c r="H32" i="10"/>
  <c r="C141" i="74" s="1"/>
  <c r="H37" i="10"/>
  <c r="C146" i="74" s="1"/>
  <c r="H40" i="10"/>
  <c r="H45" i="10"/>
  <c r="C154" i="74" s="1"/>
  <c r="H48" i="10"/>
  <c r="H53" i="10"/>
  <c r="H56" i="10"/>
  <c r="H61" i="10"/>
  <c r="C170" i="74" s="1"/>
  <c r="H64" i="10"/>
  <c r="H69" i="10"/>
  <c r="H72" i="10"/>
  <c r="H77" i="10"/>
  <c r="H80" i="10"/>
  <c r="C189" i="74" s="1"/>
  <c r="T11" i="12"/>
  <c r="T13" i="12"/>
  <c r="T15" i="12"/>
  <c r="T17" i="12"/>
  <c r="T19" i="12"/>
  <c r="T21" i="12"/>
  <c r="T23" i="12"/>
  <c r="T25" i="12"/>
  <c r="T27" i="12"/>
  <c r="T29" i="12"/>
  <c r="T31" i="12"/>
  <c r="T33" i="12"/>
  <c r="T35" i="12"/>
  <c r="T37" i="12"/>
  <c r="T39" i="12"/>
  <c r="T41" i="12"/>
  <c r="T43" i="12"/>
  <c r="T45" i="12"/>
  <c r="T47" i="12"/>
  <c r="T49" i="12"/>
  <c r="T51" i="12"/>
  <c r="T53" i="12"/>
  <c r="T55" i="12"/>
  <c r="T57" i="12"/>
  <c r="T59" i="12"/>
  <c r="T61" i="12"/>
  <c r="T63" i="12"/>
  <c r="T65" i="12"/>
  <c r="T67" i="12"/>
  <c r="T69" i="12"/>
  <c r="T71" i="12"/>
  <c r="T73" i="12"/>
  <c r="T75" i="12"/>
  <c r="T77" i="12"/>
  <c r="T79" i="12"/>
  <c r="T81" i="12"/>
  <c r="T83" i="12"/>
  <c r="H12" i="20"/>
  <c r="H20" i="20"/>
  <c r="K20" i="20" s="1"/>
  <c r="H28" i="20"/>
  <c r="H36" i="20"/>
  <c r="J36" i="20" s="1"/>
  <c r="J44" i="20"/>
  <c r="J46" i="20"/>
  <c r="J76" i="20"/>
  <c r="D14" i="67"/>
  <c r="P14" i="66"/>
  <c r="AE14" i="66" s="1"/>
  <c r="AF14" i="66" s="1"/>
  <c r="E19" i="67"/>
  <c r="C20" i="67"/>
  <c r="E23" i="67"/>
  <c r="C24" i="67"/>
  <c r="D26" i="67"/>
  <c r="P26" i="66"/>
  <c r="AE26" i="66" s="1"/>
  <c r="AF26" i="66" s="1"/>
  <c r="Q27" i="66"/>
  <c r="E27" i="67"/>
  <c r="C28" i="67"/>
  <c r="D30" i="67"/>
  <c r="P30" i="66"/>
  <c r="AE30" i="66" s="1"/>
  <c r="AF30" i="66" s="1"/>
  <c r="Q31" i="66"/>
  <c r="E31" i="67"/>
  <c r="C32" i="67"/>
  <c r="D34" i="67"/>
  <c r="P34" i="66"/>
  <c r="AE34" i="66" s="1"/>
  <c r="AF34" i="66" s="1"/>
  <c r="Q35" i="66"/>
  <c r="E35" i="67"/>
  <c r="C36" i="67"/>
  <c r="D38" i="67"/>
  <c r="P38" i="66"/>
  <c r="AE38" i="66" s="1"/>
  <c r="AF38" i="66" s="1"/>
  <c r="E39" i="67"/>
  <c r="C40" i="67"/>
  <c r="D42" i="67"/>
  <c r="P42" i="66"/>
  <c r="AE42" i="66" s="1"/>
  <c r="AF42" i="66" s="1"/>
  <c r="E43" i="67"/>
  <c r="C44" i="67"/>
  <c r="D46" i="67"/>
  <c r="P46" i="66"/>
  <c r="AE46" i="66" s="1"/>
  <c r="AF46" i="66" s="1"/>
  <c r="E47" i="67"/>
  <c r="C48" i="67"/>
  <c r="D50" i="67"/>
  <c r="P50" i="66"/>
  <c r="AE50" i="66" s="1"/>
  <c r="AF50" i="66" s="1"/>
  <c r="E51" i="67"/>
  <c r="C52" i="67"/>
  <c r="D54" i="67"/>
  <c r="P54" i="66"/>
  <c r="AE54" i="66" s="1"/>
  <c r="AF54" i="66" s="1"/>
  <c r="E55" i="67"/>
  <c r="Q55" i="66"/>
  <c r="C56" i="67"/>
  <c r="D58" i="67"/>
  <c r="P58" i="66"/>
  <c r="AE58" i="66" s="1"/>
  <c r="AF58" i="66" s="1"/>
  <c r="E59" i="67"/>
  <c r="Q59" i="66"/>
  <c r="C60" i="67"/>
  <c r="D62" i="67"/>
  <c r="P62" i="66"/>
  <c r="AE62" i="66" s="1"/>
  <c r="AF62" i="66" s="1"/>
  <c r="E63" i="67"/>
  <c r="Q63" i="66"/>
  <c r="C64" i="67"/>
  <c r="D66" i="67"/>
  <c r="P66" i="66"/>
  <c r="AE66" i="66" s="1"/>
  <c r="AF66" i="66" s="1"/>
  <c r="E67" i="67"/>
  <c r="C68" i="67"/>
  <c r="D70" i="67"/>
  <c r="P70" i="66"/>
  <c r="AE70" i="66" s="1"/>
  <c r="AF70" i="66" s="1"/>
  <c r="E71" i="67"/>
  <c r="C72" i="67"/>
  <c r="D74" i="67"/>
  <c r="P74" i="66"/>
  <c r="AE74" i="66" s="1"/>
  <c r="AF74" i="66" s="1"/>
  <c r="E75" i="67"/>
  <c r="C76" i="67"/>
  <c r="D78" i="67"/>
  <c r="P78" i="66"/>
  <c r="AE78" i="66" s="1"/>
  <c r="AF78" i="66" s="1"/>
  <c r="E79" i="67"/>
  <c r="C80" i="67"/>
  <c r="D82" i="67"/>
  <c r="P82" i="66"/>
  <c r="AE82" i="66" s="1"/>
  <c r="AF82" i="66" s="1"/>
  <c r="E83" i="67"/>
  <c r="C84" i="67"/>
  <c r="C11" i="68"/>
  <c r="C13" i="68"/>
  <c r="C15" i="68"/>
  <c r="D14" i="50"/>
  <c r="C13" i="18"/>
  <c r="F13" i="18" s="1"/>
  <c r="C21" i="68"/>
  <c r="C23" i="68"/>
  <c r="D22" i="50"/>
  <c r="C21" i="18"/>
  <c r="F21" i="18" s="1"/>
  <c r="C29" i="68"/>
  <c r="C31" i="68"/>
  <c r="D30" i="50"/>
  <c r="C29" i="18"/>
  <c r="F29" i="18" s="1"/>
  <c r="C37" i="68"/>
  <c r="C39" i="68"/>
  <c r="D38" i="50"/>
  <c r="C37" i="18"/>
  <c r="F37" i="18" s="1"/>
  <c r="C45" i="68"/>
  <c r="C47" i="68"/>
  <c r="D46" i="50"/>
  <c r="C45" i="18"/>
  <c r="F45" i="18" s="1"/>
  <c r="C53" i="68"/>
  <c r="C55" i="68"/>
  <c r="D54" i="50"/>
  <c r="C53" i="18"/>
  <c r="F53" i="18" s="1"/>
  <c r="C61" i="68"/>
  <c r="C63" i="68"/>
  <c r="D62" i="50"/>
  <c r="C61" i="18"/>
  <c r="F61" i="18" s="1"/>
  <c r="C71" i="68"/>
  <c r="D70" i="50"/>
  <c r="C69" i="18"/>
  <c r="F69" i="18" s="1"/>
  <c r="C73" i="68"/>
  <c r="C79" i="68"/>
  <c r="D78" i="50"/>
  <c r="C77" i="18"/>
  <c r="F77" i="18" s="1"/>
  <c r="C81" i="68"/>
  <c r="H11" i="21"/>
  <c r="K11" i="21" s="1"/>
  <c r="R9" i="13"/>
  <c r="H23" i="6"/>
  <c r="C52" i="74" s="1"/>
  <c r="H27" i="6"/>
  <c r="C56" i="74" s="1"/>
  <c r="E56" i="74" s="1"/>
  <c r="F56" i="74" s="1"/>
  <c r="H31" i="6"/>
  <c r="C60" i="74" s="1"/>
  <c r="H35" i="6"/>
  <c r="C64" i="74" s="1"/>
  <c r="E64" i="74" s="1"/>
  <c r="F64" i="74" s="1"/>
  <c r="H39" i="6"/>
  <c r="C68" i="74" s="1"/>
  <c r="H43" i="6"/>
  <c r="C72" i="74" s="1"/>
  <c r="E72" i="74" s="1"/>
  <c r="F72" i="74" s="1"/>
  <c r="H47" i="6"/>
  <c r="C76" i="74" s="1"/>
  <c r="H51" i="6"/>
  <c r="C80" i="74" s="1"/>
  <c r="E80" i="74" s="1"/>
  <c r="F80" i="74" s="1"/>
  <c r="H55" i="6"/>
  <c r="C84" i="74" s="1"/>
  <c r="H59" i="6"/>
  <c r="C88" i="74" s="1"/>
  <c r="E88" i="74" s="1"/>
  <c r="F88" i="74" s="1"/>
  <c r="H63" i="6"/>
  <c r="C92" i="74" s="1"/>
  <c r="H67" i="6"/>
  <c r="C96" i="74" s="1"/>
  <c r="E96" i="74" s="1"/>
  <c r="F96" i="74" s="1"/>
  <c r="H71" i="6"/>
  <c r="C100" i="74" s="1"/>
  <c r="H75" i="6"/>
  <c r="C104" i="74" s="1"/>
  <c r="E104" i="74" s="1"/>
  <c r="F104" i="74" s="1"/>
  <c r="H79" i="6"/>
  <c r="C108" i="74" s="1"/>
  <c r="H83" i="6"/>
  <c r="C112" i="74" s="1"/>
  <c r="E112" i="74" s="1"/>
  <c r="F112" i="74" s="1"/>
  <c r="H71" i="8"/>
  <c r="N66" i="8"/>
  <c r="D175" i="74" s="1"/>
  <c r="N70" i="8"/>
  <c r="D179" i="74" s="1"/>
  <c r="N74" i="8"/>
  <c r="D183" i="74" s="1"/>
  <c r="N78" i="8"/>
  <c r="D187" i="74" s="1"/>
  <c r="H15" i="10"/>
  <c r="C124" i="74" s="1"/>
  <c r="H19" i="10"/>
  <c r="N24" i="10"/>
  <c r="K24" i="51" s="1"/>
  <c r="N28" i="10"/>
  <c r="K28" i="51" s="1"/>
  <c r="N32" i="10"/>
  <c r="K32" i="51" s="1"/>
  <c r="N36" i="10"/>
  <c r="K36" i="51" s="1"/>
  <c r="N40" i="10"/>
  <c r="K40" i="51" s="1"/>
  <c r="N44" i="10"/>
  <c r="K44" i="51" s="1"/>
  <c r="N48" i="10"/>
  <c r="K48" i="51" s="1"/>
  <c r="N52" i="10"/>
  <c r="K52" i="51" s="1"/>
  <c r="N56" i="10"/>
  <c r="K56" i="51" s="1"/>
  <c r="N60" i="10"/>
  <c r="K60" i="51" s="1"/>
  <c r="N64" i="10"/>
  <c r="K64" i="51" s="1"/>
  <c r="N68" i="10"/>
  <c r="K68" i="51" s="1"/>
  <c r="N72" i="10"/>
  <c r="K72" i="51" s="1"/>
  <c r="N76" i="10"/>
  <c r="K76" i="51" s="1"/>
  <c r="N80" i="10"/>
  <c r="K80" i="51" s="1"/>
  <c r="N84" i="10"/>
  <c r="K84" i="51" s="1"/>
  <c r="K23" i="20"/>
  <c r="J32" i="20"/>
  <c r="J48" i="20"/>
  <c r="J64" i="20"/>
  <c r="D10" i="67"/>
  <c r="E11" i="67"/>
  <c r="C12" i="67"/>
  <c r="E15" i="67"/>
  <c r="C16" i="67"/>
  <c r="D18" i="67"/>
  <c r="P18" i="66"/>
  <c r="AE18" i="66" s="1"/>
  <c r="AF18" i="66" s="1"/>
  <c r="D22" i="67"/>
  <c r="P22" i="66"/>
  <c r="AE22" i="66" s="1"/>
  <c r="AF22" i="66" s="1"/>
  <c r="A3" i="72"/>
  <c r="A3" i="66"/>
  <c r="A3" i="68"/>
  <c r="A3" i="67"/>
  <c r="A3" i="63"/>
  <c r="A3" i="62"/>
  <c r="A3" i="57"/>
  <c r="A3" i="56"/>
  <c r="A3" i="64"/>
  <c r="A3" i="58"/>
  <c r="A3" i="55"/>
  <c r="A3" i="52"/>
  <c r="A3" i="59"/>
  <c r="A3" i="54"/>
  <c r="A3" i="53"/>
  <c r="A3" i="65"/>
  <c r="A3" i="61"/>
  <c r="A3" i="51"/>
  <c r="A3" i="50"/>
  <c r="A3" i="48"/>
  <c r="A3" i="45"/>
  <c r="A3" i="41"/>
  <c r="A3" i="39"/>
  <c r="A3" i="36"/>
  <c r="A3" i="35"/>
  <c r="A3" i="34"/>
  <c r="A3" i="27"/>
  <c r="A3" i="25"/>
  <c r="A3" i="23"/>
  <c r="A3" i="43"/>
  <c r="A3" i="42"/>
  <c r="A3" i="28"/>
  <c r="A3" i="24"/>
  <c r="A3" i="22"/>
  <c r="A3" i="47"/>
  <c r="A3" i="44"/>
  <c r="A3" i="33"/>
  <c r="A3" i="30"/>
  <c r="A3" i="29"/>
  <c r="A3" i="49"/>
  <c r="A3" i="46"/>
  <c r="A3" i="40"/>
  <c r="A3" i="38"/>
  <c r="A3" i="26"/>
  <c r="A3" i="21"/>
  <c r="A3" i="20"/>
  <c r="A3" i="18"/>
  <c r="A3" i="19"/>
  <c r="C11" i="67"/>
  <c r="D13" i="67"/>
  <c r="P13" i="66"/>
  <c r="AE13" i="66" s="1"/>
  <c r="AF13" i="66" s="1"/>
  <c r="C15" i="67"/>
  <c r="D17" i="67"/>
  <c r="P17" i="66"/>
  <c r="AE17" i="66" s="1"/>
  <c r="AF17" i="66" s="1"/>
  <c r="C19" i="67"/>
  <c r="D21" i="67"/>
  <c r="P21" i="66"/>
  <c r="AE21" i="66" s="1"/>
  <c r="AF21" i="66" s="1"/>
  <c r="C23" i="67"/>
  <c r="D25" i="67"/>
  <c r="P25" i="66"/>
  <c r="AE25" i="66" s="1"/>
  <c r="AF25" i="66" s="1"/>
  <c r="C27" i="67"/>
  <c r="D29" i="67"/>
  <c r="P29" i="66"/>
  <c r="AE29" i="66" s="1"/>
  <c r="AF29" i="66" s="1"/>
  <c r="C31" i="67"/>
  <c r="D33" i="67"/>
  <c r="P33" i="66"/>
  <c r="AE33" i="66" s="1"/>
  <c r="AF33" i="66" s="1"/>
  <c r="C35" i="67"/>
  <c r="P37" i="66"/>
  <c r="AE37" i="66" s="1"/>
  <c r="AF37" i="66" s="1"/>
  <c r="D37" i="67"/>
  <c r="C39" i="67"/>
  <c r="P41" i="66"/>
  <c r="AE41" i="66" s="1"/>
  <c r="AF41" i="66" s="1"/>
  <c r="D41" i="67"/>
  <c r="C43" i="67"/>
  <c r="P45" i="66"/>
  <c r="AE45" i="66" s="1"/>
  <c r="AF45" i="66" s="1"/>
  <c r="D45" i="67"/>
  <c r="C47" i="67"/>
  <c r="P49" i="66"/>
  <c r="AE49" i="66" s="1"/>
  <c r="AF49" i="66" s="1"/>
  <c r="D49" i="67"/>
  <c r="C51" i="67"/>
  <c r="P53" i="66"/>
  <c r="AE53" i="66" s="1"/>
  <c r="AF53" i="66" s="1"/>
  <c r="D53" i="67"/>
  <c r="C55" i="67"/>
  <c r="P57" i="66"/>
  <c r="AE57" i="66" s="1"/>
  <c r="AF57" i="66" s="1"/>
  <c r="D57" i="67"/>
  <c r="C59" i="67"/>
  <c r="P61" i="66"/>
  <c r="AE61" i="66" s="1"/>
  <c r="AF61" i="66" s="1"/>
  <c r="D61" i="67"/>
  <c r="C63" i="67"/>
  <c r="P65" i="66"/>
  <c r="AE65" i="66" s="1"/>
  <c r="AF65" i="66" s="1"/>
  <c r="D65" i="67"/>
  <c r="C67" i="67"/>
  <c r="P69" i="66"/>
  <c r="AE69" i="66" s="1"/>
  <c r="AF69" i="66" s="1"/>
  <c r="D69" i="67"/>
  <c r="C71" i="67"/>
  <c r="P73" i="66"/>
  <c r="AE73" i="66" s="1"/>
  <c r="AF73" i="66" s="1"/>
  <c r="D73" i="67"/>
  <c r="C75" i="67"/>
  <c r="P77" i="66"/>
  <c r="AE77" i="66" s="1"/>
  <c r="AF77" i="66" s="1"/>
  <c r="D77" i="67"/>
  <c r="C79" i="67"/>
  <c r="P81" i="66"/>
  <c r="AE81" i="66" s="1"/>
  <c r="AF81" i="66" s="1"/>
  <c r="D81" i="67"/>
  <c r="C83" i="67"/>
  <c r="K10" i="21"/>
  <c r="J12" i="21"/>
  <c r="M7" i="76" s="1"/>
  <c r="M4" i="76" s="1"/>
  <c r="K12" i="21"/>
  <c r="J43" i="20"/>
  <c r="E9" i="6"/>
  <c r="H10" i="6"/>
  <c r="C39" i="74" s="1"/>
  <c r="G71" i="67"/>
  <c r="I9" i="8"/>
  <c r="H67" i="8"/>
  <c r="C176" i="74" s="1"/>
  <c r="H83" i="8"/>
  <c r="C192" i="74" s="1"/>
  <c r="N12" i="10"/>
  <c r="K12" i="51" s="1"/>
  <c r="N20" i="10"/>
  <c r="K20" i="51" s="1"/>
  <c r="H25" i="10"/>
  <c r="C134" i="74" s="1"/>
  <c r="H28" i="10"/>
  <c r="H33" i="10"/>
  <c r="C142" i="74" s="1"/>
  <c r="H36" i="10"/>
  <c r="H41" i="10"/>
  <c r="H44" i="10"/>
  <c r="H49" i="10"/>
  <c r="H52" i="10"/>
  <c r="C161" i="74" s="1"/>
  <c r="H57" i="10"/>
  <c r="H60" i="10"/>
  <c r="H65" i="10"/>
  <c r="H68" i="10"/>
  <c r="C177" i="74" s="1"/>
  <c r="H73" i="10"/>
  <c r="H76" i="10"/>
  <c r="H81" i="10"/>
  <c r="H84" i="10"/>
  <c r="C193" i="74" s="1"/>
  <c r="H12" i="10"/>
  <c r="H16" i="10"/>
  <c r="C125" i="74" s="1"/>
  <c r="H20" i="10"/>
  <c r="T10" i="12"/>
  <c r="D519" i="74" s="1"/>
  <c r="T12" i="12"/>
  <c r="T14" i="12"/>
  <c r="T16" i="12"/>
  <c r="T18" i="12"/>
  <c r="T20" i="12"/>
  <c r="T22" i="12"/>
  <c r="T24" i="12"/>
  <c r="T26" i="12"/>
  <c r="T28" i="12"/>
  <c r="T30" i="12"/>
  <c r="T32" i="12"/>
  <c r="T34" i="12"/>
  <c r="T36" i="12"/>
  <c r="T38" i="12"/>
  <c r="T40" i="12"/>
  <c r="T42" i="12"/>
  <c r="T44" i="12"/>
  <c r="T46" i="12"/>
  <c r="T48" i="12"/>
  <c r="T50" i="12"/>
  <c r="T52" i="12"/>
  <c r="T54" i="12"/>
  <c r="T56" i="12"/>
  <c r="T58" i="12"/>
  <c r="T60" i="12"/>
  <c r="T62" i="12"/>
  <c r="T64" i="12"/>
  <c r="T66" i="12"/>
  <c r="T68" i="12"/>
  <c r="T70" i="12"/>
  <c r="T72" i="12"/>
  <c r="T74" i="12"/>
  <c r="T76" i="12"/>
  <c r="T78" i="12"/>
  <c r="T80" i="12"/>
  <c r="T82" i="12"/>
  <c r="H16" i="20"/>
  <c r="K16" i="20" s="1"/>
  <c r="J22" i="20"/>
  <c r="P12" i="66"/>
  <c r="AE12" i="66" s="1"/>
  <c r="AF12" i="66" s="1"/>
  <c r="D12" i="67"/>
  <c r="E13" i="67"/>
  <c r="Q13" i="66"/>
  <c r="C14" i="67"/>
  <c r="P16" i="66"/>
  <c r="AE16" i="66" s="1"/>
  <c r="AF16" i="66" s="1"/>
  <c r="D16" i="67"/>
  <c r="E17" i="67"/>
  <c r="C18" i="67"/>
  <c r="P20" i="66"/>
  <c r="AE20" i="66" s="1"/>
  <c r="AF20" i="66" s="1"/>
  <c r="D20" i="67"/>
  <c r="E21" i="67"/>
  <c r="Q21" i="66"/>
  <c r="C22" i="67"/>
  <c r="P24" i="66"/>
  <c r="AE24" i="66" s="1"/>
  <c r="AF24" i="66" s="1"/>
  <c r="D24" i="67"/>
  <c r="E25" i="67"/>
  <c r="C26" i="67"/>
  <c r="P28" i="66"/>
  <c r="AE28" i="66" s="1"/>
  <c r="AF28" i="66" s="1"/>
  <c r="D28" i="67"/>
  <c r="E29" i="67"/>
  <c r="Q29" i="66"/>
  <c r="C30" i="67"/>
  <c r="P32" i="66"/>
  <c r="AE32" i="66" s="1"/>
  <c r="AF32" i="66" s="1"/>
  <c r="D32" i="67"/>
  <c r="E33" i="67"/>
  <c r="Q33" i="66"/>
  <c r="C34" i="67"/>
  <c r="P36" i="66"/>
  <c r="AE36" i="66" s="1"/>
  <c r="AF36" i="66" s="1"/>
  <c r="D36" i="67"/>
  <c r="E37" i="67"/>
  <c r="C38" i="67"/>
  <c r="P40" i="66"/>
  <c r="AE40" i="66" s="1"/>
  <c r="AF40" i="66" s="1"/>
  <c r="D40" i="67"/>
  <c r="E41" i="67"/>
  <c r="C42" i="67"/>
  <c r="P44" i="66"/>
  <c r="AE44" i="66" s="1"/>
  <c r="AF44" i="66" s="1"/>
  <c r="D44" i="67"/>
  <c r="E45" i="67"/>
  <c r="C46" i="67"/>
  <c r="P48" i="66"/>
  <c r="AE48" i="66" s="1"/>
  <c r="AF48" i="66" s="1"/>
  <c r="D48" i="67"/>
  <c r="E49" i="67"/>
  <c r="C50" i="67"/>
  <c r="P52" i="66"/>
  <c r="AE52" i="66" s="1"/>
  <c r="AF52" i="66" s="1"/>
  <c r="D52" i="67"/>
  <c r="E53" i="67"/>
  <c r="Q53" i="66"/>
  <c r="C54" i="67"/>
  <c r="D56" i="67"/>
  <c r="P56" i="66"/>
  <c r="AE56" i="66" s="1"/>
  <c r="AF56" i="66" s="1"/>
  <c r="E57" i="67"/>
  <c r="C58" i="67"/>
  <c r="D60" i="67"/>
  <c r="P60" i="66"/>
  <c r="AE60" i="66" s="1"/>
  <c r="AF60" i="66" s="1"/>
  <c r="E61" i="67"/>
  <c r="Q61" i="66"/>
  <c r="C62" i="67"/>
  <c r="D64" i="67"/>
  <c r="P64" i="66"/>
  <c r="AE64" i="66" s="1"/>
  <c r="AF64" i="66" s="1"/>
  <c r="E65" i="67"/>
  <c r="C66" i="67"/>
  <c r="D68" i="67"/>
  <c r="P68" i="66"/>
  <c r="AE68" i="66" s="1"/>
  <c r="AF68" i="66" s="1"/>
  <c r="E69" i="67"/>
  <c r="C70" i="67"/>
  <c r="D72" i="67"/>
  <c r="P72" i="66"/>
  <c r="AE72" i="66" s="1"/>
  <c r="AF72" i="66" s="1"/>
  <c r="E73" i="67"/>
  <c r="C74" i="67"/>
  <c r="D76" i="67"/>
  <c r="P76" i="66"/>
  <c r="AE76" i="66" s="1"/>
  <c r="AF76" i="66" s="1"/>
  <c r="E77" i="67"/>
  <c r="C78" i="67"/>
  <c r="D80" i="67"/>
  <c r="P80" i="66"/>
  <c r="AE80" i="66" s="1"/>
  <c r="AF80" i="66" s="1"/>
  <c r="E81" i="67"/>
  <c r="C82" i="67"/>
  <c r="D84" i="67"/>
  <c r="P84" i="66"/>
  <c r="AE84" i="66" s="1"/>
  <c r="AF84" i="66" s="1"/>
  <c r="J67" i="51"/>
  <c r="C12" i="68"/>
  <c r="D11" i="50"/>
  <c r="C10" i="18"/>
  <c r="F10" i="18" s="1"/>
  <c r="C14" i="68"/>
  <c r="D13" i="50"/>
  <c r="C12" i="18"/>
  <c r="F12" i="18" s="1"/>
  <c r="C16" i="68"/>
  <c r="D15" i="50"/>
  <c r="C14" i="18"/>
  <c r="F14" i="18" s="1"/>
  <c r="C18" i="68"/>
  <c r="D17" i="50"/>
  <c r="C16" i="18"/>
  <c r="F16" i="18" s="1"/>
  <c r="C20" i="68"/>
  <c r="D19" i="50"/>
  <c r="C18" i="18"/>
  <c r="F18" i="18" s="1"/>
  <c r="C22" i="68"/>
  <c r="D21" i="50"/>
  <c r="C20" i="18"/>
  <c r="F20" i="18" s="1"/>
  <c r="C24" i="68"/>
  <c r="D23" i="50"/>
  <c r="C22" i="18"/>
  <c r="F22" i="18" s="1"/>
  <c r="C26" i="68"/>
  <c r="D25" i="50"/>
  <c r="C24" i="18"/>
  <c r="F24" i="18" s="1"/>
  <c r="C28" i="68"/>
  <c r="D27" i="50"/>
  <c r="C26" i="18"/>
  <c r="F26" i="18" s="1"/>
  <c r="C30" i="68"/>
  <c r="D29" i="50"/>
  <c r="C28" i="18"/>
  <c r="F28" i="18" s="1"/>
  <c r="C32" i="68"/>
  <c r="D31" i="50"/>
  <c r="C30" i="18"/>
  <c r="F30" i="18" s="1"/>
  <c r="C34" i="68"/>
  <c r="D33" i="50"/>
  <c r="C32" i="18"/>
  <c r="F32" i="18" s="1"/>
  <c r="C36" i="68"/>
  <c r="D35" i="50"/>
  <c r="C34" i="18"/>
  <c r="F34" i="18" s="1"/>
  <c r="C38" i="68"/>
  <c r="D37" i="50"/>
  <c r="C36" i="18"/>
  <c r="F36" i="18" s="1"/>
  <c r="C40" i="68"/>
  <c r="D39" i="50"/>
  <c r="C38" i="18"/>
  <c r="F38" i="18" s="1"/>
  <c r="C42" i="68"/>
  <c r="D41" i="50"/>
  <c r="C40" i="18"/>
  <c r="F40" i="18" s="1"/>
  <c r="C44" i="68"/>
  <c r="D43" i="50"/>
  <c r="C42" i="18"/>
  <c r="F42" i="18" s="1"/>
  <c r="C46" i="68"/>
  <c r="D45" i="50"/>
  <c r="C44" i="18"/>
  <c r="F44" i="18" s="1"/>
  <c r="C48" i="68"/>
  <c r="D47" i="50"/>
  <c r="C46" i="18"/>
  <c r="F46" i="18" s="1"/>
  <c r="C50" i="68"/>
  <c r="D49" i="50"/>
  <c r="C48" i="18"/>
  <c r="F48" i="18" s="1"/>
  <c r="C52" i="68"/>
  <c r="D51" i="50"/>
  <c r="C50" i="18"/>
  <c r="F50" i="18" s="1"/>
  <c r="C54" i="68"/>
  <c r="D53" i="50"/>
  <c r="C52" i="18"/>
  <c r="F52" i="18" s="1"/>
  <c r="C56" i="68"/>
  <c r="D55" i="50"/>
  <c r="C54" i="18"/>
  <c r="F54" i="18" s="1"/>
  <c r="C58" i="68"/>
  <c r="D57" i="50"/>
  <c r="C56" i="18"/>
  <c r="F56" i="18" s="1"/>
  <c r="C60" i="68"/>
  <c r="D59" i="50"/>
  <c r="C58" i="18"/>
  <c r="F58" i="18" s="1"/>
  <c r="C62" i="68"/>
  <c r="D61" i="50"/>
  <c r="C60" i="18"/>
  <c r="F60" i="18" s="1"/>
  <c r="C64" i="68"/>
  <c r="D63" i="50"/>
  <c r="C62" i="18"/>
  <c r="F62" i="18" s="1"/>
  <c r="C66" i="68"/>
  <c r="D65" i="50"/>
  <c r="C64" i="18"/>
  <c r="F64" i="18" s="1"/>
  <c r="C68" i="68"/>
  <c r="D67" i="50"/>
  <c r="C66" i="18"/>
  <c r="F66" i="18" s="1"/>
  <c r="C70" i="68"/>
  <c r="D69" i="50"/>
  <c r="C68" i="18"/>
  <c r="F68" i="18" s="1"/>
  <c r="C72" i="68"/>
  <c r="D71" i="50"/>
  <c r="C70" i="18"/>
  <c r="F70" i="18" s="1"/>
  <c r="C74" i="68"/>
  <c r="D73" i="50"/>
  <c r="C72" i="18"/>
  <c r="F72" i="18" s="1"/>
  <c r="C76" i="68"/>
  <c r="D75" i="50"/>
  <c r="C74" i="18"/>
  <c r="F74" i="18" s="1"/>
  <c r="C78" i="68"/>
  <c r="D77" i="50"/>
  <c r="C76" i="18"/>
  <c r="F76" i="18" s="1"/>
  <c r="C80" i="68"/>
  <c r="D79" i="50"/>
  <c r="C78" i="18"/>
  <c r="F78" i="18" s="1"/>
  <c r="C82" i="68"/>
  <c r="D81" i="50"/>
  <c r="C80" i="18"/>
  <c r="F80" i="18" s="1"/>
  <c r="C84" i="68"/>
  <c r="D83" i="50"/>
  <c r="C82" i="18"/>
  <c r="F82" i="18" s="1"/>
  <c r="J31" i="20"/>
  <c r="G10" i="67"/>
  <c r="H13" i="6"/>
  <c r="C42" i="74" s="1"/>
  <c r="E42" i="74" s="1"/>
  <c r="F42" i="74" s="1"/>
  <c r="G14" i="67"/>
  <c r="H17" i="6"/>
  <c r="C46" i="74" s="1"/>
  <c r="G18" i="67"/>
  <c r="H21" i="6"/>
  <c r="C50" i="74" s="1"/>
  <c r="G22" i="67"/>
  <c r="H25" i="6"/>
  <c r="C54" i="74" s="1"/>
  <c r="G26" i="67"/>
  <c r="H29" i="6"/>
  <c r="C58" i="74" s="1"/>
  <c r="E58" i="74" s="1"/>
  <c r="F58" i="74" s="1"/>
  <c r="G30" i="67"/>
  <c r="H33" i="6"/>
  <c r="C62" i="74" s="1"/>
  <c r="E62" i="74" s="1"/>
  <c r="F62" i="74" s="1"/>
  <c r="G34" i="67"/>
  <c r="H37" i="6"/>
  <c r="C66" i="74" s="1"/>
  <c r="E66" i="74" s="1"/>
  <c r="F66" i="74" s="1"/>
  <c r="G38" i="67"/>
  <c r="H41" i="6"/>
  <c r="C70" i="74" s="1"/>
  <c r="E70" i="74" s="1"/>
  <c r="F70" i="74" s="1"/>
  <c r="G42" i="67"/>
  <c r="H45" i="6"/>
  <c r="C74" i="74" s="1"/>
  <c r="E74" i="74" s="1"/>
  <c r="F74" i="74" s="1"/>
  <c r="G46" i="67"/>
  <c r="H49" i="6"/>
  <c r="C78" i="74" s="1"/>
  <c r="E78" i="74" s="1"/>
  <c r="F78" i="74" s="1"/>
  <c r="G50" i="67"/>
  <c r="H53" i="6"/>
  <c r="C82" i="74" s="1"/>
  <c r="E82" i="74" s="1"/>
  <c r="F82" i="74" s="1"/>
  <c r="G54" i="67"/>
  <c r="H57" i="6"/>
  <c r="C86" i="74" s="1"/>
  <c r="E86" i="74" s="1"/>
  <c r="F86" i="74" s="1"/>
  <c r="G58" i="67"/>
  <c r="H61" i="6"/>
  <c r="C90" i="74" s="1"/>
  <c r="E90" i="74" s="1"/>
  <c r="F90" i="74" s="1"/>
  <c r="G62" i="67"/>
  <c r="H65" i="6"/>
  <c r="C94" i="74" s="1"/>
  <c r="E94" i="74" s="1"/>
  <c r="F94" i="74" s="1"/>
  <c r="G66" i="67"/>
  <c r="H69" i="6"/>
  <c r="C98" i="74" s="1"/>
  <c r="E98" i="74" s="1"/>
  <c r="F98" i="74" s="1"/>
  <c r="H73" i="6"/>
  <c r="C102" i="74" s="1"/>
  <c r="G74" i="67"/>
  <c r="H77" i="6"/>
  <c r="C106" i="74" s="1"/>
  <c r="E106" i="74" s="1"/>
  <c r="F106" i="74" s="1"/>
  <c r="H81" i="6"/>
  <c r="C110" i="74" s="1"/>
  <c r="N11" i="10"/>
  <c r="G11" i="20" s="1"/>
  <c r="N18" i="10"/>
  <c r="K18" i="51" s="1"/>
  <c r="N19" i="10"/>
  <c r="G19" i="20" s="1"/>
  <c r="N27" i="10"/>
  <c r="K27" i="51" s="1"/>
  <c r="N35" i="10"/>
  <c r="K35" i="51" s="1"/>
  <c r="N43" i="10"/>
  <c r="K43" i="51" s="1"/>
  <c r="N51" i="10"/>
  <c r="K51" i="51" s="1"/>
  <c r="N59" i="10"/>
  <c r="K59" i="51" s="1"/>
  <c r="N67" i="10"/>
  <c r="K67" i="51" s="1"/>
  <c r="N75" i="10"/>
  <c r="K75" i="51" s="1"/>
  <c r="N83" i="10"/>
  <c r="K83" i="51" s="1"/>
  <c r="H11" i="10"/>
  <c r="H18" i="20"/>
  <c r="K18" i="20" s="1"/>
  <c r="H26" i="20"/>
  <c r="K26" i="20" s="1"/>
  <c r="H27" i="20"/>
  <c r="H34" i="20"/>
  <c r="K34" i="20" s="1"/>
  <c r="H35" i="20"/>
  <c r="J24" i="20"/>
  <c r="J40" i="20"/>
  <c r="J42" i="20"/>
  <c r="J58" i="20"/>
  <c r="J74" i="20"/>
  <c r="G8" i="38"/>
  <c r="N10" i="45"/>
  <c r="N9" i="45" s="1"/>
  <c r="M9" i="45"/>
  <c r="C281" i="74"/>
  <c r="H17" i="20"/>
  <c r="K17" i="20" s="1"/>
  <c r="H21" i="20"/>
  <c r="H25" i="20"/>
  <c r="H29" i="20"/>
  <c r="K29" i="20" s="1"/>
  <c r="H33" i="20"/>
  <c r="K33" i="20" s="1"/>
  <c r="H37" i="20"/>
  <c r="H41" i="20"/>
  <c r="K41" i="20" s="1"/>
  <c r="H45" i="20"/>
  <c r="H49" i="20"/>
  <c r="H53" i="20"/>
  <c r="K53" i="20" s="1"/>
  <c r="H55" i="20"/>
  <c r="H57" i="20"/>
  <c r="H59" i="20"/>
  <c r="H61" i="20"/>
  <c r="K61" i="20" s="1"/>
  <c r="H63" i="20"/>
  <c r="H65" i="20"/>
  <c r="K65" i="20" s="1"/>
  <c r="H67" i="20"/>
  <c r="H69" i="20"/>
  <c r="H71" i="20"/>
  <c r="K71" i="20" s="1"/>
  <c r="H73" i="20"/>
  <c r="K73" i="20" s="1"/>
  <c r="H75" i="20"/>
  <c r="K75" i="20" s="1"/>
  <c r="H77" i="20"/>
  <c r="H78" i="20"/>
  <c r="H79" i="20"/>
  <c r="K79" i="20" s="1"/>
  <c r="H81" i="20"/>
  <c r="H82" i="20"/>
  <c r="K82" i="20" s="1"/>
  <c r="H83" i="20"/>
  <c r="K83" i="20" s="1"/>
  <c r="J71" i="21"/>
  <c r="M66" i="76" s="1"/>
  <c r="N9" i="42"/>
  <c r="V9" i="27"/>
  <c r="V9" i="28"/>
  <c r="N9" i="43"/>
  <c r="G12" i="30"/>
  <c r="N10" i="44"/>
  <c r="N9" i="44" s="1"/>
  <c r="M9" i="44"/>
  <c r="J35" i="21"/>
  <c r="M30" i="76" s="1"/>
  <c r="O11" i="24"/>
  <c r="O15" i="24"/>
  <c r="O19" i="24"/>
  <c r="O23" i="24"/>
  <c r="O27" i="24"/>
  <c r="O31" i="24"/>
  <c r="O35" i="24"/>
  <c r="O39" i="24"/>
  <c r="O43" i="24"/>
  <c r="O47" i="24"/>
  <c r="O51" i="24"/>
  <c r="O55" i="24"/>
  <c r="O59" i="24"/>
  <c r="O63" i="24"/>
  <c r="O67" i="24"/>
  <c r="O71" i="24"/>
  <c r="O75" i="24"/>
  <c r="O79" i="24"/>
  <c r="O83" i="24"/>
  <c r="O9" i="25"/>
  <c r="O9" i="26"/>
  <c r="Q9" i="28"/>
  <c r="N12" i="29"/>
  <c r="N16" i="29"/>
  <c r="N20" i="29"/>
  <c r="N24" i="29"/>
  <c r="L25" i="29"/>
  <c r="N28" i="29"/>
  <c r="N32" i="29"/>
  <c r="L33" i="29"/>
  <c r="N36" i="29"/>
  <c r="L37" i="29"/>
  <c r="N40" i="29"/>
  <c r="L41" i="29"/>
  <c r="N44" i="29"/>
  <c r="L45" i="29"/>
  <c r="N48" i="29"/>
  <c r="N52" i="29"/>
  <c r="N56" i="29"/>
  <c r="N60" i="29"/>
  <c r="N64" i="29"/>
  <c r="N68" i="29"/>
  <c r="N72" i="29"/>
  <c r="N76" i="29"/>
  <c r="N80" i="29"/>
  <c r="N84" i="29"/>
  <c r="D8" i="38"/>
  <c r="O5" i="43"/>
  <c r="H10" i="62"/>
  <c r="L10" i="24"/>
  <c r="O12" i="24"/>
  <c r="O16" i="24"/>
  <c r="O20" i="24"/>
  <c r="O24" i="24"/>
  <c r="O28" i="24"/>
  <c r="O32" i="24"/>
  <c r="O36" i="24"/>
  <c r="O40" i="24"/>
  <c r="O44" i="24"/>
  <c r="O52" i="24"/>
  <c r="O56" i="24"/>
  <c r="O60" i="24"/>
  <c r="O64" i="24"/>
  <c r="O68" i="24"/>
  <c r="O72" i="24"/>
  <c r="O76" i="24"/>
  <c r="O80" i="24"/>
  <c r="Q9" i="27"/>
  <c r="M9" i="42"/>
  <c r="D83" i="65"/>
  <c r="W78" i="76" s="1"/>
  <c r="D79" i="65"/>
  <c r="W74" i="76" s="1"/>
  <c r="D75" i="65"/>
  <c r="W70" i="76" s="1"/>
  <c r="D82" i="65"/>
  <c r="W77" i="76" s="1"/>
  <c r="D78" i="65"/>
  <c r="W73" i="76" s="1"/>
  <c r="D74" i="65"/>
  <c r="W69" i="76" s="1"/>
  <c r="D81" i="65"/>
  <c r="W76" i="76" s="1"/>
  <c r="D77" i="65"/>
  <c r="W72" i="76" s="1"/>
  <c r="D73" i="65"/>
  <c r="D84" i="65"/>
  <c r="W79" i="76" s="1"/>
  <c r="D80" i="65"/>
  <c r="W75" i="76" s="1"/>
  <c r="D76" i="65"/>
  <c r="W71" i="76" s="1"/>
  <c r="D72" i="65"/>
  <c r="D69" i="65"/>
  <c r="D65" i="65"/>
  <c r="D61" i="65"/>
  <c r="D57" i="65"/>
  <c r="D53" i="65"/>
  <c r="D49" i="65"/>
  <c r="D45" i="65"/>
  <c r="D41" i="65"/>
  <c r="D37" i="65"/>
  <c r="D33" i="65"/>
  <c r="D29" i="65"/>
  <c r="D25" i="65"/>
  <c r="D21" i="65"/>
  <c r="D17" i="65"/>
  <c r="D13" i="65"/>
  <c r="D68" i="65"/>
  <c r="D64" i="65"/>
  <c r="D60" i="65"/>
  <c r="D56" i="65"/>
  <c r="D52" i="65"/>
  <c r="D48" i="65"/>
  <c r="D44" i="65"/>
  <c r="D40" i="65"/>
  <c r="D36" i="65"/>
  <c r="D32" i="65"/>
  <c r="D28" i="65"/>
  <c r="D24" i="65"/>
  <c r="D20" i="65"/>
  <c r="D16" i="65"/>
  <c r="D12" i="65"/>
  <c r="D71" i="65"/>
  <c r="D67" i="65"/>
  <c r="D63" i="65"/>
  <c r="D59" i="65"/>
  <c r="D55" i="65"/>
  <c r="D51" i="65"/>
  <c r="D47" i="65"/>
  <c r="D43" i="65"/>
  <c r="D39" i="65"/>
  <c r="D35" i="65"/>
  <c r="D31" i="65"/>
  <c r="D27" i="65"/>
  <c r="D23" i="65"/>
  <c r="D19" i="65"/>
  <c r="D15" i="65"/>
  <c r="D11" i="65"/>
  <c r="D9" i="65"/>
  <c r="D70" i="65"/>
  <c r="D66" i="65"/>
  <c r="D62" i="65"/>
  <c r="D58" i="65"/>
  <c r="D54" i="65"/>
  <c r="D50" i="65"/>
  <c r="D46" i="65"/>
  <c r="D42" i="65"/>
  <c r="D38" i="65"/>
  <c r="D34" i="65"/>
  <c r="D30" i="65"/>
  <c r="D26" i="65"/>
  <c r="D22" i="65"/>
  <c r="D18" i="65"/>
  <c r="D14" i="65"/>
  <c r="D10" i="65"/>
  <c r="G21" i="30"/>
  <c r="H9" i="63"/>
  <c r="H10" i="61"/>
  <c r="C39" i="59"/>
  <c r="G12" i="62"/>
  <c r="H12" i="62" s="1"/>
  <c r="J12" i="62" s="1"/>
  <c r="I12" i="62" s="1"/>
  <c r="AH10" i="66"/>
  <c r="N9" i="66"/>
  <c r="F80" i="68"/>
  <c r="K80" i="68"/>
  <c r="N80" i="68" s="1"/>
  <c r="O80" i="68" s="1"/>
  <c r="F84" i="68"/>
  <c r="K84" i="68"/>
  <c r="N84" i="68" s="1"/>
  <c r="O84" i="68" s="1"/>
  <c r="AI10" i="66"/>
  <c r="AI12" i="66"/>
  <c r="I38" i="66"/>
  <c r="I40" i="66"/>
  <c r="I42" i="66"/>
  <c r="I44" i="66"/>
  <c r="I46" i="66"/>
  <c r="I48" i="66"/>
  <c r="I50" i="66"/>
  <c r="I52" i="66"/>
  <c r="I67" i="66"/>
  <c r="I69" i="66"/>
  <c r="I71" i="66"/>
  <c r="I73" i="66"/>
  <c r="I75" i="66"/>
  <c r="I77" i="66"/>
  <c r="I79" i="66"/>
  <c r="I81" i="66"/>
  <c r="I83" i="66"/>
  <c r="K24" i="68"/>
  <c r="N24" i="68" s="1"/>
  <c r="O24" i="68" s="1"/>
  <c r="K28" i="68"/>
  <c r="N28" i="68" s="1"/>
  <c r="O28" i="68" s="1"/>
  <c r="F40" i="68"/>
  <c r="K40" i="68"/>
  <c r="F64" i="68"/>
  <c r="K64" i="68"/>
  <c r="N64" i="68" s="1"/>
  <c r="O64" i="68" s="1"/>
  <c r="F69" i="68"/>
  <c r="K69" i="68"/>
  <c r="N69" i="68" s="1"/>
  <c r="O69" i="68" s="1"/>
  <c r="F73" i="68"/>
  <c r="K73" i="68"/>
  <c r="N73" i="68" s="1"/>
  <c r="O73" i="68" s="1"/>
  <c r="K13" i="68"/>
  <c r="N13" i="68" s="1"/>
  <c r="O13" i="68" s="1"/>
  <c r="K15" i="68"/>
  <c r="N15" i="68" s="1"/>
  <c r="O15" i="68" s="1"/>
  <c r="K17" i="68"/>
  <c r="N17" i="68" s="1"/>
  <c r="O17" i="68" s="1"/>
  <c r="K19" i="68"/>
  <c r="N19" i="68" s="1"/>
  <c r="O19" i="68" s="1"/>
  <c r="K25" i="68"/>
  <c r="N25" i="68" s="1"/>
  <c r="O25" i="68" s="1"/>
  <c r="N29" i="68"/>
  <c r="O29" i="68" s="1"/>
  <c r="K32" i="68"/>
  <c r="N34" i="68"/>
  <c r="O34" i="68" s="1"/>
  <c r="N36" i="68"/>
  <c r="O36" i="68" s="1"/>
  <c r="N54" i="68"/>
  <c r="O54" i="68" s="1"/>
  <c r="N61" i="68"/>
  <c r="O61" i="68" s="1"/>
  <c r="F43" i="68"/>
  <c r="K43" i="68"/>
  <c r="F58" i="68"/>
  <c r="K58" i="68"/>
  <c r="N58" i="68" s="1"/>
  <c r="O58" i="68" s="1"/>
  <c r="F78" i="68"/>
  <c r="K78" i="68"/>
  <c r="N78" i="68" s="1"/>
  <c r="O78" i="68" s="1"/>
  <c r="F82" i="68"/>
  <c r="K82" i="68"/>
  <c r="N82" i="68" s="1"/>
  <c r="O82" i="68" s="1"/>
  <c r="I37" i="66"/>
  <c r="I39" i="66"/>
  <c r="I41" i="66"/>
  <c r="I43" i="66"/>
  <c r="I45" i="66"/>
  <c r="I47" i="66"/>
  <c r="I49" i="66"/>
  <c r="I51" i="66"/>
  <c r="I68" i="66"/>
  <c r="I70" i="66"/>
  <c r="I72" i="66"/>
  <c r="I74" i="66"/>
  <c r="I76" i="66"/>
  <c r="I78" i="66"/>
  <c r="F21" i="68"/>
  <c r="F22" i="68"/>
  <c r="K26" i="68"/>
  <c r="N26" i="68" s="1"/>
  <c r="O26" i="68" s="1"/>
  <c r="F38" i="68"/>
  <c r="K38" i="68"/>
  <c r="N38" i="68" s="1"/>
  <c r="O38" i="68" s="1"/>
  <c r="F50" i="68"/>
  <c r="K50" i="68"/>
  <c r="F66" i="68"/>
  <c r="K66" i="68"/>
  <c r="F71" i="68"/>
  <c r="K71" i="68"/>
  <c r="N71" i="68" s="1"/>
  <c r="O71" i="68" s="1"/>
  <c r="F75" i="68"/>
  <c r="K75" i="68"/>
  <c r="K27" i="68"/>
  <c r="N27" i="68" s="1"/>
  <c r="O27" i="68" s="1"/>
  <c r="N52" i="68"/>
  <c r="O52" i="68" s="1"/>
  <c r="N55" i="68"/>
  <c r="O55" i="68" s="1"/>
  <c r="N77" i="68"/>
  <c r="O77" i="68" s="1"/>
  <c r="I14" i="65" l="1"/>
  <c r="J14" i="65" s="1"/>
  <c r="W9" i="76"/>
  <c r="I22" i="65"/>
  <c r="J22" i="65" s="1"/>
  <c r="W17" i="76"/>
  <c r="I30" i="65"/>
  <c r="J30" i="65" s="1"/>
  <c r="W25" i="76"/>
  <c r="I38" i="65"/>
  <c r="J38" i="65" s="1"/>
  <c r="W33" i="76"/>
  <c r="I46" i="65"/>
  <c r="J46" i="65" s="1"/>
  <c r="W41" i="76"/>
  <c r="I54" i="65"/>
  <c r="J54" i="65" s="1"/>
  <c r="W49" i="76"/>
  <c r="I62" i="65"/>
  <c r="J62" i="65" s="1"/>
  <c r="W57" i="76"/>
  <c r="I70" i="65"/>
  <c r="J70" i="65" s="1"/>
  <c r="W65" i="76"/>
  <c r="I11" i="65"/>
  <c r="J11" i="65" s="1"/>
  <c r="W6" i="76"/>
  <c r="I19" i="65"/>
  <c r="J19" i="65" s="1"/>
  <c r="W14" i="76"/>
  <c r="I27" i="65"/>
  <c r="J27" i="65" s="1"/>
  <c r="W22" i="76"/>
  <c r="I35" i="65"/>
  <c r="J35" i="65" s="1"/>
  <c r="W30" i="76"/>
  <c r="I43" i="65"/>
  <c r="J43" i="65" s="1"/>
  <c r="W38" i="76"/>
  <c r="I51" i="65"/>
  <c r="J51" i="65" s="1"/>
  <c r="W46" i="76"/>
  <c r="I59" i="65"/>
  <c r="J59" i="65" s="1"/>
  <c r="W54" i="76"/>
  <c r="I67" i="65"/>
  <c r="J67" i="65" s="1"/>
  <c r="W62" i="76"/>
  <c r="I12" i="65"/>
  <c r="J12" i="65" s="1"/>
  <c r="W7" i="76"/>
  <c r="I20" i="65"/>
  <c r="J20" i="65" s="1"/>
  <c r="W15" i="76"/>
  <c r="I28" i="65"/>
  <c r="J28" i="65" s="1"/>
  <c r="W23" i="76"/>
  <c r="I36" i="65"/>
  <c r="J36" i="65" s="1"/>
  <c r="W31" i="76"/>
  <c r="I44" i="65"/>
  <c r="J44" i="65" s="1"/>
  <c r="W39" i="76"/>
  <c r="I52" i="65"/>
  <c r="J52" i="65" s="1"/>
  <c r="W47" i="76"/>
  <c r="I60" i="65"/>
  <c r="J60" i="65" s="1"/>
  <c r="W55" i="76"/>
  <c r="I68" i="65"/>
  <c r="J68" i="65" s="1"/>
  <c r="W63" i="76"/>
  <c r="I17" i="65"/>
  <c r="J17" i="65" s="1"/>
  <c r="W12" i="76"/>
  <c r="I25" i="65"/>
  <c r="J25" i="65" s="1"/>
  <c r="W20" i="76"/>
  <c r="I33" i="65"/>
  <c r="J33" i="65" s="1"/>
  <c r="W28" i="76"/>
  <c r="I41" i="65"/>
  <c r="J41" i="65" s="1"/>
  <c r="W36" i="76"/>
  <c r="I49" i="65"/>
  <c r="J49" i="65" s="1"/>
  <c r="W44" i="76"/>
  <c r="I57" i="65"/>
  <c r="J57" i="65" s="1"/>
  <c r="W52" i="76"/>
  <c r="I65" i="65"/>
  <c r="J65" i="65" s="1"/>
  <c r="W60" i="76"/>
  <c r="I72" i="65"/>
  <c r="J72" i="65" s="1"/>
  <c r="W67" i="76"/>
  <c r="I73" i="65"/>
  <c r="J73" i="65" s="1"/>
  <c r="W68" i="76"/>
  <c r="C272" i="74"/>
  <c r="C78" i="76"/>
  <c r="C270" i="74"/>
  <c r="C76" i="76"/>
  <c r="C268" i="74"/>
  <c r="C74" i="76"/>
  <c r="C266" i="74"/>
  <c r="C72" i="76"/>
  <c r="C264" i="74"/>
  <c r="C70" i="76"/>
  <c r="C262" i="74"/>
  <c r="C68" i="76"/>
  <c r="C260" i="74"/>
  <c r="C66" i="76"/>
  <c r="C258" i="74"/>
  <c r="C64" i="76"/>
  <c r="C256" i="74"/>
  <c r="C62" i="76"/>
  <c r="C254" i="74"/>
  <c r="C60" i="76"/>
  <c r="C252" i="74"/>
  <c r="C58" i="76"/>
  <c r="C250" i="74"/>
  <c r="C56" i="76"/>
  <c r="C248" i="74"/>
  <c r="C54" i="76"/>
  <c r="C246" i="74"/>
  <c r="C52" i="76"/>
  <c r="C244" i="74"/>
  <c r="C50" i="76"/>
  <c r="C242" i="74"/>
  <c r="C48" i="76"/>
  <c r="C240" i="74"/>
  <c r="C46" i="76"/>
  <c r="C238" i="74"/>
  <c r="C44" i="76"/>
  <c r="C236" i="74"/>
  <c r="C42" i="76"/>
  <c r="C234" i="74"/>
  <c r="C40" i="76"/>
  <c r="C232" i="74"/>
  <c r="C38" i="76"/>
  <c r="C230" i="74"/>
  <c r="C36" i="76"/>
  <c r="C228" i="74"/>
  <c r="C34" i="76"/>
  <c r="C226" i="74"/>
  <c r="C32" i="76"/>
  <c r="C224" i="74"/>
  <c r="C30" i="76"/>
  <c r="C222" i="74"/>
  <c r="C28" i="76"/>
  <c r="C220" i="74"/>
  <c r="C26" i="76"/>
  <c r="C218" i="74"/>
  <c r="C24" i="76"/>
  <c r="C216" i="74"/>
  <c r="C22" i="76"/>
  <c r="C214" i="74"/>
  <c r="C20" i="76"/>
  <c r="C212" i="74"/>
  <c r="C18" i="76"/>
  <c r="C210" i="74"/>
  <c r="C16" i="76"/>
  <c r="C208" i="74"/>
  <c r="C14" i="76"/>
  <c r="C206" i="74"/>
  <c r="C12" i="76"/>
  <c r="C204" i="74"/>
  <c r="C10" i="76"/>
  <c r="C202" i="74"/>
  <c r="C8" i="76"/>
  <c r="C200" i="74"/>
  <c r="C6" i="76"/>
  <c r="O19" i="8"/>
  <c r="AS4" i="76"/>
  <c r="AM4" i="76"/>
  <c r="I10" i="65"/>
  <c r="J10" i="65" s="1"/>
  <c r="W5" i="76"/>
  <c r="I18" i="65"/>
  <c r="J18" i="65" s="1"/>
  <c r="W13" i="76"/>
  <c r="I26" i="65"/>
  <c r="J26" i="65" s="1"/>
  <c r="W21" i="76"/>
  <c r="I34" i="65"/>
  <c r="J34" i="65" s="1"/>
  <c r="W29" i="76"/>
  <c r="I42" i="65"/>
  <c r="J42" i="65" s="1"/>
  <c r="W37" i="76"/>
  <c r="I50" i="65"/>
  <c r="J50" i="65" s="1"/>
  <c r="W45" i="76"/>
  <c r="I58" i="65"/>
  <c r="J58" i="65" s="1"/>
  <c r="W53" i="76"/>
  <c r="I66" i="65"/>
  <c r="J66" i="65" s="1"/>
  <c r="W61" i="76"/>
  <c r="I15" i="65"/>
  <c r="J15" i="65" s="1"/>
  <c r="W10" i="76"/>
  <c r="I23" i="65"/>
  <c r="J23" i="65" s="1"/>
  <c r="W18" i="76"/>
  <c r="I31" i="65"/>
  <c r="J31" i="65" s="1"/>
  <c r="W26" i="76"/>
  <c r="I39" i="65"/>
  <c r="J39" i="65" s="1"/>
  <c r="W34" i="76"/>
  <c r="I47" i="65"/>
  <c r="J47" i="65" s="1"/>
  <c r="W42" i="76"/>
  <c r="I55" i="65"/>
  <c r="J55" i="65" s="1"/>
  <c r="W50" i="76"/>
  <c r="I63" i="65"/>
  <c r="J63" i="65" s="1"/>
  <c r="W58" i="76"/>
  <c r="I71" i="65"/>
  <c r="J71" i="65" s="1"/>
  <c r="W66" i="76"/>
  <c r="I16" i="65"/>
  <c r="J16" i="65" s="1"/>
  <c r="W11" i="76"/>
  <c r="I24" i="65"/>
  <c r="J24" i="65" s="1"/>
  <c r="W19" i="76"/>
  <c r="I32" i="65"/>
  <c r="J32" i="65" s="1"/>
  <c r="W27" i="76"/>
  <c r="I40" i="65"/>
  <c r="J40" i="65" s="1"/>
  <c r="W35" i="76"/>
  <c r="I48" i="65"/>
  <c r="J48" i="65" s="1"/>
  <c r="W43" i="76"/>
  <c r="I56" i="65"/>
  <c r="J56" i="65" s="1"/>
  <c r="W51" i="76"/>
  <c r="I64" i="65"/>
  <c r="J64" i="65" s="1"/>
  <c r="W59" i="76"/>
  <c r="I13" i="65"/>
  <c r="J13" i="65" s="1"/>
  <c r="W8" i="76"/>
  <c r="I21" i="65"/>
  <c r="J21" i="65" s="1"/>
  <c r="W16" i="76"/>
  <c r="I29" i="65"/>
  <c r="J29" i="65" s="1"/>
  <c r="W24" i="76"/>
  <c r="I37" i="65"/>
  <c r="J37" i="65" s="1"/>
  <c r="W32" i="76"/>
  <c r="I45" i="65"/>
  <c r="J45" i="65" s="1"/>
  <c r="W40" i="76"/>
  <c r="I53" i="65"/>
  <c r="J53" i="65" s="1"/>
  <c r="W48" i="76"/>
  <c r="I61" i="65"/>
  <c r="J61" i="65" s="1"/>
  <c r="W56" i="76"/>
  <c r="I69" i="65"/>
  <c r="J69" i="65" s="1"/>
  <c r="W64" i="76"/>
  <c r="C273" i="74"/>
  <c r="C79" i="76"/>
  <c r="C271" i="74"/>
  <c r="C77" i="76"/>
  <c r="C269" i="74"/>
  <c r="C75" i="76"/>
  <c r="C267" i="74"/>
  <c r="C73" i="76"/>
  <c r="C265" i="74"/>
  <c r="C71" i="76"/>
  <c r="C263" i="74"/>
  <c r="C69" i="76"/>
  <c r="C261" i="74"/>
  <c r="C67" i="76"/>
  <c r="C259" i="74"/>
  <c r="C65" i="76"/>
  <c r="C257" i="74"/>
  <c r="C63" i="76"/>
  <c r="C255" i="74"/>
  <c r="C61" i="76"/>
  <c r="C253" i="74"/>
  <c r="C59" i="76"/>
  <c r="C251" i="74"/>
  <c r="C57" i="76"/>
  <c r="C249" i="74"/>
  <c r="C55" i="76"/>
  <c r="C247" i="74"/>
  <c r="C53" i="76"/>
  <c r="C245" i="74"/>
  <c r="C51" i="76"/>
  <c r="C243" i="74"/>
  <c r="C49" i="76"/>
  <c r="C241" i="74"/>
  <c r="C47" i="76"/>
  <c r="C239" i="74"/>
  <c r="C45" i="76"/>
  <c r="C237" i="74"/>
  <c r="C43" i="76"/>
  <c r="C235" i="74"/>
  <c r="C41" i="76"/>
  <c r="C233" i="74"/>
  <c r="C39" i="76"/>
  <c r="C231" i="74"/>
  <c r="C37" i="76"/>
  <c r="C229" i="74"/>
  <c r="C35" i="76"/>
  <c r="C227" i="74"/>
  <c r="C33" i="76"/>
  <c r="C225" i="74"/>
  <c r="C31" i="76"/>
  <c r="C223" i="74"/>
  <c r="C29" i="76"/>
  <c r="C221" i="74"/>
  <c r="C27" i="76"/>
  <c r="C219" i="74"/>
  <c r="C25" i="76"/>
  <c r="C217" i="74"/>
  <c r="C23" i="76"/>
  <c r="C215" i="74"/>
  <c r="C21" i="76"/>
  <c r="C213" i="74"/>
  <c r="C19" i="76"/>
  <c r="C211" i="74"/>
  <c r="C17" i="76"/>
  <c r="C209" i="74"/>
  <c r="C15" i="76"/>
  <c r="C207" i="74"/>
  <c r="C13" i="76"/>
  <c r="C205" i="74"/>
  <c r="C11" i="76"/>
  <c r="C203" i="74"/>
  <c r="C9" i="76"/>
  <c r="C201" i="74"/>
  <c r="C7" i="76"/>
  <c r="C199" i="74"/>
  <c r="C5" i="76"/>
  <c r="C4" i="76" s="1"/>
  <c r="G28" i="5"/>
  <c r="O35" i="8"/>
  <c r="V9" i="3"/>
  <c r="K10" i="68"/>
  <c r="K67" i="20"/>
  <c r="K25" i="20"/>
  <c r="K78" i="20"/>
  <c r="K57" i="20"/>
  <c r="K36" i="20"/>
  <c r="K68" i="20"/>
  <c r="K52" i="20"/>
  <c r="K14" i="20"/>
  <c r="K69" i="20"/>
  <c r="K59" i="20"/>
  <c r="K45" i="20"/>
  <c r="K37" i="20"/>
  <c r="K39" i="20"/>
  <c r="H9" i="21"/>
  <c r="J9" i="21" s="1"/>
  <c r="J62" i="20"/>
  <c r="J30" i="20"/>
  <c r="J20" i="20"/>
  <c r="G37" i="20"/>
  <c r="N9" i="10"/>
  <c r="O78" i="10"/>
  <c r="O30" i="10"/>
  <c r="J19" i="51"/>
  <c r="J62" i="51"/>
  <c r="G32" i="5"/>
  <c r="O40" i="8"/>
  <c r="J29" i="51"/>
  <c r="O11" i="8"/>
  <c r="O61" i="8"/>
  <c r="C171" i="74"/>
  <c r="C155" i="74"/>
  <c r="K63" i="20"/>
  <c r="C153" i="74"/>
  <c r="C41" i="68"/>
  <c r="E73" i="5"/>
  <c r="O42" i="10"/>
  <c r="G69" i="20"/>
  <c r="Q64" i="66"/>
  <c r="Q60" i="66"/>
  <c r="Q56" i="66"/>
  <c r="Q32" i="66"/>
  <c r="Q28" i="66"/>
  <c r="D125" i="74"/>
  <c r="E75" i="74"/>
  <c r="F75" i="74" s="1"/>
  <c r="O53" i="8"/>
  <c r="D34" i="5"/>
  <c r="O65" i="8"/>
  <c r="C39" i="5"/>
  <c r="G61" i="20"/>
  <c r="D1546" i="74"/>
  <c r="G1546" i="74" s="1"/>
  <c r="H1546" i="74" s="1"/>
  <c r="D1541" i="74"/>
  <c r="G1541" i="74" s="1"/>
  <c r="H1541" i="74" s="1"/>
  <c r="G1539" i="74"/>
  <c r="H1539" i="74" s="1"/>
  <c r="G1222" i="74"/>
  <c r="K30" i="20"/>
  <c r="C168" i="74"/>
  <c r="C144" i="74"/>
  <c r="C132" i="74"/>
  <c r="D162" i="74"/>
  <c r="N40" i="68"/>
  <c r="O40" i="68" s="1"/>
  <c r="K51" i="20"/>
  <c r="Q15" i="66"/>
  <c r="Q11" i="66"/>
  <c r="C69" i="68"/>
  <c r="Q23" i="66"/>
  <c r="Q19" i="66"/>
  <c r="Q84" i="66"/>
  <c r="D135" i="74"/>
  <c r="E69" i="74"/>
  <c r="F69" i="74" s="1"/>
  <c r="E38" i="5"/>
  <c r="J37" i="51"/>
  <c r="C17" i="5"/>
  <c r="C13" i="5"/>
  <c r="O47" i="8"/>
  <c r="G68" i="5"/>
  <c r="C57" i="5"/>
  <c r="C25" i="5"/>
  <c r="D10" i="5"/>
  <c r="D1531" i="74"/>
  <c r="G1531" i="74" s="1"/>
  <c r="H1531" i="74" s="1"/>
  <c r="D1526" i="74"/>
  <c r="G1526" i="74" s="1"/>
  <c r="H1526" i="74" s="1"/>
  <c r="K84" i="20"/>
  <c r="B771" i="74"/>
  <c r="D771" i="74" s="1"/>
  <c r="D178" i="74"/>
  <c r="D130" i="74"/>
  <c r="K55" i="20"/>
  <c r="J72" i="20"/>
  <c r="C162" i="74"/>
  <c r="E162" i="74" s="1"/>
  <c r="F162" i="74" s="1"/>
  <c r="C151" i="74"/>
  <c r="E151" i="74" s="1"/>
  <c r="F151" i="74" s="1"/>
  <c r="O14" i="8"/>
  <c r="O17" i="10"/>
  <c r="G29" i="20"/>
  <c r="O20" i="8"/>
  <c r="E87" i="74"/>
  <c r="F87" i="74" s="1"/>
  <c r="E55" i="74"/>
  <c r="F55" i="74" s="1"/>
  <c r="C11" i="5"/>
  <c r="C83" i="5"/>
  <c r="C71" i="5"/>
  <c r="G52" i="5"/>
  <c r="C45" i="5"/>
  <c r="G1199" i="74"/>
  <c r="K62" i="20"/>
  <c r="O22" i="10"/>
  <c r="D138" i="74"/>
  <c r="K19" i="20"/>
  <c r="J60" i="20"/>
  <c r="G63" i="20"/>
  <c r="O41" i="8"/>
  <c r="G33" i="20"/>
  <c r="O12" i="8"/>
  <c r="G44" i="5"/>
  <c r="O43" i="8"/>
  <c r="E1595" i="74"/>
  <c r="J10" i="20"/>
  <c r="K43" i="20"/>
  <c r="J52" i="20"/>
  <c r="C169" i="74"/>
  <c r="C180" i="74"/>
  <c r="J23" i="20"/>
  <c r="C77" i="68"/>
  <c r="C49" i="68"/>
  <c r="C17" i="68"/>
  <c r="J14" i="20"/>
  <c r="D11" i="5"/>
  <c r="G79" i="20"/>
  <c r="G21" i="20"/>
  <c r="O76" i="8"/>
  <c r="O81" i="8"/>
  <c r="O63" i="8"/>
  <c r="I81" i="51"/>
  <c r="I65" i="51"/>
  <c r="G57" i="19"/>
  <c r="G41" i="19"/>
  <c r="O45" i="8"/>
  <c r="D1534" i="74"/>
  <c r="G1534" i="74" s="1"/>
  <c r="H1534" i="74" s="1"/>
  <c r="G1255" i="74"/>
  <c r="G1247" i="74"/>
  <c r="G1239" i="74"/>
  <c r="G1230" i="74"/>
  <c r="G1215" i="74"/>
  <c r="K70" i="20"/>
  <c r="K38" i="20"/>
  <c r="N56" i="68"/>
  <c r="O56" i="68" s="1"/>
  <c r="J56" i="20"/>
  <c r="E110" i="74"/>
  <c r="F110" i="74" s="1"/>
  <c r="Q65" i="66"/>
  <c r="Q57" i="66"/>
  <c r="Q25" i="66"/>
  <c r="Q17" i="66"/>
  <c r="J68" i="20"/>
  <c r="J39" i="20"/>
  <c r="C85" i="68"/>
  <c r="C57" i="68"/>
  <c r="C25" i="68"/>
  <c r="J19" i="20"/>
  <c r="Q34" i="66"/>
  <c r="Q30" i="66"/>
  <c r="O51" i="8"/>
  <c r="O21" i="8"/>
  <c r="O62" i="10"/>
  <c r="J63" i="51"/>
  <c r="J33" i="51"/>
  <c r="G81" i="19"/>
  <c r="G76" i="5"/>
  <c r="C77" i="57" s="1"/>
  <c r="G65" i="19"/>
  <c r="I49" i="51"/>
  <c r="C41" i="5"/>
  <c r="I33" i="51"/>
  <c r="O71" i="10"/>
  <c r="G1462" i="74"/>
  <c r="G1440" i="74"/>
  <c r="G1263" i="74"/>
  <c r="G1246" i="74"/>
  <c r="G1229" i="74"/>
  <c r="G1227" i="74"/>
  <c r="G1225" i="74"/>
  <c r="G1223" i="74"/>
  <c r="E1119" i="74"/>
  <c r="C1108" i="74"/>
  <c r="C1183" i="74" s="1"/>
  <c r="K60" i="20"/>
  <c r="O79" i="10"/>
  <c r="O47" i="10"/>
  <c r="C175" i="74"/>
  <c r="E175" i="74" s="1"/>
  <c r="F175" i="74" s="1"/>
  <c r="F1549" i="74"/>
  <c r="E1181" i="74"/>
  <c r="E1173" i="74"/>
  <c r="E1165" i="74"/>
  <c r="E1125" i="74"/>
  <c r="O26" i="10"/>
  <c r="D171" i="74"/>
  <c r="C139" i="74"/>
  <c r="E139" i="74" s="1"/>
  <c r="F139" i="74" s="1"/>
  <c r="N41" i="68"/>
  <c r="O41" i="68" s="1"/>
  <c r="K21" i="20"/>
  <c r="E102" i="74"/>
  <c r="F102" i="74" s="1"/>
  <c r="E125" i="74"/>
  <c r="F125" i="74" s="1"/>
  <c r="C145" i="74"/>
  <c r="H79" i="67"/>
  <c r="C65" i="68"/>
  <c r="C33" i="68"/>
  <c r="K28" i="20"/>
  <c r="C135" i="74"/>
  <c r="E135" i="74" s="1"/>
  <c r="F135" i="74" s="1"/>
  <c r="O31" i="10"/>
  <c r="O46" i="10"/>
  <c r="D77" i="5"/>
  <c r="J45" i="51"/>
  <c r="D163" i="74"/>
  <c r="E163" i="74" s="1"/>
  <c r="F163" i="74" s="1"/>
  <c r="E97" i="74"/>
  <c r="F97" i="74" s="1"/>
  <c r="E65" i="74"/>
  <c r="F65" i="74" s="1"/>
  <c r="G77" i="20"/>
  <c r="E61" i="5"/>
  <c r="G47" i="20"/>
  <c r="G31" i="20"/>
  <c r="G80" i="5"/>
  <c r="I73" i="51"/>
  <c r="G64" i="5"/>
  <c r="G49" i="19"/>
  <c r="G33" i="19"/>
  <c r="G1254" i="74"/>
  <c r="G1238" i="74"/>
  <c r="G1214" i="74"/>
  <c r="G1213" i="74"/>
  <c r="G1193" i="74"/>
  <c r="K46" i="20"/>
  <c r="C152" i="74"/>
  <c r="N48" i="68"/>
  <c r="O48" i="68" s="1"/>
  <c r="K11" i="20"/>
  <c r="K47" i="20"/>
  <c r="K81" i="20"/>
  <c r="K77" i="20"/>
  <c r="K49" i="20"/>
  <c r="K27" i="20"/>
  <c r="E1117" i="74"/>
  <c r="M10" i="24"/>
  <c r="D766" i="74"/>
  <c r="E766" i="74" s="1"/>
  <c r="K84" i="19"/>
  <c r="J70" i="20"/>
  <c r="J38" i="20"/>
  <c r="K9" i="21"/>
  <c r="J50" i="20"/>
  <c r="J80" i="20"/>
  <c r="J15" i="20"/>
  <c r="J47" i="20"/>
  <c r="J54" i="20"/>
  <c r="J11" i="20"/>
  <c r="J66" i="20"/>
  <c r="J28" i="20"/>
  <c r="C83" i="68"/>
  <c r="C75" i="68"/>
  <c r="C67" i="68"/>
  <c r="C59" i="68"/>
  <c r="C51" i="68"/>
  <c r="C43" i="68"/>
  <c r="C35" i="68"/>
  <c r="C27" i="68"/>
  <c r="C19" i="68"/>
  <c r="D10" i="50"/>
  <c r="D82" i="50"/>
  <c r="D74" i="50"/>
  <c r="D66" i="50"/>
  <c r="D58" i="50"/>
  <c r="D50" i="50"/>
  <c r="D42" i="50"/>
  <c r="D34" i="50"/>
  <c r="D26" i="50"/>
  <c r="D18" i="50"/>
  <c r="C9" i="18"/>
  <c r="F9" i="18" s="1"/>
  <c r="C81" i="18"/>
  <c r="F81" i="18" s="1"/>
  <c r="C73" i="18"/>
  <c r="F73" i="18" s="1"/>
  <c r="C65" i="18"/>
  <c r="F65" i="18" s="1"/>
  <c r="C57" i="18"/>
  <c r="F57" i="18" s="1"/>
  <c r="C49" i="18"/>
  <c r="F49" i="18" s="1"/>
  <c r="C41" i="18"/>
  <c r="F41" i="18" s="1"/>
  <c r="C33" i="18"/>
  <c r="F33" i="18" s="1"/>
  <c r="C25" i="18"/>
  <c r="F25" i="18" s="1"/>
  <c r="C17" i="18"/>
  <c r="F17" i="18" s="1"/>
  <c r="H9" i="12"/>
  <c r="J84" i="19"/>
  <c r="E79" i="76" s="1"/>
  <c r="D170" i="74"/>
  <c r="E170" i="74" s="1"/>
  <c r="F170" i="74" s="1"/>
  <c r="G12" i="5"/>
  <c r="C13" i="56" s="1"/>
  <c r="G58" i="20"/>
  <c r="G41" i="20"/>
  <c r="G39" i="20"/>
  <c r="G23" i="20"/>
  <c r="E65" i="5"/>
  <c r="C143" i="74"/>
  <c r="E143" i="74" s="1"/>
  <c r="F143" i="74" s="1"/>
  <c r="G72" i="5"/>
  <c r="G40" i="5"/>
  <c r="C41" i="57" s="1"/>
  <c r="O63" i="10"/>
  <c r="O82" i="10"/>
  <c r="O50" i="10"/>
  <c r="G13" i="20"/>
  <c r="D148" i="74"/>
  <c r="H83" i="67"/>
  <c r="H75" i="67"/>
  <c r="H67" i="67"/>
  <c r="D159" i="74"/>
  <c r="C159" i="74"/>
  <c r="O55" i="10"/>
  <c r="D134" i="74"/>
  <c r="E134" i="74" s="1"/>
  <c r="F134" i="74" s="1"/>
  <c r="D164" i="74"/>
  <c r="O23" i="10"/>
  <c r="G73" i="20"/>
  <c r="O58" i="10"/>
  <c r="O13" i="10"/>
  <c r="O54" i="10"/>
  <c r="D167" i="74"/>
  <c r="D154" i="74"/>
  <c r="E154" i="74" s="1"/>
  <c r="F154" i="74" s="1"/>
  <c r="E183" i="74"/>
  <c r="F183" i="74" s="1"/>
  <c r="D186" i="74"/>
  <c r="D132" i="74"/>
  <c r="E132" i="74" s="1"/>
  <c r="F132" i="74" s="1"/>
  <c r="E155" i="74"/>
  <c r="F155" i="74" s="1"/>
  <c r="E179" i="74"/>
  <c r="F179" i="74" s="1"/>
  <c r="D146" i="74"/>
  <c r="E146" i="74" s="1"/>
  <c r="F146" i="74" s="1"/>
  <c r="D180" i="74"/>
  <c r="E131" i="74"/>
  <c r="F131" i="74" s="1"/>
  <c r="C40" i="74"/>
  <c r="E40" i="74" s="1"/>
  <c r="F40" i="74" s="1"/>
  <c r="H78" i="67"/>
  <c r="H70" i="67"/>
  <c r="E99" i="74"/>
  <c r="F99" i="74" s="1"/>
  <c r="E91" i="74"/>
  <c r="F91" i="74" s="1"/>
  <c r="E59" i="74"/>
  <c r="F59" i="74" s="1"/>
  <c r="C69" i="5"/>
  <c r="C67" i="5"/>
  <c r="C61" i="5"/>
  <c r="C23" i="5"/>
  <c r="O15" i="6"/>
  <c r="G70" i="5"/>
  <c r="G63" i="19"/>
  <c r="E103" i="74"/>
  <c r="F103" i="74" s="1"/>
  <c r="E71" i="74"/>
  <c r="F71" i="74" s="1"/>
  <c r="C73" i="5"/>
  <c r="C55" i="5"/>
  <c r="G47" i="19"/>
  <c r="I39" i="51"/>
  <c r="C35" i="5"/>
  <c r="C29" i="5"/>
  <c r="H82" i="67"/>
  <c r="H63" i="67"/>
  <c r="H59" i="67"/>
  <c r="H55" i="67"/>
  <c r="H51" i="67"/>
  <c r="H47" i="67"/>
  <c r="H43" i="67"/>
  <c r="H39" i="67"/>
  <c r="H35" i="67"/>
  <c r="H31" i="67"/>
  <c r="H27" i="67"/>
  <c r="H23" i="67"/>
  <c r="H19" i="67"/>
  <c r="H15" i="67"/>
  <c r="H11" i="67"/>
  <c r="E100" i="74"/>
  <c r="F100" i="74" s="1"/>
  <c r="E84" i="74"/>
  <c r="F84" i="74" s="1"/>
  <c r="E68" i="74"/>
  <c r="F68" i="74" s="1"/>
  <c r="E111" i="74"/>
  <c r="F111" i="74" s="1"/>
  <c r="E79" i="74"/>
  <c r="F79" i="74" s="1"/>
  <c r="I79" i="51"/>
  <c r="G62" i="5"/>
  <c r="L63" i="52" s="1"/>
  <c r="G46" i="5"/>
  <c r="G39" i="19"/>
  <c r="I31" i="51"/>
  <c r="C44" i="74"/>
  <c r="C114" i="74" s="1"/>
  <c r="E105" i="74"/>
  <c r="F105" i="74" s="1"/>
  <c r="E73" i="74"/>
  <c r="F73" i="74" s="1"/>
  <c r="C15" i="5"/>
  <c r="G79" i="19"/>
  <c r="I71" i="51"/>
  <c r="C63" i="5"/>
  <c r="I55" i="51"/>
  <c r="C49" i="5"/>
  <c r="C43" i="5"/>
  <c r="G38" i="5"/>
  <c r="G31" i="19"/>
  <c r="E108" i="74"/>
  <c r="F108" i="74" s="1"/>
  <c r="E92" i="74"/>
  <c r="F92" i="74" s="1"/>
  <c r="E76" i="74"/>
  <c r="F76" i="74" s="1"/>
  <c r="E60" i="74"/>
  <c r="F60" i="74" s="1"/>
  <c r="E107" i="74"/>
  <c r="F107" i="74" s="1"/>
  <c r="E67" i="74"/>
  <c r="F67" i="74" s="1"/>
  <c r="G78" i="5"/>
  <c r="G71" i="19"/>
  <c r="I63" i="51"/>
  <c r="G55" i="19"/>
  <c r="I47" i="51"/>
  <c r="C37" i="5"/>
  <c r="G30" i="5"/>
  <c r="C31" i="57" s="1"/>
  <c r="O11" i="6"/>
  <c r="S41" i="27"/>
  <c r="S9" i="27" s="1"/>
  <c r="D1532" i="74"/>
  <c r="G1532" i="74" s="1"/>
  <c r="H1532" i="74" s="1"/>
  <c r="D1530" i="74"/>
  <c r="G1530" i="74" s="1"/>
  <c r="H1530" i="74" s="1"/>
  <c r="C1595" i="74"/>
  <c r="F1595" i="74" s="1"/>
  <c r="G1483" i="74"/>
  <c r="D1522" i="74"/>
  <c r="G1522" i="74" s="1"/>
  <c r="H1522" i="74" s="1"/>
  <c r="C1514" i="74"/>
  <c r="H1521" i="74"/>
  <c r="G1241" i="74"/>
  <c r="G1233" i="74"/>
  <c r="G1226" i="74"/>
  <c r="G1192" i="74"/>
  <c r="G1190" i="74"/>
  <c r="E1027" i="74"/>
  <c r="G1258" i="74"/>
  <c r="G1217" i="74"/>
  <c r="G1210" i="74"/>
  <c r="G1207" i="74"/>
  <c r="G1204" i="74"/>
  <c r="G1197" i="74"/>
  <c r="C1102" i="74"/>
  <c r="E1102" i="74" s="1"/>
  <c r="G1257" i="74"/>
  <c r="G1249" i="74"/>
  <c r="G1209" i="74"/>
  <c r="G1195" i="74"/>
  <c r="D1131" i="74"/>
  <c r="E1131" i="74" s="1"/>
  <c r="D1127" i="74"/>
  <c r="E1127" i="74" s="1"/>
  <c r="D1115" i="74"/>
  <c r="E1115" i="74" s="1"/>
  <c r="E1157" i="74"/>
  <c r="D1122" i="74"/>
  <c r="E1122" i="74" s="1"/>
  <c r="D1110" i="74"/>
  <c r="E1110" i="74" s="1"/>
  <c r="D1108" i="74"/>
  <c r="D1121" i="74"/>
  <c r="E1121" i="74" s="1"/>
  <c r="D1109" i="74"/>
  <c r="E1109" i="74" s="1"/>
  <c r="D1147" i="74"/>
  <c r="E1147" i="74" s="1"/>
  <c r="D1143" i="74"/>
  <c r="E1143" i="74" s="1"/>
  <c r="D1139" i="74"/>
  <c r="E1139" i="74" s="1"/>
  <c r="D1135" i="74"/>
  <c r="E1135" i="74" s="1"/>
  <c r="Q9" i="26"/>
  <c r="D1144" i="74"/>
  <c r="E1144" i="74" s="1"/>
  <c r="D1136" i="74"/>
  <c r="E1136" i="74" s="1"/>
  <c r="D1128" i="74"/>
  <c r="E1128" i="74" s="1"/>
  <c r="D1112" i="74"/>
  <c r="E1112" i="74" s="1"/>
  <c r="D1182" i="74"/>
  <c r="E1182" i="74" s="1"/>
  <c r="D1178" i="74"/>
  <c r="E1178" i="74" s="1"/>
  <c r="D1174" i="74"/>
  <c r="E1174" i="74" s="1"/>
  <c r="D1170" i="74"/>
  <c r="E1170" i="74" s="1"/>
  <c r="D1166" i="74"/>
  <c r="E1166" i="74" s="1"/>
  <c r="D1162" i="74"/>
  <c r="E1162" i="74" s="1"/>
  <c r="D1158" i="74"/>
  <c r="E1158" i="74" s="1"/>
  <c r="D1154" i="74"/>
  <c r="E1154" i="74" s="1"/>
  <c r="D1150" i="74"/>
  <c r="E1150" i="74" s="1"/>
  <c r="D1146" i="74"/>
  <c r="E1146" i="74" s="1"/>
  <c r="D1142" i="74"/>
  <c r="E1142" i="74" s="1"/>
  <c r="D1138" i="74"/>
  <c r="E1138" i="74" s="1"/>
  <c r="D1134" i="74"/>
  <c r="E1134" i="74" s="1"/>
  <c r="D1130" i="74"/>
  <c r="E1130" i="74" s="1"/>
  <c r="D1126" i="74"/>
  <c r="E1126" i="74" s="1"/>
  <c r="D1118" i="74"/>
  <c r="E1118" i="74" s="1"/>
  <c r="D1114" i="74"/>
  <c r="E1114" i="74" s="1"/>
  <c r="D1148" i="74"/>
  <c r="E1148" i="74" s="1"/>
  <c r="D1140" i="74"/>
  <c r="D1132" i="74"/>
  <c r="E1132" i="74" s="1"/>
  <c r="D1124" i="74"/>
  <c r="E1124" i="74" s="1"/>
  <c r="Q9" i="25"/>
  <c r="E1169" i="74"/>
  <c r="E1161" i="74"/>
  <c r="E1175" i="74"/>
  <c r="E1177" i="74"/>
  <c r="E1145" i="74"/>
  <c r="E1137" i="74"/>
  <c r="E1129" i="74"/>
  <c r="E1116" i="74"/>
  <c r="E1141" i="74"/>
  <c r="E1179" i="74"/>
  <c r="E1120" i="74"/>
  <c r="L9" i="29"/>
  <c r="N9" i="29"/>
  <c r="G85" i="68"/>
  <c r="C353" i="74"/>
  <c r="G81" i="68"/>
  <c r="C349" i="74"/>
  <c r="G77" i="68"/>
  <c r="C345" i="74"/>
  <c r="G69" i="68"/>
  <c r="C337" i="74"/>
  <c r="G61" i="68"/>
  <c r="C329" i="74"/>
  <c r="G53" i="68"/>
  <c r="C321" i="74"/>
  <c r="G49" i="68"/>
  <c r="C317" i="74"/>
  <c r="G45" i="68"/>
  <c r="C313" i="74"/>
  <c r="G41" i="68"/>
  <c r="C309" i="74"/>
  <c r="G37" i="68"/>
  <c r="C305" i="74"/>
  <c r="G33" i="68"/>
  <c r="C301" i="74"/>
  <c r="G29" i="68"/>
  <c r="C297" i="74"/>
  <c r="G25" i="68"/>
  <c r="C293" i="74"/>
  <c r="G21" i="68"/>
  <c r="C289" i="74"/>
  <c r="G17" i="68"/>
  <c r="C285" i="74"/>
  <c r="J26" i="20"/>
  <c r="L81" i="20"/>
  <c r="D350" i="74"/>
  <c r="L79" i="20"/>
  <c r="D348" i="74"/>
  <c r="L65" i="20"/>
  <c r="D334" i="74"/>
  <c r="L49" i="20"/>
  <c r="D318" i="74"/>
  <c r="H82" i="19"/>
  <c r="D591" i="74"/>
  <c r="E591" i="74" s="1"/>
  <c r="H78" i="19"/>
  <c r="D587" i="74"/>
  <c r="E587" i="74" s="1"/>
  <c r="H74" i="19"/>
  <c r="K74" i="19" s="1"/>
  <c r="D583" i="74"/>
  <c r="E583" i="74" s="1"/>
  <c r="H70" i="19"/>
  <c r="K70" i="19" s="1"/>
  <c r="D579" i="74"/>
  <c r="E579" i="74" s="1"/>
  <c r="H66" i="19"/>
  <c r="D575" i="74"/>
  <c r="E575" i="74" s="1"/>
  <c r="H62" i="19"/>
  <c r="D571" i="74"/>
  <c r="E571" i="74" s="1"/>
  <c r="H58" i="19"/>
  <c r="K58" i="19" s="1"/>
  <c r="D567" i="74"/>
  <c r="E567" i="74" s="1"/>
  <c r="H54" i="19"/>
  <c r="K54" i="19" s="1"/>
  <c r="D563" i="74"/>
  <c r="E563" i="74" s="1"/>
  <c r="H50" i="19"/>
  <c r="D559" i="74"/>
  <c r="E559" i="74" s="1"/>
  <c r="H46" i="19"/>
  <c r="D555" i="74"/>
  <c r="E555" i="74" s="1"/>
  <c r="H42" i="19"/>
  <c r="K42" i="19" s="1"/>
  <c r="D551" i="74"/>
  <c r="E551" i="74" s="1"/>
  <c r="H38" i="19"/>
  <c r="K38" i="19" s="1"/>
  <c r="D547" i="74"/>
  <c r="E547" i="74" s="1"/>
  <c r="H34" i="19"/>
  <c r="D543" i="74"/>
  <c r="E543" i="74" s="1"/>
  <c r="H30" i="19"/>
  <c r="D539" i="74"/>
  <c r="E539" i="74" s="1"/>
  <c r="H26" i="19"/>
  <c r="K26" i="19" s="1"/>
  <c r="D535" i="74"/>
  <c r="E535" i="74" s="1"/>
  <c r="H22" i="19"/>
  <c r="K22" i="19" s="1"/>
  <c r="D531" i="74"/>
  <c r="E531" i="74" s="1"/>
  <c r="H18" i="19"/>
  <c r="D527" i="74"/>
  <c r="E527" i="74" s="1"/>
  <c r="H14" i="19"/>
  <c r="D523" i="74"/>
  <c r="E523" i="74" s="1"/>
  <c r="E519" i="74"/>
  <c r="E39" i="74"/>
  <c r="L77" i="20"/>
  <c r="D346" i="74"/>
  <c r="L61" i="20"/>
  <c r="D330" i="74"/>
  <c r="L45" i="20"/>
  <c r="D314" i="74"/>
  <c r="L73" i="20"/>
  <c r="D342" i="74"/>
  <c r="L57" i="20"/>
  <c r="D326" i="74"/>
  <c r="L41" i="20"/>
  <c r="D310" i="74"/>
  <c r="H83" i="19"/>
  <c r="J83" i="19" s="1"/>
  <c r="E78" i="76" s="1"/>
  <c r="D592" i="74"/>
  <c r="E592" i="74" s="1"/>
  <c r="H79" i="19"/>
  <c r="K79" i="19" s="1"/>
  <c r="D588" i="74"/>
  <c r="E588" i="74" s="1"/>
  <c r="H75" i="19"/>
  <c r="K75" i="19" s="1"/>
  <c r="D584" i="74"/>
  <c r="E584" i="74" s="1"/>
  <c r="H71" i="19"/>
  <c r="J71" i="19" s="1"/>
  <c r="E66" i="76" s="1"/>
  <c r="D580" i="74"/>
  <c r="E580" i="74" s="1"/>
  <c r="H67" i="19"/>
  <c r="J67" i="19" s="1"/>
  <c r="E62" i="76" s="1"/>
  <c r="D576" i="74"/>
  <c r="E576" i="74" s="1"/>
  <c r="H63" i="19"/>
  <c r="K63" i="19" s="1"/>
  <c r="D572" i="74"/>
  <c r="E572" i="74" s="1"/>
  <c r="H59" i="19"/>
  <c r="K59" i="19" s="1"/>
  <c r="D568" i="74"/>
  <c r="E568" i="74" s="1"/>
  <c r="H55" i="19"/>
  <c r="J55" i="19" s="1"/>
  <c r="E50" i="76" s="1"/>
  <c r="D564" i="74"/>
  <c r="E564" i="74" s="1"/>
  <c r="H51" i="19"/>
  <c r="J51" i="19" s="1"/>
  <c r="E46" i="76" s="1"/>
  <c r="D560" i="74"/>
  <c r="E560" i="74" s="1"/>
  <c r="H47" i="19"/>
  <c r="J47" i="19" s="1"/>
  <c r="E42" i="76" s="1"/>
  <c r="D556" i="74"/>
  <c r="E556" i="74" s="1"/>
  <c r="H43" i="19"/>
  <c r="K43" i="19" s="1"/>
  <c r="D552" i="74"/>
  <c r="E552" i="74" s="1"/>
  <c r="H39" i="19"/>
  <c r="K39" i="19" s="1"/>
  <c r="D548" i="74"/>
  <c r="E548" i="74" s="1"/>
  <c r="H35" i="19"/>
  <c r="J35" i="19" s="1"/>
  <c r="E30" i="76" s="1"/>
  <c r="D544" i="74"/>
  <c r="E544" i="74" s="1"/>
  <c r="H31" i="19"/>
  <c r="J31" i="19" s="1"/>
  <c r="E26" i="76" s="1"/>
  <c r="D540" i="74"/>
  <c r="E540" i="74" s="1"/>
  <c r="H27" i="19"/>
  <c r="K27" i="19" s="1"/>
  <c r="D536" i="74"/>
  <c r="E536" i="74" s="1"/>
  <c r="H23" i="19"/>
  <c r="K23" i="19" s="1"/>
  <c r="D532" i="74"/>
  <c r="E532" i="74" s="1"/>
  <c r="H19" i="19"/>
  <c r="J19" i="19" s="1"/>
  <c r="E14" i="76" s="1"/>
  <c r="D528" i="74"/>
  <c r="E528" i="74" s="1"/>
  <c r="H15" i="19"/>
  <c r="J15" i="19" s="1"/>
  <c r="E10" i="76" s="1"/>
  <c r="D524" i="74"/>
  <c r="E524" i="74" s="1"/>
  <c r="H11" i="19"/>
  <c r="K11" i="19" s="1"/>
  <c r="D520" i="74"/>
  <c r="E520" i="74" s="1"/>
  <c r="L83" i="20"/>
  <c r="D352" i="74"/>
  <c r="L69" i="20"/>
  <c r="D338" i="74"/>
  <c r="L53" i="20"/>
  <c r="D322" i="74"/>
  <c r="L37" i="20"/>
  <c r="D306" i="74"/>
  <c r="O12" i="6"/>
  <c r="D41" i="74"/>
  <c r="E41" i="74" s="1"/>
  <c r="F41" i="74" s="1"/>
  <c r="D127" i="74"/>
  <c r="E127" i="74" s="1"/>
  <c r="F127" i="74" s="1"/>
  <c r="C178" i="74"/>
  <c r="E178" i="74" s="1"/>
  <c r="F178" i="74" s="1"/>
  <c r="E147" i="74"/>
  <c r="F147" i="74" s="1"/>
  <c r="O72" i="6"/>
  <c r="D101" i="74"/>
  <c r="E101" i="74" s="1"/>
  <c r="F101" i="74" s="1"/>
  <c r="O56" i="6"/>
  <c r="D85" i="74"/>
  <c r="E85" i="74" s="1"/>
  <c r="F85" i="74" s="1"/>
  <c r="O24" i="6"/>
  <c r="D53" i="74"/>
  <c r="E53" i="74" s="1"/>
  <c r="F53" i="74" s="1"/>
  <c r="O20" i="6"/>
  <c r="D49" i="74"/>
  <c r="E49" i="74" s="1"/>
  <c r="F49" i="74" s="1"/>
  <c r="E1171" i="74"/>
  <c r="E1167" i="74"/>
  <c r="E1151" i="74"/>
  <c r="D503" i="74"/>
  <c r="G343" i="74"/>
  <c r="E343" i="74"/>
  <c r="F343" i="74" s="1"/>
  <c r="D495" i="74"/>
  <c r="G335" i="74"/>
  <c r="E335" i="74"/>
  <c r="F335" i="74" s="1"/>
  <c r="D487" i="74"/>
  <c r="G327" i="74"/>
  <c r="E327" i="74"/>
  <c r="F327" i="74" s="1"/>
  <c r="D479" i="74"/>
  <c r="G319" i="74"/>
  <c r="E319" i="74"/>
  <c r="F319" i="74" s="1"/>
  <c r="D471" i="74"/>
  <c r="G311" i="74"/>
  <c r="E311" i="74"/>
  <c r="F311" i="74" s="1"/>
  <c r="D463" i="74"/>
  <c r="G303" i="74"/>
  <c r="E303" i="74"/>
  <c r="F303" i="74" s="1"/>
  <c r="G296" i="74"/>
  <c r="D456" i="74"/>
  <c r="E296" i="74"/>
  <c r="F296" i="74" s="1"/>
  <c r="E284" i="74"/>
  <c r="F284" i="74" s="1"/>
  <c r="G284" i="74"/>
  <c r="D444" i="74"/>
  <c r="G280" i="74"/>
  <c r="D440" i="74"/>
  <c r="E280" i="74"/>
  <c r="F280" i="74" s="1"/>
  <c r="D431" i="74"/>
  <c r="G271" i="74"/>
  <c r="E271" i="74"/>
  <c r="F271" i="74" s="1"/>
  <c r="D429" i="74"/>
  <c r="G269" i="74"/>
  <c r="E269" i="74"/>
  <c r="F269" i="74" s="1"/>
  <c r="D423" i="74"/>
  <c r="G263" i="74"/>
  <c r="E263" i="74"/>
  <c r="F263" i="74" s="1"/>
  <c r="D421" i="74"/>
  <c r="G261" i="74"/>
  <c r="E261" i="74"/>
  <c r="F261" i="74" s="1"/>
  <c r="D415" i="74"/>
  <c r="G255" i="74"/>
  <c r="E255" i="74"/>
  <c r="F255" i="74" s="1"/>
  <c r="D413" i="74"/>
  <c r="G253" i="74"/>
  <c r="E253" i="74"/>
  <c r="F253" i="74" s="1"/>
  <c r="D407" i="74"/>
  <c r="G247" i="74"/>
  <c r="E247" i="74"/>
  <c r="F247" i="74" s="1"/>
  <c r="D405" i="74"/>
  <c r="G245" i="74"/>
  <c r="E245" i="74"/>
  <c r="F245" i="74" s="1"/>
  <c r="D399" i="74"/>
  <c r="G239" i="74"/>
  <c r="E239" i="74"/>
  <c r="F239" i="74" s="1"/>
  <c r="D397" i="74"/>
  <c r="G237" i="74"/>
  <c r="E237" i="74"/>
  <c r="F237" i="74" s="1"/>
  <c r="D391" i="74"/>
  <c r="G231" i="74"/>
  <c r="E231" i="74"/>
  <c r="F231" i="74" s="1"/>
  <c r="D389" i="74"/>
  <c r="G229" i="74"/>
  <c r="E229" i="74"/>
  <c r="F229" i="74" s="1"/>
  <c r="D383" i="74"/>
  <c r="G223" i="74"/>
  <c r="E223" i="74"/>
  <c r="F223" i="74" s="1"/>
  <c r="D381" i="74"/>
  <c r="G221" i="74"/>
  <c r="E221" i="74"/>
  <c r="F221" i="74" s="1"/>
  <c r="D375" i="74"/>
  <c r="G215" i="74"/>
  <c r="E215" i="74"/>
  <c r="F215" i="74" s="1"/>
  <c r="D373" i="74"/>
  <c r="G213" i="74"/>
  <c r="E213" i="74"/>
  <c r="F213" i="74" s="1"/>
  <c r="D367" i="74"/>
  <c r="G207" i="74"/>
  <c r="E207" i="74"/>
  <c r="F207" i="74" s="1"/>
  <c r="D365" i="74"/>
  <c r="G205" i="74"/>
  <c r="E205" i="74"/>
  <c r="F205" i="74" s="1"/>
  <c r="G199" i="74"/>
  <c r="D359" i="74"/>
  <c r="E199" i="74"/>
  <c r="F199" i="74" s="1"/>
  <c r="C274" i="74"/>
  <c r="O14" i="10"/>
  <c r="E13" i="5"/>
  <c r="D1610" i="74"/>
  <c r="E1604" i="74"/>
  <c r="F1604" i="74" s="1"/>
  <c r="D1583" i="74"/>
  <c r="G1583" i="74" s="1"/>
  <c r="H1583" i="74" s="1"/>
  <c r="G1502" i="74"/>
  <c r="D1582" i="74"/>
  <c r="G1582" i="74" s="1"/>
  <c r="H1582" i="74" s="1"/>
  <c r="G1501" i="74"/>
  <c r="D1581" i="74"/>
  <c r="G1581" i="74" s="1"/>
  <c r="H1581" i="74" s="1"/>
  <c r="G1500" i="74"/>
  <c r="D1580" i="74"/>
  <c r="G1580" i="74" s="1"/>
  <c r="H1580" i="74" s="1"/>
  <c r="G1499" i="74"/>
  <c r="D1575" i="74"/>
  <c r="G1575" i="74" s="1"/>
  <c r="H1575" i="74" s="1"/>
  <c r="G1494" i="74"/>
  <c r="G1493" i="74"/>
  <c r="D1574" i="74"/>
  <c r="G1574" i="74" s="1"/>
  <c r="H1574" i="74" s="1"/>
  <c r="D1573" i="74"/>
  <c r="G1573" i="74" s="1"/>
  <c r="H1573" i="74" s="1"/>
  <c r="G1492" i="74"/>
  <c r="D1572" i="74"/>
  <c r="G1572" i="74" s="1"/>
  <c r="H1572" i="74" s="1"/>
  <c r="G1491" i="74"/>
  <c r="D1567" i="74"/>
  <c r="G1567" i="74" s="1"/>
  <c r="H1567" i="74" s="1"/>
  <c r="G1486" i="74"/>
  <c r="D1566" i="74"/>
  <c r="G1566" i="74" s="1"/>
  <c r="H1566" i="74" s="1"/>
  <c r="G1485" i="74"/>
  <c r="D1559" i="74"/>
  <c r="G1559" i="74" s="1"/>
  <c r="H1559" i="74" s="1"/>
  <c r="G1478" i="74"/>
  <c r="D1558" i="74"/>
  <c r="G1558" i="74" s="1"/>
  <c r="H1558" i="74" s="1"/>
  <c r="G1477" i="74"/>
  <c r="G1476" i="74"/>
  <c r="D1557" i="74"/>
  <c r="G1557" i="74" s="1"/>
  <c r="H1557" i="74" s="1"/>
  <c r="D1556" i="74"/>
  <c r="G1556" i="74" s="1"/>
  <c r="H1556" i="74" s="1"/>
  <c r="G1475" i="74"/>
  <c r="F1520" i="74"/>
  <c r="D1520" i="74"/>
  <c r="G1439" i="74"/>
  <c r="F1514" i="74"/>
  <c r="J9" i="27"/>
  <c r="D1180" i="74"/>
  <c r="E1180" i="74" s="1"/>
  <c r="G1252" i="74"/>
  <c r="D1168" i="74"/>
  <c r="E1168" i="74" s="1"/>
  <c r="G1248" i="74"/>
  <c r="D1164" i="74"/>
  <c r="E1164" i="74" s="1"/>
  <c r="G1244" i="74"/>
  <c r="D1160" i="74"/>
  <c r="E1160" i="74" s="1"/>
  <c r="G1224" i="74"/>
  <c r="G1220" i="74"/>
  <c r="G1212" i="74"/>
  <c r="E1123" i="74"/>
  <c r="G1203" i="74"/>
  <c r="G1202" i="74"/>
  <c r="D458" i="74"/>
  <c r="E298" i="74"/>
  <c r="F298" i="74" s="1"/>
  <c r="G298" i="74"/>
  <c r="E294" i="74"/>
  <c r="F294" i="74" s="1"/>
  <c r="D454" i="74"/>
  <c r="G294" i="74"/>
  <c r="L83" i="19"/>
  <c r="D272" i="74"/>
  <c r="L75" i="19"/>
  <c r="D264" i="74"/>
  <c r="L67" i="19"/>
  <c r="D256" i="74"/>
  <c r="L78" i="20"/>
  <c r="D347" i="74"/>
  <c r="L76" i="20"/>
  <c r="D345" i="74"/>
  <c r="L62" i="20"/>
  <c r="D331" i="74"/>
  <c r="L60" i="20"/>
  <c r="D329" i="74"/>
  <c r="L46" i="20"/>
  <c r="D315" i="74"/>
  <c r="L44" i="20"/>
  <c r="D313" i="74"/>
  <c r="L30" i="20"/>
  <c r="D299" i="74"/>
  <c r="L28" i="20"/>
  <c r="D297" i="74"/>
  <c r="L14" i="20"/>
  <c r="D283" i="74"/>
  <c r="L12" i="20"/>
  <c r="D281" i="74"/>
  <c r="L84" i="19"/>
  <c r="D273" i="74"/>
  <c r="L70" i="19"/>
  <c r="D259" i="74"/>
  <c r="L68" i="19"/>
  <c r="D257" i="74"/>
  <c r="L54" i="19"/>
  <c r="D243" i="74"/>
  <c r="L52" i="19"/>
  <c r="D241" i="74"/>
  <c r="L38" i="19"/>
  <c r="D227" i="74"/>
  <c r="L36" i="19"/>
  <c r="D225" i="74"/>
  <c r="L22" i="19"/>
  <c r="D211" i="74"/>
  <c r="L20" i="19"/>
  <c r="D209" i="74"/>
  <c r="D193" i="74"/>
  <c r="E193" i="74" s="1"/>
  <c r="F193" i="74" s="1"/>
  <c r="D190" i="74"/>
  <c r="D188" i="74"/>
  <c r="E187" i="74"/>
  <c r="F187" i="74" s="1"/>
  <c r="D184" i="74"/>
  <c r="E184" i="74" s="1"/>
  <c r="F184" i="74" s="1"/>
  <c r="C182" i="74"/>
  <c r="E182" i="74" s="1"/>
  <c r="F182" i="74" s="1"/>
  <c r="C174" i="74"/>
  <c r="D172" i="74"/>
  <c r="O58" i="8"/>
  <c r="C167" i="74"/>
  <c r="E167" i="74" s="1"/>
  <c r="F167" i="74" s="1"/>
  <c r="D57" i="5"/>
  <c r="O56" i="8"/>
  <c r="C165" i="74"/>
  <c r="D55" i="5"/>
  <c r="D158" i="74"/>
  <c r="C157" i="74"/>
  <c r="D47" i="5"/>
  <c r="C156" i="74"/>
  <c r="C150" i="74"/>
  <c r="E150" i="74" s="1"/>
  <c r="F150" i="74" s="1"/>
  <c r="D142" i="74"/>
  <c r="E142" i="74" s="1"/>
  <c r="F142" i="74" s="1"/>
  <c r="D126" i="74"/>
  <c r="E126" i="74" s="1"/>
  <c r="F126" i="74" s="1"/>
  <c r="D54" i="74"/>
  <c r="E54" i="74" s="1"/>
  <c r="F54" i="74" s="1"/>
  <c r="G24" i="5"/>
  <c r="D52" i="74"/>
  <c r="G22" i="5"/>
  <c r="D50" i="74"/>
  <c r="E50" i="74" s="1"/>
  <c r="F50" i="74" s="1"/>
  <c r="G20" i="5"/>
  <c r="D185" i="74"/>
  <c r="D177" i="74"/>
  <c r="E177" i="74" s="1"/>
  <c r="F177" i="74" s="1"/>
  <c r="D173" i="74"/>
  <c r="D169" i="74"/>
  <c r="D181" i="74"/>
  <c r="O60" i="8"/>
  <c r="D152" i="74"/>
  <c r="D144" i="74"/>
  <c r="C138" i="74"/>
  <c r="D136" i="74"/>
  <c r="C129" i="74"/>
  <c r="D19" i="5"/>
  <c r="C128" i="74"/>
  <c r="D122" i="74"/>
  <c r="E122" i="74" s="1"/>
  <c r="F122" i="74" s="1"/>
  <c r="C121" i="74"/>
  <c r="C120" i="74"/>
  <c r="D46" i="74"/>
  <c r="E46" i="74" s="1"/>
  <c r="F46" i="74" s="1"/>
  <c r="G16" i="5"/>
  <c r="D44" i="74"/>
  <c r="G14" i="5"/>
  <c r="N20" i="3"/>
  <c r="D176" i="74"/>
  <c r="E176" i="74" s="1"/>
  <c r="F176" i="74" s="1"/>
  <c r="E48" i="74"/>
  <c r="F48" i="74" s="1"/>
  <c r="I9" i="66"/>
  <c r="G73" i="68"/>
  <c r="C341" i="74"/>
  <c r="G65" i="68"/>
  <c r="C333" i="74"/>
  <c r="G57" i="68"/>
  <c r="C325" i="74"/>
  <c r="L10" i="20"/>
  <c r="D279" i="74"/>
  <c r="L63" i="20"/>
  <c r="D332" i="74"/>
  <c r="L47" i="20"/>
  <c r="D316" i="74"/>
  <c r="H80" i="19"/>
  <c r="D589" i="74"/>
  <c r="E589" i="74" s="1"/>
  <c r="H76" i="19"/>
  <c r="K76" i="19" s="1"/>
  <c r="D585" i="74"/>
  <c r="E585" i="74" s="1"/>
  <c r="H72" i="19"/>
  <c r="K72" i="19" s="1"/>
  <c r="D581" i="74"/>
  <c r="E581" i="74" s="1"/>
  <c r="H68" i="19"/>
  <c r="K68" i="19" s="1"/>
  <c r="D577" i="74"/>
  <c r="E577" i="74" s="1"/>
  <c r="H64" i="19"/>
  <c r="D573" i="74"/>
  <c r="E573" i="74" s="1"/>
  <c r="H60" i="19"/>
  <c r="D569" i="74"/>
  <c r="E569" i="74" s="1"/>
  <c r="H56" i="19"/>
  <c r="K56" i="19" s="1"/>
  <c r="D565" i="74"/>
  <c r="E565" i="74" s="1"/>
  <c r="H52" i="19"/>
  <c r="K52" i="19" s="1"/>
  <c r="D561" i="74"/>
  <c r="E561" i="74" s="1"/>
  <c r="H48" i="19"/>
  <c r="D557" i="74"/>
  <c r="E557" i="74" s="1"/>
  <c r="H44" i="19"/>
  <c r="K44" i="19" s="1"/>
  <c r="D553" i="74"/>
  <c r="E553" i="74" s="1"/>
  <c r="H40" i="19"/>
  <c r="K40" i="19" s="1"/>
  <c r="D549" i="74"/>
  <c r="E549" i="74" s="1"/>
  <c r="H36" i="19"/>
  <c r="K36" i="19" s="1"/>
  <c r="D545" i="74"/>
  <c r="E545" i="74" s="1"/>
  <c r="H32" i="19"/>
  <c r="D541" i="74"/>
  <c r="E541" i="74" s="1"/>
  <c r="H28" i="19"/>
  <c r="D537" i="74"/>
  <c r="E537" i="74" s="1"/>
  <c r="H24" i="19"/>
  <c r="K24" i="19" s="1"/>
  <c r="D533" i="74"/>
  <c r="E533" i="74" s="1"/>
  <c r="H20" i="19"/>
  <c r="K20" i="19" s="1"/>
  <c r="D529" i="74"/>
  <c r="E529" i="74" s="1"/>
  <c r="H16" i="19"/>
  <c r="D525" i="74"/>
  <c r="E525" i="74" s="1"/>
  <c r="H12" i="19"/>
  <c r="K12" i="19" s="1"/>
  <c r="D521" i="74"/>
  <c r="E521" i="74" s="1"/>
  <c r="L75" i="20"/>
  <c r="D344" i="74"/>
  <c r="L59" i="20"/>
  <c r="D328" i="74"/>
  <c r="L43" i="20"/>
  <c r="D312" i="74"/>
  <c r="E52" i="74"/>
  <c r="F52" i="74" s="1"/>
  <c r="L71" i="20"/>
  <c r="D340" i="74"/>
  <c r="L55" i="20"/>
  <c r="D324" i="74"/>
  <c r="L39" i="20"/>
  <c r="D308" i="74"/>
  <c r="H81" i="19"/>
  <c r="J81" i="19" s="1"/>
  <c r="E76" i="76" s="1"/>
  <c r="D590" i="74"/>
  <c r="E590" i="74" s="1"/>
  <c r="H77" i="19"/>
  <c r="K77" i="19" s="1"/>
  <c r="D586" i="74"/>
  <c r="E586" i="74" s="1"/>
  <c r="H73" i="19"/>
  <c r="J73" i="19" s="1"/>
  <c r="E68" i="76" s="1"/>
  <c r="D582" i="74"/>
  <c r="E582" i="74" s="1"/>
  <c r="H69" i="19"/>
  <c r="J69" i="19" s="1"/>
  <c r="E64" i="76" s="1"/>
  <c r="D578" i="74"/>
  <c r="E578" i="74" s="1"/>
  <c r="H65" i="19"/>
  <c r="J65" i="19" s="1"/>
  <c r="E60" i="76" s="1"/>
  <c r="D574" i="74"/>
  <c r="E574" i="74" s="1"/>
  <c r="H61" i="19"/>
  <c r="K61" i="19" s="1"/>
  <c r="D570" i="74"/>
  <c r="E570" i="74" s="1"/>
  <c r="H57" i="19"/>
  <c r="J57" i="19" s="1"/>
  <c r="E52" i="76" s="1"/>
  <c r="D566" i="74"/>
  <c r="E566" i="74" s="1"/>
  <c r="H53" i="19"/>
  <c r="J53" i="19" s="1"/>
  <c r="E48" i="76" s="1"/>
  <c r="D562" i="74"/>
  <c r="E562" i="74" s="1"/>
  <c r="H49" i="19"/>
  <c r="J49" i="19" s="1"/>
  <c r="E44" i="76" s="1"/>
  <c r="D558" i="74"/>
  <c r="E558" i="74" s="1"/>
  <c r="H45" i="19"/>
  <c r="K45" i="19" s="1"/>
  <c r="D554" i="74"/>
  <c r="E554" i="74" s="1"/>
  <c r="H41" i="19"/>
  <c r="J41" i="19" s="1"/>
  <c r="E36" i="76" s="1"/>
  <c r="D550" i="74"/>
  <c r="E550" i="74" s="1"/>
  <c r="H37" i="19"/>
  <c r="J37" i="19" s="1"/>
  <c r="E32" i="76" s="1"/>
  <c r="D546" i="74"/>
  <c r="E546" i="74" s="1"/>
  <c r="H33" i="19"/>
  <c r="J33" i="19" s="1"/>
  <c r="E28" i="76" s="1"/>
  <c r="D542" i="74"/>
  <c r="E542" i="74" s="1"/>
  <c r="H29" i="19"/>
  <c r="K29" i="19" s="1"/>
  <c r="D538" i="74"/>
  <c r="E538" i="74" s="1"/>
  <c r="H25" i="19"/>
  <c r="J25" i="19" s="1"/>
  <c r="E20" i="76" s="1"/>
  <c r="D534" i="74"/>
  <c r="E534" i="74" s="1"/>
  <c r="H21" i="19"/>
  <c r="J21" i="19" s="1"/>
  <c r="E16" i="76" s="1"/>
  <c r="D530" i="74"/>
  <c r="E530" i="74" s="1"/>
  <c r="H17" i="19"/>
  <c r="J17" i="19" s="1"/>
  <c r="E12" i="76" s="1"/>
  <c r="D526" i="74"/>
  <c r="E526" i="74" s="1"/>
  <c r="H13" i="19"/>
  <c r="K13" i="19" s="1"/>
  <c r="D522" i="74"/>
  <c r="E522" i="74" s="1"/>
  <c r="O82" i="8"/>
  <c r="D191" i="74"/>
  <c r="L67" i="20"/>
  <c r="D336" i="74"/>
  <c r="L51" i="20"/>
  <c r="D320" i="74"/>
  <c r="O57" i="8"/>
  <c r="D166" i="74"/>
  <c r="O18" i="6"/>
  <c r="D47" i="74"/>
  <c r="O55" i="8"/>
  <c r="D161" i="74"/>
  <c r="E161" i="74" s="1"/>
  <c r="F161" i="74" s="1"/>
  <c r="D157" i="74"/>
  <c r="D153" i="74"/>
  <c r="E153" i="74" s="1"/>
  <c r="F153" i="74" s="1"/>
  <c r="D149" i="74"/>
  <c r="D145" i="74"/>
  <c r="O32" i="8"/>
  <c r="D141" i="74"/>
  <c r="E141" i="74" s="1"/>
  <c r="F141" i="74" s="1"/>
  <c r="D137" i="74"/>
  <c r="D133" i="74"/>
  <c r="E133" i="74" s="1"/>
  <c r="F133" i="74" s="1"/>
  <c r="D129" i="74"/>
  <c r="D121" i="74"/>
  <c r="O52" i="8"/>
  <c r="O22" i="6"/>
  <c r="D51" i="74"/>
  <c r="E51" i="74" s="1"/>
  <c r="F51" i="74" s="1"/>
  <c r="C181" i="74"/>
  <c r="C186" i="74"/>
  <c r="E1163" i="74"/>
  <c r="E1159" i="74"/>
  <c r="E1155" i="74"/>
  <c r="C1275" i="74"/>
  <c r="C1264" i="74"/>
  <c r="A1269" i="74" s="1"/>
  <c r="E1269" i="74" s="1"/>
  <c r="D511" i="74"/>
  <c r="G351" i="74"/>
  <c r="E351" i="74"/>
  <c r="F351" i="74" s="1"/>
  <c r="E300" i="74"/>
  <c r="F300" i="74" s="1"/>
  <c r="G300" i="74"/>
  <c r="D460" i="74"/>
  <c r="E292" i="74"/>
  <c r="F292" i="74" s="1"/>
  <c r="G292" i="74"/>
  <c r="D452" i="74"/>
  <c r="G288" i="74"/>
  <c r="D448" i="74"/>
  <c r="E288" i="74"/>
  <c r="F288" i="74" s="1"/>
  <c r="D430" i="74"/>
  <c r="G270" i="74"/>
  <c r="E270" i="74"/>
  <c r="F270" i="74" s="1"/>
  <c r="D428" i="74"/>
  <c r="G268" i="74"/>
  <c r="E268" i="74"/>
  <c r="F268" i="74" s="1"/>
  <c r="D422" i="74"/>
  <c r="G262" i="74"/>
  <c r="E262" i="74"/>
  <c r="F262" i="74" s="1"/>
  <c r="D420" i="74"/>
  <c r="G260" i="74"/>
  <c r="E260" i="74"/>
  <c r="F260" i="74" s="1"/>
  <c r="D410" i="74"/>
  <c r="G250" i="74"/>
  <c r="E250" i="74"/>
  <c r="F250" i="74" s="1"/>
  <c r="D408" i="74"/>
  <c r="G248" i="74"/>
  <c r="E248" i="74"/>
  <c r="F248" i="74" s="1"/>
  <c r="D402" i="74"/>
  <c r="G242" i="74"/>
  <c r="E242" i="74"/>
  <c r="F242" i="74" s="1"/>
  <c r="D400" i="74"/>
  <c r="G240" i="74"/>
  <c r="E240" i="74"/>
  <c r="F240" i="74" s="1"/>
  <c r="D394" i="74"/>
  <c r="G234" i="74"/>
  <c r="E234" i="74"/>
  <c r="F234" i="74" s="1"/>
  <c r="D392" i="74"/>
  <c r="G232" i="74"/>
  <c r="E232" i="74"/>
  <c r="F232" i="74" s="1"/>
  <c r="D386" i="74"/>
  <c r="G226" i="74"/>
  <c r="E226" i="74"/>
  <c r="F226" i="74" s="1"/>
  <c r="D384" i="74"/>
  <c r="G224" i="74"/>
  <c r="E224" i="74"/>
  <c r="F224" i="74" s="1"/>
  <c r="D378" i="74"/>
  <c r="G218" i="74"/>
  <c r="E218" i="74"/>
  <c r="F218" i="74" s="1"/>
  <c r="D376" i="74"/>
  <c r="G216" i="74"/>
  <c r="E216" i="74"/>
  <c r="F216" i="74" s="1"/>
  <c r="D370" i="74"/>
  <c r="G210" i="74"/>
  <c r="E210" i="74"/>
  <c r="F210" i="74" s="1"/>
  <c r="D368" i="74"/>
  <c r="G208" i="74"/>
  <c r="E208" i="74"/>
  <c r="F208" i="74" s="1"/>
  <c r="D362" i="74"/>
  <c r="G202" i="74"/>
  <c r="E202" i="74"/>
  <c r="F202" i="74" s="1"/>
  <c r="D360" i="74"/>
  <c r="G200" i="74"/>
  <c r="E200" i="74"/>
  <c r="F200" i="74" s="1"/>
  <c r="D1594" i="74"/>
  <c r="G1594" i="74" s="1"/>
  <c r="H1594" i="74" s="1"/>
  <c r="G1513" i="74"/>
  <c r="D1593" i="74"/>
  <c r="G1593" i="74" s="1"/>
  <c r="H1593" i="74" s="1"/>
  <c r="G1512" i="74"/>
  <c r="D1592" i="74"/>
  <c r="G1592" i="74" s="1"/>
  <c r="H1592" i="74" s="1"/>
  <c r="G1511" i="74"/>
  <c r="D1591" i="74"/>
  <c r="G1591" i="74" s="1"/>
  <c r="H1591" i="74" s="1"/>
  <c r="G1510" i="74"/>
  <c r="D1590" i="74"/>
  <c r="G1590" i="74" s="1"/>
  <c r="H1590" i="74" s="1"/>
  <c r="G1509" i="74"/>
  <c r="G1508" i="74"/>
  <c r="D1589" i="74"/>
  <c r="G1589" i="74" s="1"/>
  <c r="H1589" i="74" s="1"/>
  <c r="D1588" i="74"/>
  <c r="G1588" i="74" s="1"/>
  <c r="H1588" i="74" s="1"/>
  <c r="G1507" i="74"/>
  <c r="D1587" i="74"/>
  <c r="G1587" i="74" s="1"/>
  <c r="H1587" i="74" s="1"/>
  <c r="G1506" i="74"/>
  <c r="D1586" i="74"/>
  <c r="G1586" i="74" s="1"/>
  <c r="H1586" i="74" s="1"/>
  <c r="G1505" i="74"/>
  <c r="G1504" i="74"/>
  <c r="D1585" i="74"/>
  <c r="G1585" i="74" s="1"/>
  <c r="H1585" i="74" s="1"/>
  <c r="D1584" i="74"/>
  <c r="G1584" i="74" s="1"/>
  <c r="H1584" i="74" s="1"/>
  <c r="G1503" i="74"/>
  <c r="D1579" i="74"/>
  <c r="G1579" i="74" s="1"/>
  <c r="H1579" i="74" s="1"/>
  <c r="G1498" i="74"/>
  <c r="D1578" i="74"/>
  <c r="G1578" i="74" s="1"/>
  <c r="H1578" i="74" s="1"/>
  <c r="G1497" i="74"/>
  <c r="G1496" i="74"/>
  <c r="D1577" i="74"/>
  <c r="G1577" i="74" s="1"/>
  <c r="H1577" i="74" s="1"/>
  <c r="D1576" i="74"/>
  <c r="G1576" i="74" s="1"/>
  <c r="H1576" i="74" s="1"/>
  <c r="G1495" i="74"/>
  <c r="D1571" i="74"/>
  <c r="G1571" i="74" s="1"/>
  <c r="H1571" i="74" s="1"/>
  <c r="G1490" i="74"/>
  <c r="D1570" i="74"/>
  <c r="G1570" i="74" s="1"/>
  <c r="H1570" i="74" s="1"/>
  <c r="G1489" i="74"/>
  <c r="D1569" i="74"/>
  <c r="G1569" i="74" s="1"/>
  <c r="H1569" i="74" s="1"/>
  <c r="G1488" i="74"/>
  <c r="G1487" i="74"/>
  <c r="D1568" i="74"/>
  <c r="G1568" i="74" s="1"/>
  <c r="H1568" i="74" s="1"/>
  <c r="D1561" i="74"/>
  <c r="G1561" i="74" s="1"/>
  <c r="H1561" i="74" s="1"/>
  <c r="G1480" i="74"/>
  <c r="D1560" i="74"/>
  <c r="G1560" i="74" s="1"/>
  <c r="H1560" i="74" s="1"/>
  <c r="G1479" i="74"/>
  <c r="D1555" i="74"/>
  <c r="G1555" i="74" s="1"/>
  <c r="H1555" i="74" s="1"/>
  <c r="G1474" i="74"/>
  <c r="D1554" i="74"/>
  <c r="G1554" i="74" s="1"/>
  <c r="H1554" i="74" s="1"/>
  <c r="G1473" i="74"/>
  <c r="G1472" i="74"/>
  <c r="D1553" i="74"/>
  <c r="G1553" i="74" s="1"/>
  <c r="H1553" i="74" s="1"/>
  <c r="G1471" i="74"/>
  <c r="D1552" i="74"/>
  <c r="G1552" i="74" s="1"/>
  <c r="H1552" i="74" s="1"/>
  <c r="D1551" i="74"/>
  <c r="G1551" i="74" s="1"/>
  <c r="H1551" i="74" s="1"/>
  <c r="G1470" i="74"/>
  <c r="G1469" i="74"/>
  <c r="D1550" i="74"/>
  <c r="G1550" i="74" s="1"/>
  <c r="H1550" i="74" s="1"/>
  <c r="G1468" i="74"/>
  <c r="D1549" i="74"/>
  <c r="G1549" i="74" s="1"/>
  <c r="H1549" i="74" s="1"/>
  <c r="D1548" i="74"/>
  <c r="G1548" i="74" s="1"/>
  <c r="H1548" i="74" s="1"/>
  <c r="G1467" i="74"/>
  <c r="D1514" i="74"/>
  <c r="G1260" i="74"/>
  <c r="D1176" i="74"/>
  <c r="E1176" i="74" s="1"/>
  <c r="G1256" i="74"/>
  <c r="D1172" i="74"/>
  <c r="E1172" i="74" s="1"/>
  <c r="G1240" i="74"/>
  <c r="D1156" i="74"/>
  <c r="E1156" i="74" s="1"/>
  <c r="G1236" i="74"/>
  <c r="E1153" i="74"/>
  <c r="D1152" i="74"/>
  <c r="G1232" i="74"/>
  <c r="E1149" i="74"/>
  <c r="G1228" i="74"/>
  <c r="E1140" i="74"/>
  <c r="G1216" i="74"/>
  <c r="E1133" i="74"/>
  <c r="G1208" i="74"/>
  <c r="G1201" i="74"/>
  <c r="G1200" i="74"/>
  <c r="G1196" i="74"/>
  <c r="E1113" i="74"/>
  <c r="E1111" i="74"/>
  <c r="G1191" i="74"/>
  <c r="F1189" i="74"/>
  <c r="D1264" i="74"/>
  <c r="E302" i="74"/>
  <c r="F302" i="74" s="1"/>
  <c r="D462" i="74"/>
  <c r="G302" i="74"/>
  <c r="D450" i="74"/>
  <c r="E290" i="74"/>
  <c r="F290" i="74" s="1"/>
  <c r="G290" i="74"/>
  <c r="E286" i="74"/>
  <c r="F286" i="74" s="1"/>
  <c r="D446" i="74"/>
  <c r="G286" i="74"/>
  <c r="D442" i="74"/>
  <c r="E282" i="74"/>
  <c r="F282" i="74" s="1"/>
  <c r="G282" i="74"/>
  <c r="L77" i="19"/>
  <c r="D266" i="74"/>
  <c r="L69" i="19"/>
  <c r="D258" i="74"/>
  <c r="L65" i="19"/>
  <c r="D254" i="74"/>
  <c r="L63" i="19"/>
  <c r="D252" i="74"/>
  <c r="L57" i="19"/>
  <c r="D246" i="74"/>
  <c r="L55" i="19"/>
  <c r="D244" i="74"/>
  <c r="L49" i="19"/>
  <c r="D238" i="74"/>
  <c r="L47" i="19"/>
  <c r="D236" i="74"/>
  <c r="L41" i="19"/>
  <c r="D230" i="74"/>
  <c r="L39" i="19"/>
  <c r="D228" i="74"/>
  <c r="L33" i="19"/>
  <c r="D222" i="74"/>
  <c r="L31" i="19"/>
  <c r="D220" i="74"/>
  <c r="L25" i="19"/>
  <c r="D214" i="74"/>
  <c r="L23" i="19"/>
  <c r="D212" i="74"/>
  <c r="L17" i="19"/>
  <c r="D206" i="74"/>
  <c r="L15" i="19"/>
  <c r="D204" i="74"/>
  <c r="L84" i="20"/>
  <c r="D353" i="74"/>
  <c r="L70" i="20"/>
  <c r="D339" i="74"/>
  <c r="L68" i="20"/>
  <c r="D337" i="74"/>
  <c r="L54" i="20"/>
  <c r="D323" i="74"/>
  <c r="L52" i="20"/>
  <c r="D321" i="74"/>
  <c r="L38" i="20"/>
  <c r="D307" i="74"/>
  <c r="L36" i="20"/>
  <c r="D305" i="74"/>
  <c r="L22" i="20"/>
  <c r="D291" i="74"/>
  <c r="L20" i="20"/>
  <c r="D289" i="74"/>
  <c r="L78" i="19"/>
  <c r="D267" i="74"/>
  <c r="L76" i="19"/>
  <c r="D265" i="74"/>
  <c r="L62" i="19"/>
  <c r="D251" i="74"/>
  <c r="L60" i="19"/>
  <c r="D249" i="74"/>
  <c r="L46" i="19"/>
  <c r="D235" i="74"/>
  <c r="L44" i="19"/>
  <c r="D233" i="74"/>
  <c r="L30" i="19"/>
  <c r="D219" i="74"/>
  <c r="L28" i="19"/>
  <c r="D217" i="74"/>
  <c r="L14" i="19"/>
  <c r="D203" i="74"/>
  <c r="L12" i="19"/>
  <c r="D201" i="74"/>
  <c r="D165" i="74"/>
  <c r="C191" i="74"/>
  <c r="C190" i="74"/>
  <c r="E190" i="74" s="1"/>
  <c r="F190" i="74" s="1"/>
  <c r="O79" i="8"/>
  <c r="C188" i="74"/>
  <c r="E188" i="74" s="1"/>
  <c r="F188" i="74" s="1"/>
  <c r="D78" i="5"/>
  <c r="C185" i="74"/>
  <c r="D75" i="5"/>
  <c r="D174" i="74"/>
  <c r="C173" i="74"/>
  <c r="D63" i="5"/>
  <c r="C172" i="74"/>
  <c r="C166" i="74"/>
  <c r="E166" i="74" s="1"/>
  <c r="F166" i="74" s="1"/>
  <c r="C164" i="74"/>
  <c r="E164" i="74" s="1"/>
  <c r="F164" i="74" s="1"/>
  <c r="C158" i="74"/>
  <c r="D156" i="74"/>
  <c r="C149" i="74"/>
  <c r="E149" i="74" s="1"/>
  <c r="F149" i="74" s="1"/>
  <c r="D39" i="5"/>
  <c r="C148" i="74"/>
  <c r="E148" i="74" s="1"/>
  <c r="F148" i="74" s="1"/>
  <c r="D140" i="74"/>
  <c r="E140" i="74" s="1"/>
  <c r="F140" i="74" s="1"/>
  <c r="D124" i="74"/>
  <c r="E124" i="74" s="1"/>
  <c r="F124" i="74" s="1"/>
  <c r="L80" i="20"/>
  <c r="D349" i="74"/>
  <c r="L72" i="20"/>
  <c r="D341" i="74"/>
  <c r="L64" i="20"/>
  <c r="D333" i="74"/>
  <c r="L56" i="20"/>
  <c r="D325" i="74"/>
  <c r="L48" i="20"/>
  <c r="D317" i="74"/>
  <c r="L40" i="20"/>
  <c r="D309" i="74"/>
  <c r="L32" i="20"/>
  <c r="D301" i="74"/>
  <c r="L26" i="20"/>
  <c r="D295" i="74"/>
  <c r="L24" i="20"/>
  <c r="D293" i="74"/>
  <c r="L18" i="20"/>
  <c r="D287" i="74"/>
  <c r="L16" i="20"/>
  <c r="D285" i="74"/>
  <c r="D192" i="74"/>
  <c r="E192" i="74" s="1"/>
  <c r="F192" i="74" s="1"/>
  <c r="D189" i="74"/>
  <c r="E189" i="74" s="1"/>
  <c r="F189" i="74" s="1"/>
  <c r="O62" i="8"/>
  <c r="D168" i="74"/>
  <c r="D160" i="74"/>
  <c r="E160" i="74" s="1"/>
  <c r="F160" i="74" s="1"/>
  <c r="C137" i="74"/>
  <c r="E137" i="74" s="1"/>
  <c r="F137" i="74" s="1"/>
  <c r="D27" i="5"/>
  <c r="C136" i="74"/>
  <c r="E136" i="74" s="1"/>
  <c r="F136" i="74" s="1"/>
  <c r="C130" i="74"/>
  <c r="E130" i="74" s="1"/>
  <c r="F130" i="74" s="1"/>
  <c r="D128" i="74"/>
  <c r="D13" i="5"/>
  <c r="C123" i="74"/>
  <c r="E123" i="74" s="1"/>
  <c r="F123" i="74" s="1"/>
  <c r="D120" i="74"/>
  <c r="E47" i="74"/>
  <c r="F47" i="74" s="1"/>
  <c r="E45" i="74"/>
  <c r="F45" i="74" s="1"/>
  <c r="E43" i="74"/>
  <c r="F43" i="74" s="1"/>
  <c r="O19" i="6"/>
  <c r="O10" i="6"/>
  <c r="H9" i="6"/>
  <c r="C9" i="5"/>
  <c r="N68" i="68"/>
  <c r="O68" i="68" s="1"/>
  <c r="E10" i="65"/>
  <c r="E26" i="65"/>
  <c r="E42" i="65"/>
  <c r="E58" i="65"/>
  <c r="E23" i="65"/>
  <c r="E39" i="65"/>
  <c r="E55" i="65"/>
  <c r="E71" i="65"/>
  <c r="E24" i="65"/>
  <c r="E40" i="65"/>
  <c r="E56" i="65"/>
  <c r="E13" i="65"/>
  <c r="E29" i="65"/>
  <c r="E45" i="65"/>
  <c r="E61" i="65"/>
  <c r="E76" i="65"/>
  <c r="I76" i="65"/>
  <c r="J76" i="65" s="1"/>
  <c r="I77" i="65"/>
  <c r="J77" i="65" s="1"/>
  <c r="E77" i="65"/>
  <c r="I82" i="65"/>
  <c r="J82" i="65" s="1"/>
  <c r="E82" i="65"/>
  <c r="J10" i="62"/>
  <c r="H22" i="62"/>
  <c r="G13" i="68"/>
  <c r="G10" i="68" s="1"/>
  <c r="H9" i="13"/>
  <c r="O11" i="10"/>
  <c r="E10" i="5"/>
  <c r="F10" i="5" s="1"/>
  <c r="C76" i="5"/>
  <c r="O77" i="6"/>
  <c r="F46" i="66"/>
  <c r="O46" i="66"/>
  <c r="F38" i="66"/>
  <c r="O38" i="66"/>
  <c r="H10" i="19"/>
  <c r="T9" i="12"/>
  <c r="O12" i="10"/>
  <c r="E11" i="5"/>
  <c r="O73" i="10"/>
  <c r="E72" i="5"/>
  <c r="O57" i="10"/>
  <c r="E56" i="5"/>
  <c r="O41" i="10"/>
  <c r="E40" i="5"/>
  <c r="O25" i="10"/>
  <c r="E24" i="5"/>
  <c r="F83" i="66"/>
  <c r="O83" i="66"/>
  <c r="F79" i="66"/>
  <c r="O79" i="66"/>
  <c r="F75" i="66"/>
  <c r="O75" i="66"/>
  <c r="F71" i="66"/>
  <c r="O71" i="66"/>
  <c r="F67" i="66"/>
  <c r="O67" i="66"/>
  <c r="O63" i="66"/>
  <c r="R63" i="66" s="1"/>
  <c r="AG63" i="66" s="1"/>
  <c r="F63" i="66"/>
  <c r="O59" i="66"/>
  <c r="R59" i="66" s="1"/>
  <c r="AG59" i="66" s="1"/>
  <c r="F59" i="66"/>
  <c r="O55" i="66"/>
  <c r="R55" i="66" s="1"/>
  <c r="AG55" i="66" s="1"/>
  <c r="F55" i="66"/>
  <c r="F51" i="66"/>
  <c r="O51" i="66"/>
  <c r="F47" i="66"/>
  <c r="O47" i="66"/>
  <c r="F43" i="66"/>
  <c r="O43" i="66"/>
  <c r="F39" i="66"/>
  <c r="O39" i="66"/>
  <c r="F35" i="66"/>
  <c r="O35" i="66"/>
  <c r="R35" i="66" s="1"/>
  <c r="AG35" i="66" s="1"/>
  <c r="F31" i="66"/>
  <c r="O31" i="66"/>
  <c r="R31" i="66" s="1"/>
  <c r="AG31" i="66" s="1"/>
  <c r="F27" i="66"/>
  <c r="O27" i="66"/>
  <c r="R27" i="66" s="1"/>
  <c r="AG27" i="66" s="1"/>
  <c r="F23" i="66"/>
  <c r="O23" i="66"/>
  <c r="F19" i="66"/>
  <c r="O19" i="66"/>
  <c r="F15" i="66"/>
  <c r="O15" i="66"/>
  <c r="F11" i="66"/>
  <c r="O11" i="66"/>
  <c r="O16" i="66"/>
  <c r="R16" i="66" s="1"/>
  <c r="AG16" i="66" s="1"/>
  <c r="F16" i="66"/>
  <c r="O12" i="66"/>
  <c r="R12" i="66" s="1"/>
  <c r="AG12" i="66" s="1"/>
  <c r="F12" i="66"/>
  <c r="J74" i="51"/>
  <c r="G74" i="20"/>
  <c r="J66" i="51"/>
  <c r="G66" i="20"/>
  <c r="C74" i="5"/>
  <c r="O75" i="6"/>
  <c r="C58" i="5"/>
  <c r="F58" i="5" s="1"/>
  <c r="O59" i="6"/>
  <c r="C42" i="5"/>
  <c r="F42" i="5" s="1"/>
  <c r="O43" i="6"/>
  <c r="O27" i="6"/>
  <c r="C26" i="5"/>
  <c r="F26" i="5" s="1"/>
  <c r="O36" i="66"/>
  <c r="R36" i="66" s="1"/>
  <c r="AG36" i="66" s="1"/>
  <c r="F36" i="66"/>
  <c r="O28" i="66"/>
  <c r="F28" i="66"/>
  <c r="J12" i="20"/>
  <c r="K12" i="20"/>
  <c r="E68" i="5"/>
  <c r="O69" i="10"/>
  <c r="E52" i="5"/>
  <c r="O53" i="10"/>
  <c r="E36" i="5"/>
  <c r="O37" i="10"/>
  <c r="E20" i="5"/>
  <c r="O21" i="10"/>
  <c r="F10" i="67"/>
  <c r="F9" i="67" s="1"/>
  <c r="F9" i="6"/>
  <c r="F81" i="66"/>
  <c r="O81" i="66"/>
  <c r="F77" i="66"/>
  <c r="O77" i="66"/>
  <c r="F73" i="66"/>
  <c r="O73" i="66"/>
  <c r="F69" i="66"/>
  <c r="O69" i="66"/>
  <c r="F33" i="66"/>
  <c r="O33" i="66"/>
  <c r="R33" i="66" s="1"/>
  <c r="AG33" i="66" s="1"/>
  <c r="F29" i="66"/>
  <c r="O29" i="66"/>
  <c r="R29" i="66" s="1"/>
  <c r="AG29" i="66" s="1"/>
  <c r="F25" i="66"/>
  <c r="O25" i="66"/>
  <c r="F21" i="66"/>
  <c r="O21" i="66"/>
  <c r="R21" i="66" s="1"/>
  <c r="AG21" i="66" s="1"/>
  <c r="F17" i="66"/>
  <c r="O17" i="66"/>
  <c r="F13" i="66"/>
  <c r="O13" i="66"/>
  <c r="R13" i="66" s="1"/>
  <c r="AG13" i="66" s="1"/>
  <c r="O42" i="8"/>
  <c r="D41" i="5"/>
  <c r="F41" i="5" s="1"/>
  <c r="I14" i="51"/>
  <c r="G14" i="19"/>
  <c r="G13" i="5"/>
  <c r="J52" i="51"/>
  <c r="G52" i="20"/>
  <c r="J44" i="51"/>
  <c r="G44" i="20"/>
  <c r="J36" i="51"/>
  <c r="G36" i="20"/>
  <c r="J28" i="51"/>
  <c r="G28" i="20"/>
  <c r="J20" i="51"/>
  <c r="G20" i="20"/>
  <c r="J12" i="51"/>
  <c r="G12" i="20"/>
  <c r="O54" i="8"/>
  <c r="D53" i="5"/>
  <c r="F53" i="5" s="1"/>
  <c r="O22" i="8"/>
  <c r="D21" i="5"/>
  <c r="I82" i="51"/>
  <c r="G82" i="19"/>
  <c r="G81" i="5"/>
  <c r="I74" i="51"/>
  <c r="G74" i="19"/>
  <c r="G73" i="5"/>
  <c r="I66" i="51"/>
  <c r="G66" i="19"/>
  <c r="G65" i="5"/>
  <c r="I58" i="51"/>
  <c r="G58" i="19"/>
  <c r="G57" i="5"/>
  <c r="I50" i="51"/>
  <c r="G50" i="19"/>
  <c r="G49" i="5"/>
  <c r="I42" i="51"/>
  <c r="G42" i="19"/>
  <c r="G41" i="5"/>
  <c r="I34" i="51"/>
  <c r="G34" i="19"/>
  <c r="G33" i="5"/>
  <c r="I26" i="51"/>
  <c r="G26" i="19"/>
  <c r="G25" i="5"/>
  <c r="N23" i="68"/>
  <c r="O23" i="68" s="1"/>
  <c r="N43" i="68"/>
  <c r="O43" i="68" s="1"/>
  <c r="G9" i="67"/>
  <c r="J65" i="20"/>
  <c r="J33" i="20"/>
  <c r="J17" i="20"/>
  <c r="Q81" i="66"/>
  <c r="Q73" i="66"/>
  <c r="H62" i="67"/>
  <c r="H54" i="67"/>
  <c r="Q49" i="66"/>
  <c r="Q41" i="66"/>
  <c r="H30" i="67"/>
  <c r="H22" i="67"/>
  <c r="H14" i="67"/>
  <c r="D9" i="67"/>
  <c r="J18" i="20"/>
  <c r="J71" i="20"/>
  <c r="C83" i="18"/>
  <c r="F83" i="18" s="1"/>
  <c r="C75" i="18"/>
  <c r="F75" i="18" s="1"/>
  <c r="C67" i="18"/>
  <c r="F67" i="18" s="1"/>
  <c r="C59" i="18"/>
  <c r="F59" i="18" s="1"/>
  <c r="C51" i="18"/>
  <c r="F51" i="18" s="1"/>
  <c r="C43" i="18"/>
  <c r="F43" i="18" s="1"/>
  <c r="C35" i="18"/>
  <c r="F35" i="18" s="1"/>
  <c r="C27" i="18"/>
  <c r="F27" i="18" s="1"/>
  <c r="C19" i="18"/>
  <c r="F19" i="18" s="1"/>
  <c r="C11" i="18"/>
  <c r="F11" i="18" s="1"/>
  <c r="H84" i="67"/>
  <c r="Q79" i="66"/>
  <c r="H76" i="67"/>
  <c r="Q71" i="66"/>
  <c r="H68" i="67"/>
  <c r="H60" i="67"/>
  <c r="H52" i="67"/>
  <c r="H44" i="67"/>
  <c r="J83" i="20"/>
  <c r="J67" i="20"/>
  <c r="J53" i="20"/>
  <c r="H65" i="67"/>
  <c r="H61" i="67"/>
  <c r="H57" i="67"/>
  <c r="H53" i="67"/>
  <c r="H49" i="67"/>
  <c r="H45" i="67"/>
  <c r="H41" i="67"/>
  <c r="H37" i="67"/>
  <c r="H10" i="8"/>
  <c r="H9" i="8" s="1"/>
  <c r="Q52" i="66"/>
  <c r="Q48" i="66"/>
  <c r="Q44" i="66"/>
  <c r="Q40" i="66"/>
  <c r="G43" i="20"/>
  <c r="G27" i="20"/>
  <c r="G80" i="20"/>
  <c r="G51" i="20"/>
  <c r="G35" i="20"/>
  <c r="G75" i="20"/>
  <c r="G82" i="5"/>
  <c r="O82" i="6"/>
  <c r="G74" i="5"/>
  <c r="O74" i="6"/>
  <c r="G66" i="5"/>
  <c r="O66" i="6"/>
  <c r="G58" i="5"/>
  <c r="O58" i="6"/>
  <c r="G50" i="5"/>
  <c r="O50" i="6"/>
  <c r="G42" i="5"/>
  <c r="O42" i="6"/>
  <c r="G34" i="5"/>
  <c r="O34" i="6"/>
  <c r="G26" i="5"/>
  <c r="O26" i="6"/>
  <c r="O44" i="8"/>
  <c r="O83" i="10"/>
  <c r="O75" i="10"/>
  <c r="O67" i="10"/>
  <c r="O59" i="10"/>
  <c r="O51" i="10"/>
  <c r="E22" i="65"/>
  <c r="E38" i="65"/>
  <c r="E54" i="65"/>
  <c r="E70" i="65"/>
  <c r="E19" i="65"/>
  <c r="E35" i="65"/>
  <c r="E51" i="65"/>
  <c r="E67" i="65"/>
  <c r="E20" i="65"/>
  <c r="E36" i="65"/>
  <c r="E52" i="65"/>
  <c r="E68" i="65"/>
  <c r="E25" i="65"/>
  <c r="E41" i="65"/>
  <c r="E57" i="65"/>
  <c r="E72" i="65"/>
  <c r="E73" i="65"/>
  <c r="I78" i="65"/>
  <c r="J78" i="65" s="1"/>
  <c r="E78" i="65"/>
  <c r="I83" i="65"/>
  <c r="J83" i="65" s="1"/>
  <c r="E83" i="65"/>
  <c r="H13" i="20"/>
  <c r="K13" i="20" s="1"/>
  <c r="T9" i="13"/>
  <c r="J35" i="20"/>
  <c r="K19" i="51"/>
  <c r="G18" i="5"/>
  <c r="C80" i="5"/>
  <c r="O81" i="6"/>
  <c r="C68" i="5"/>
  <c r="O69" i="6"/>
  <c r="C60" i="5"/>
  <c r="O61" i="6"/>
  <c r="C52" i="5"/>
  <c r="O53" i="6"/>
  <c r="C44" i="5"/>
  <c r="O45" i="6"/>
  <c r="C36" i="5"/>
  <c r="O37" i="6"/>
  <c r="C28" i="5"/>
  <c r="O29" i="6"/>
  <c r="O21" i="6"/>
  <c r="C20" i="5"/>
  <c r="F20" i="5" s="1"/>
  <c r="O13" i="6"/>
  <c r="C12" i="5"/>
  <c r="F12" i="5" s="1"/>
  <c r="F82" i="66"/>
  <c r="O82" i="66"/>
  <c r="R82" i="66" s="1"/>
  <c r="AG82" i="66" s="1"/>
  <c r="F74" i="66"/>
  <c r="O74" i="66"/>
  <c r="O66" i="66"/>
  <c r="R66" i="66" s="1"/>
  <c r="AG66" i="66" s="1"/>
  <c r="F66" i="66"/>
  <c r="F58" i="66"/>
  <c r="O58" i="66"/>
  <c r="R58" i="66" s="1"/>
  <c r="AG58" i="66" s="1"/>
  <c r="O34" i="66"/>
  <c r="F34" i="66"/>
  <c r="O26" i="66"/>
  <c r="R26" i="66" s="1"/>
  <c r="AG26" i="66" s="1"/>
  <c r="F26" i="66"/>
  <c r="O18" i="66"/>
  <c r="R18" i="66" s="1"/>
  <c r="AG18" i="66" s="1"/>
  <c r="F18" i="66"/>
  <c r="O10" i="66"/>
  <c r="C9" i="66"/>
  <c r="O20" i="10"/>
  <c r="E19" i="5"/>
  <c r="F19" i="5" s="1"/>
  <c r="O76" i="10"/>
  <c r="E75" i="5"/>
  <c r="F75" i="5" s="1"/>
  <c r="O60" i="10"/>
  <c r="E59" i="5"/>
  <c r="O44" i="10"/>
  <c r="E43" i="5"/>
  <c r="F43" i="5" s="1"/>
  <c r="O28" i="10"/>
  <c r="E27" i="5"/>
  <c r="N10" i="8"/>
  <c r="G9" i="5" s="1"/>
  <c r="P10" i="66"/>
  <c r="D9" i="66"/>
  <c r="E14" i="5"/>
  <c r="F14" i="5" s="1"/>
  <c r="O15" i="10"/>
  <c r="C78" i="5"/>
  <c r="F78" i="5" s="1"/>
  <c r="O79" i="6"/>
  <c r="C62" i="5"/>
  <c r="F62" i="5" s="1"/>
  <c r="O63" i="6"/>
  <c r="C46" i="5"/>
  <c r="F46" i="5" s="1"/>
  <c r="O47" i="6"/>
  <c r="C30" i="5"/>
  <c r="F30" i="5" s="1"/>
  <c r="O31" i="6"/>
  <c r="F84" i="66"/>
  <c r="O84" i="66"/>
  <c r="F76" i="66"/>
  <c r="O76" i="66"/>
  <c r="F68" i="66"/>
  <c r="O68" i="66"/>
  <c r="F60" i="66"/>
  <c r="O60" i="66"/>
  <c r="O52" i="66"/>
  <c r="F52" i="66"/>
  <c r="F44" i="66"/>
  <c r="O44" i="66"/>
  <c r="E71" i="5"/>
  <c r="O72" i="10"/>
  <c r="E55" i="5"/>
  <c r="F55" i="5" s="1"/>
  <c r="O56" i="10"/>
  <c r="E39" i="5"/>
  <c r="F39" i="5" s="1"/>
  <c r="O40" i="10"/>
  <c r="O24" i="10"/>
  <c r="E23" i="5"/>
  <c r="F23" i="5" s="1"/>
  <c r="C9" i="10"/>
  <c r="H10" i="10"/>
  <c r="H9" i="10" s="1"/>
  <c r="I10" i="51"/>
  <c r="G10" i="19"/>
  <c r="N9" i="6"/>
  <c r="J55" i="51"/>
  <c r="G55" i="20"/>
  <c r="I16" i="51"/>
  <c r="G16" i="19"/>
  <c r="G15" i="5"/>
  <c r="C13" i="50"/>
  <c r="J54" i="51"/>
  <c r="G54" i="20"/>
  <c r="J46" i="51"/>
  <c r="G46" i="20"/>
  <c r="J38" i="51"/>
  <c r="G38" i="20"/>
  <c r="J30" i="51"/>
  <c r="G30" i="20"/>
  <c r="J22" i="51"/>
  <c r="G22" i="20"/>
  <c r="J14" i="51"/>
  <c r="G14" i="20"/>
  <c r="I84" i="51"/>
  <c r="G84" i="19"/>
  <c r="G83" i="5"/>
  <c r="I76" i="51"/>
  <c r="G76" i="19"/>
  <c r="G75" i="5"/>
  <c r="I68" i="51"/>
  <c r="G68" i="19"/>
  <c r="G67" i="5"/>
  <c r="I60" i="51"/>
  <c r="G60" i="19"/>
  <c r="G59" i="5"/>
  <c r="I52" i="51"/>
  <c r="G52" i="19"/>
  <c r="G51" i="5"/>
  <c r="I44" i="51"/>
  <c r="G44" i="19"/>
  <c r="G43" i="5"/>
  <c r="I36" i="51"/>
  <c r="G36" i="19"/>
  <c r="G35" i="5"/>
  <c r="I28" i="51"/>
  <c r="G28" i="19"/>
  <c r="G27" i="5"/>
  <c r="I20" i="51"/>
  <c r="G20" i="19"/>
  <c r="G19" i="5"/>
  <c r="O34" i="8"/>
  <c r="D33" i="5"/>
  <c r="L77" i="52"/>
  <c r="C77" i="46"/>
  <c r="C69" i="56"/>
  <c r="C69" i="57"/>
  <c r="L69" i="52"/>
  <c r="O69" i="47"/>
  <c r="C68" i="38"/>
  <c r="C69" i="50"/>
  <c r="C69" i="46"/>
  <c r="C61" i="56"/>
  <c r="C61" i="57"/>
  <c r="L61" i="52"/>
  <c r="O61" i="47"/>
  <c r="C61" i="50"/>
  <c r="C61" i="46"/>
  <c r="C60" i="38"/>
  <c r="C53" i="56"/>
  <c r="C53" i="57"/>
  <c r="L53" i="52"/>
  <c r="O53" i="47"/>
  <c r="C53" i="50"/>
  <c r="C53" i="46"/>
  <c r="C52" i="38"/>
  <c r="C45" i="56"/>
  <c r="C45" i="57"/>
  <c r="L45" i="52"/>
  <c r="O45" i="47"/>
  <c r="C44" i="38"/>
  <c r="C45" i="50"/>
  <c r="C45" i="46"/>
  <c r="C37" i="56"/>
  <c r="C37" i="57"/>
  <c r="L37" i="52"/>
  <c r="O37" i="47"/>
  <c r="C36" i="38"/>
  <c r="C37" i="50"/>
  <c r="C37" i="46"/>
  <c r="C29" i="56"/>
  <c r="C29" i="57"/>
  <c r="L29" i="52"/>
  <c r="O29" i="47"/>
  <c r="C28" i="38"/>
  <c r="C29" i="50"/>
  <c r="C29" i="46"/>
  <c r="N75" i="68"/>
  <c r="O75" i="68" s="1"/>
  <c r="N66" i="68"/>
  <c r="O66" i="68" s="1"/>
  <c r="N32" i="68"/>
  <c r="O32" i="68" s="1"/>
  <c r="G22" i="62"/>
  <c r="G23" i="30"/>
  <c r="J63" i="20"/>
  <c r="H50" i="67"/>
  <c r="H42" i="67"/>
  <c r="J75" i="20"/>
  <c r="J61" i="20"/>
  <c r="J29" i="20"/>
  <c r="H16" i="67"/>
  <c r="H12" i="67"/>
  <c r="J72" i="19"/>
  <c r="E67" i="76" s="1"/>
  <c r="J40" i="19"/>
  <c r="E35" i="76" s="1"/>
  <c r="K31" i="20"/>
  <c r="J57" i="20"/>
  <c r="J25" i="20"/>
  <c r="D80" i="50"/>
  <c r="D72" i="50"/>
  <c r="D64" i="50"/>
  <c r="D56" i="50"/>
  <c r="D48" i="50"/>
  <c r="D40" i="50"/>
  <c r="D32" i="50"/>
  <c r="D24" i="50"/>
  <c r="D16" i="50"/>
  <c r="Q47" i="66"/>
  <c r="Q39" i="66"/>
  <c r="H36" i="67"/>
  <c r="H28" i="67"/>
  <c r="J78" i="20"/>
  <c r="J54" i="19"/>
  <c r="E49" i="76" s="1"/>
  <c r="J22" i="19"/>
  <c r="E17" i="76" s="1"/>
  <c r="J75" i="19"/>
  <c r="E70" i="76" s="1"/>
  <c r="J59" i="19"/>
  <c r="E54" i="76" s="1"/>
  <c r="J43" i="19"/>
  <c r="E38" i="76" s="1"/>
  <c r="J27" i="19"/>
  <c r="E22" i="76" s="1"/>
  <c r="J11" i="19"/>
  <c r="E6" i="76" s="1"/>
  <c r="G84" i="20"/>
  <c r="Q76" i="66"/>
  <c r="Q72" i="66"/>
  <c r="Q68" i="66"/>
  <c r="O36" i="8"/>
  <c r="O46" i="8"/>
  <c r="O14" i="6"/>
  <c r="F81" i="5"/>
  <c r="F73" i="5"/>
  <c r="F65" i="5"/>
  <c r="F59" i="5"/>
  <c r="F57" i="5"/>
  <c r="O44" i="6"/>
  <c r="F33" i="5"/>
  <c r="F27" i="5"/>
  <c r="F21" i="5"/>
  <c r="O18" i="10"/>
  <c r="O66" i="8"/>
  <c r="G76" i="20"/>
  <c r="G64" i="20"/>
  <c r="G60" i="20"/>
  <c r="N57" i="68"/>
  <c r="O57" i="68" s="1"/>
  <c r="E18" i="65"/>
  <c r="E34" i="65"/>
  <c r="E50" i="65"/>
  <c r="E66" i="65"/>
  <c r="E15" i="65"/>
  <c r="E31" i="65"/>
  <c r="E47" i="65"/>
  <c r="E63" i="65"/>
  <c r="E16" i="65"/>
  <c r="E32" i="65"/>
  <c r="E48" i="65"/>
  <c r="E64" i="65"/>
  <c r="E21" i="65"/>
  <c r="E37" i="65"/>
  <c r="E53" i="65"/>
  <c r="E69" i="65"/>
  <c r="E84" i="65"/>
  <c r="I84" i="65"/>
  <c r="J84" i="65" s="1"/>
  <c r="I74" i="65"/>
  <c r="J74" i="65" s="1"/>
  <c r="E74" i="65"/>
  <c r="I79" i="65"/>
  <c r="J79" i="65" s="1"/>
  <c r="E79" i="65"/>
  <c r="C72" i="5"/>
  <c r="O73" i="6"/>
  <c r="F50" i="66"/>
  <c r="O50" i="66"/>
  <c r="F42" i="66"/>
  <c r="O42" i="66"/>
  <c r="C9" i="67"/>
  <c r="O81" i="10"/>
  <c r="E80" i="5"/>
  <c r="O65" i="10"/>
  <c r="E64" i="5"/>
  <c r="O49" i="10"/>
  <c r="E48" i="5"/>
  <c r="O33" i="10"/>
  <c r="E32" i="5"/>
  <c r="O67" i="8"/>
  <c r="D66" i="5"/>
  <c r="E10" i="67"/>
  <c r="E9" i="67" s="1"/>
  <c r="D9" i="6"/>
  <c r="O19" i="10"/>
  <c r="E18" i="5"/>
  <c r="F18" i="5" s="1"/>
  <c r="J78" i="51"/>
  <c r="G78" i="20"/>
  <c r="J70" i="51"/>
  <c r="G70" i="20"/>
  <c r="C82" i="5"/>
  <c r="O83" i="6"/>
  <c r="C66" i="5"/>
  <c r="O67" i="6"/>
  <c r="C50" i="5"/>
  <c r="F50" i="5" s="1"/>
  <c r="O51" i="6"/>
  <c r="C34" i="5"/>
  <c r="F34" i="5" s="1"/>
  <c r="O35" i="6"/>
  <c r="O32" i="66"/>
  <c r="F32" i="66"/>
  <c r="O24" i="66"/>
  <c r="R24" i="66" s="1"/>
  <c r="AG24" i="66" s="1"/>
  <c r="F24" i="66"/>
  <c r="O20" i="66"/>
  <c r="R20" i="66" s="1"/>
  <c r="AG20" i="66" s="1"/>
  <c r="F20" i="66"/>
  <c r="E76" i="5"/>
  <c r="O77" i="10"/>
  <c r="E60" i="5"/>
  <c r="O61" i="10"/>
  <c r="E44" i="5"/>
  <c r="O45" i="10"/>
  <c r="E28" i="5"/>
  <c r="O29" i="10"/>
  <c r="K10" i="51"/>
  <c r="J82" i="51"/>
  <c r="G82" i="20"/>
  <c r="D74" i="5"/>
  <c r="O75" i="8"/>
  <c r="J57" i="51"/>
  <c r="G57" i="20"/>
  <c r="O26" i="8"/>
  <c r="D25" i="5"/>
  <c r="F25" i="5" s="1"/>
  <c r="I18" i="51"/>
  <c r="G18" i="19"/>
  <c r="G17" i="5"/>
  <c r="J48" i="51"/>
  <c r="G48" i="20"/>
  <c r="J40" i="51"/>
  <c r="G40" i="20"/>
  <c r="J32" i="51"/>
  <c r="G32" i="20"/>
  <c r="J24" i="51"/>
  <c r="G24" i="20"/>
  <c r="J16" i="51"/>
  <c r="G16" i="20"/>
  <c r="O69" i="8"/>
  <c r="D68" i="5"/>
  <c r="O38" i="8"/>
  <c r="D37" i="5"/>
  <c r="F37" i="5" s="1"/>
  <c r="I78" i="51"/>
  <c r="G78" i="19"/>
  <c r="G77" i="5"/>
  <c r="I70" i="51"/>
  <c r="G70" i="19"/>
  <c r="G69" i="5"/>
  <c r="I62" i="51"/>
  <c r="G62" i="19"/>
  <c r="G61" i="5"/>
  <c r="I54" i="51"/>
  <c r="G54" i="19"/>
  <c r="G53" i="5"/>
  <c r="I46" i="51"/>
  <c r="G46" i="19"/>
  <c r="G45" i="5"/>
  <c r="I38" i="51"/>
  <c r="G38" i="19"/>
  <c r="G37" i="5"/>
  <c r="I30" i="51"/>
  <c r="G30" i="19"/>
  <c r="G29" i="5"/>
  <c r="I22" i="51"/>
  <c r="G22" i="19"/>
  <c r="G21" i="5"/>
  <c r="A2" i="13"/>
  <c r="A2" i="12"/>
  <c r="O72" i="8"/>
  <c r="D71" i="5"/>
  <c r="O77" i="8"/>
  <c r="D76" i="5"/>
  <c r="C79" i="56"/>
  <c r="C79" i="57"/>
  <c r="L79" i="52"/>
  <c r="C78" i="38"/>
  <c r="O79" i="47"/>
  <c r="C79" i="46"/>
  <c r="C79" i="50"/>
  <c r="C71" i="56"/>
  <c r="C71" i="57"/>
  <c r="L71" i="52"/>
  <c r="C70" i="38"/>
  <c r="O71" i="47"/>
  <c r="C71" i="46"/>
  <c r="C71" i="50"/>
  <c r="C47" i="56"/>
  <c r="C47" i="57"/>
  <c r="L47" i="52"/>
  <c r="C46" i="38"/>
  <c r="O47" i="47"/>
  <c r="C47" i="46"/>
  <c r="C47" i="50"/>
  <c r="C39" i="56"/>
  <c r="C39" i="57"/>
  <c r="L39" i="52"/>
  <c r="C38" i="38"/>
  <c r="C39" i="50"/>
  <c r="O39" i="47"/>
  <c r="C39" i="46"/>
  <c r="L31" i="52"/>
  <c r="N37" i="68"/>
  <c r="O37" i="68" s="1"/>
  <c r="N31" i="68"/>
  <c r="O31" i="68" s="1"/>
  <c r="J81" i="20"/>
  <c r="J79" i="20"/>
  <c r="J49" i="20"/>
  <c r="G67" i="20"/>
  <c r="Q77" i="66"/>
  <c r="H74" i="67"/>
  <c r="Q69" i="66"/>
  <c r="H66" i="67"/>
  <c r="H58" i="67"/>
  <c r="Q45" i="66"/>
  <c r="Q37" i="66"/>
  <c r="H34" i="67"/>
  <c r="H26" i="67"/>
  <c r="H18" i="67"/>
  <c r="J34" i="20"/>
  <c r="J74" i="19"/>
  <c r="E69" i="76" s="1"/>
  <c r="J42" i="19"/>
  <c r="E37" i="76" s="1"/>
  <c r="J55" i="20"/>
  <c r="C79" i="18"/>
  <c r="F79" i="18" s="1"/>
  <c r="C71" i="18"/>
  <c r="F71" i="18" s="1"/>
  <c r="C63" i="18"/>
  <c r="F63" i="18" s="1"/>
  <c r="C55" i="18"/>
  <c r="F55" i="18" s="1"/>
  <c r="C47" i="18"/>
  <c r="F47" i="18" s="1"/>
  <c r="C39" i="18"/>
  <c r="F39" i="18" s="1"/>
  <c r="C31" i="18"/>
  <c r="F31" i="18" s="1"/>
  <c r="C23" i="18"/>
  <c r="F23" i="18" s="1"/>
  <c r="C15" i="18"/>
  <c r="F15" i="18" s="1"/>
  <c r="Q83" i="66"/>
  <c r="H80" i="67"/>
  <c r="Q75" i="66"/>
  <c r="H72" i="67"/>
  <c r="Q67" i="66"/>
  <c r="H64" i="67"/>
  <c r="H56" i="67"/>
  <c r="H48" i="67"/>
  <c r="H40" i="67"/>
  <c r="K81" i="19"/>
  <c r="K65" i="19"/>
  <c r="K49" i="19"/>
  <c r="K33" i="19"/>
  <c r="K17" i="19"/>
  <c r="J69" i="20"/>
  <c r="J37" i="20"/>
  <c r="O35" i="10"/>
  <c r="O27" i="10"/>
  <c r="O78" i="8"/>
  <c r="G72" i="20"/>
  <c r="G59" i="20"/>
  <c r="O16" i="6"/>
  <c r="O48" i="8"/>
  <c r="O16" i="8"/>
  <c r="O84" i="6"/>
  <c r="O78" i="6"/>
  <c r="O76" i="6"/>
  <c r="O70" i="6"/>
  <c r="O68" i="6"/>
  <c r="O62" i="6"/>
  <c r="O60" i="6"/>
  <c r="G54" i="5"/>
  <c r="O54" i="6"/>
  <c r="O52" i="6"/>
  <c r="O46" i="6"/>
  <c r="O38" i="6"/>
  <c r="O36" i="6"/>
  <c r="O30" i="6"/>
  <c r="O28" i="6"/>
  <c r="O70" i="8"/>
  <c r="O28" i="8"/>
  <c r="J10" i="61"/>
  <c r="H22" i="61"/>
  <c r="E14" i="65"/>
  <c r="E30" i="65"/>
  <c r="E46" i="65"/>
  <c r="E62" i="65"/>
  <c r="E11" i="65"/>
  <c r="E27" i="65"/>
  <c r="E43" i="65"/>
  <c r="E59" i="65"/>
  <c r="E12" i="65"/>
  <c r="E28" i="65"/>
  <c r="E44" i="65"/>
  <c r="E60" i="65"/>
  <c r="E17" i="65"/>
  <c r="E33" i="65"/>
  <c r="E49" i="65"/>
  <c r="E65" i="65"/>
  <c r="E80" i="65"/>
  <c r="I80" i="65"/>
  <c r="J80" i="65" s="1"/>
  <c r="I81" i="65"/>
  <c r="J81" i="65" s="1"/>
  <c r="E81" i="65"/>
  <c r="I75" i="65"/>
  <c r="J75" i="65" s="1"/>
  <c r="E75" i="65"/>
  <c r="K11" i="51"/>
  <c r="G10" i="5"/>
  <c r="C64" i="5"/>
  <c r="F64" i="5" s="1"/>
  <c r="O65" i="6"/>
  <c r="C56" i="5"/>
  <c r="F56" i="5" s="1"/>
  <c r="O57" i="6"/>
  <c r="C48" i="5"/>
  <c r="O49" i="6"/>
  <c r="C40" i="5"/>
  <c r="O41" i="6"/>
  <c r="C32" i="5"/>
  <c r="F32" i="5" s="1"/>
  <c r="O33" i="6"/>
  <c r="O25" i="6"/>
  <c r="C24" i="5"/>
  <c r="F24" i="5" s="1"/>
  <c r="O17" i="6"/>
  <c r="C16" i="5"/>
  <c r="F16" i="5" s="1"/>
  <c r="F78" i="66"/>
  <c r="O78" i="66"/>
  <c r="F70" i="66"/>
  <c r="O70" i="66"/>
  <c r="F62" i="66"/>
  <c r="O62" i="66"/>
  <c r="R62" i="66" s="1"/>
  <c r="AG62" i="66" s="1"/>
  <c r="F54" i="66"/>
  <c r="O54" i="66"/>
  <c r="R54" i="66" s="1"/>
  <c r="AG54" i="66" s="1"/>
  <c r="O30" i="66"/>
  <c r="R30" i="66" s="1"/>
  <c r="AG30" i="66" s="1"/>
  <c r="F30" i="66"/>
  <c r="O22" i="66"/>
  <c r="R22" i="66" s="1"/>
  <c r="AG22" i="66" s="1"/>
  <c r="F22" i="66"/>
  <c r="O14" i="66"/>
  <c r="R14" i="66" s="1"/>
  <c r="AG14" i="66" s="1"/>
  <c r="F14" i="66"/>
  <c r="O16" i="10"/>
  <c r="E15" i="5"/>
  <c r="F15" i="5" s="1"/>
  <c r="O84" i="10"/>
  <c r="E83" i="5"/>
  <c r="F83" i="5" s="1"/>
  <c r="O68" i="10"/>
  <c r="E67" i="5"/>
  <c r="F67" i="5" s="1"/>
  <c r="O52" i="10"/>
  <c r="E51" i="5"/>
  <c r="F51" i="5" s="1"/>
  <c r="O36" i="10"/>
  <c r="E35" i="5"/>
  <c r="F35" i="5" s="1"/>
  <c r="O83" i="8"/>
  <c r="D82" i="5"/>
  <c r="D70" i="5"/>
  <c r="O71" i="8"/>
  <c r="C70" i="5"/>
  <c r="O71" i="6"/>
  <c r="C54" i="5"/>
  <c r="F54" i="5" s="1"/>
  <c r="O55" i="6"/>
  <c r="C38" i="5"/>
  <c r="F38" i="5" s="1"/>
  <c r="O39" i="6"/>
  <c r="O23" i="6"/>
  <c r="C22" i="5"/>
  <c r="F22" i="5" s="1"/>
  <c r="F80" i="66"/>
  <c r="O80" i="66"/>
  <c r="R80" i="66" s="1"/>
  <c r="AG80" i="66" s="1"/>
  <c r="F72" i="66"/>
  <c r="O72" i="66"/>
  <c r="F64" i="66"/>
  <c r="O64" i="66"/>
  <c r="F56" i="66"/>
  <c r="O56" i="66"/>
  <c r="R56" i="66" s="1"/>
  <c r="AG56" i="66" s="1"/>
  <c r="F48" i="66"/>
  <c r="O48" i="66"/>
  <c r="F40" i="66"/>
  <c r="O40" i="66"/>
  <c r="E79" i="5"/>
  <c r="F79" i="5" s="1"/>
  <c r="O80" i="10"/>
  <c r="E63" i="5"/>
  <c r="F63" i="5" s="1"/>
  <c r="O64" i="10"/>
  <c r="E47" i="5"/>
  <c r="F47" i="5" s="1"/>
  <c r="O48" i="10"/>
  <c r="E31" i="5"/>
  <c r="F31" i="5" s="1"/>
  <c r="O32" i="10"/>
  <c r="O65" i="66"/>
  <c r="F65" i="66"/>
  <c r="O61" i="66"/>
  <c r="R61" i="66" s="1"/>
  <c r="AG61" i="66" s="1"/>
  <c r="F61" i="66"/>
  <c r="O57" i="66"/>
  <c r="F57" i="66"/>
  <c r="O53" i="66"/>
  <c r="R53" i="66" s="1"/>
  <c r="AG53" i="66" s="1"/>
  <c r="F53" i="66"/>
  <c r="F49" i="66"/>
  <c r="O49" i="66"/>
  <c r="F45" i="66"/>
  <c r="O45" i="66"/>
  <c r="F41" i="66"/>
  <c r="O41" i="66"/>
  <c r="F37" i="66"/>
  <c r="O37" i="66"/>
  <c r="I12" i="51"/>
  <c r="G12" i="19"/>
  <c r="G11" i="5"/>
  <c r="J50" i="51"/>
  <c r="G50" i="20"/>
  <c r="J42" i="51"/>
  <c r="G42" i="20"/>
  <c r="J34" i="51"/>
  <c r="G34" i="20"/>
  <c r="J26" i="51"/>
  <c r="G26" i="20"/>
  <c r="J18" i="51"/>
  <c r="G18" i="20"/>
  <c r="I80" i="51"/>
  <c r="G80" i="19"/>
  <c r="G79" i="5"/>
  <c r="I72" i="51"/>
  <c r="G72" i="19"/>
  <c r="G71" i="5"/>
  <c r="I64" i="51"/>
  <c r="G64" i="19"/>
  <c r="G63" i="5"/>
  <c r="I56" i="51"/>
  <c r="G56" i="19"/>
  <c r="G55" i="5"/>
  <c r="I48" i="51"/>
  <c r="G48" i="19"/>
  <c r="G47" i="5"/>
  <c r="I40" i="51"/>
  <c r="G40" i="19"/>
  <c r="G39" i="5"/>
  <c r="I32" i="51"/>
  <c r="G32" i="19"/>
  <c r="G31" i="5"/>
  <c r="I24" i="51"/>
  <c r="G24" i="19"/>
  <c r="G23" i="5"/>
  <c r="O50" i="8"/>
  <c r="D49" i="5"/>
  <c r="O18" i="8"/>
  <c r="D17" i="5"/>
  <c r="F17" i="5" s="1"/>
  <c r="C81" i="56"/>
  <c r="C81" i="57"/>
  <c r="L81" i="52"/>
  <c r="O81" i="47"/>
  <c r="C80" i="38"/>
  <c r="C81" i="50"/>
  <c r="C81" i="46"/>
  <c r="C73" i="56"/>
  <c r="C73" i="57"/>
  <c r="L73" i="52"/>
  <c r="O73" i="47"/>
  <c r="C72" i="38"/>
  <c r="C73" i="50"/>
  <c r="C73" i="46"/>
  <c r="C65" i="56"/>
  <c r="C65" i="57"/>
  <c r="L65" i="52"/>
  <c r="O65" i="47"/>
  <c r="C64" i="38"/>
  <c r="C65" i="50"/>
  <c r="C65" i="46"/>
  <c r="C49" i="56"/>
  <c r="C49" i="57"/>
  <c r="L49" i="52"/>
  <c r="O49" i="47"/>
  <c r="C48" i="38"/>
  <c r="C49" i="50"/>
  <c r="C49" i="46"/>
  <c r="L41" i="52"/>
  <c r="C33" i="56"/>
  <c r="C33" i="57"/>
  <c r="L33" i="52"/>
  <c r="O33" i="47"/>
  <c r="C33" i="50"/>
  <c r="C33" i="46"/>
  <c r="C32" i="38"/>
  <c r="N50" i="68"/>
  <c r="O50" i="68" s="1"/>
  <c r="O10" i="24"/>
  <c r="K35" i="20"/>
  <c r="H46" i="67"/>
  <c r="H38" i="67"/>
  <c r="J77" i="20"/>
  <c r="J59" i="20"/>
  <c r="J45" i="20"/>
  <c r="J27" i="20"/>
  <c r="H71" i="67"/>
  <c r="J82" i="20"/>
  <c r="J16" i="20"/>
  <c r="J56" i="19"/>
  <c r="E51" i="76" s="1"/>
  <c r="J24" i="19"/>
  <c r="E19" i="76" s="1"/>
  <c r="K15" i="20"/>
  <c r="J73" i="20"/>
  <c r="J41" i="20"/>
  <c r="D84" i="50"/>
  <c r="D76" i="50"/>
  <c r="D68" i="50"/>
  <c r="D60" i="50"/>
  <c r="D52" i="50"/>
  <c r="D44" i="50"/>
  <c r="D36" i="50"/>
  <c r="D28" i="50"/>
  <c r="D20" i="50"/>
  <c r="D12" i="50"/>
  <c r="Q51" i="66"/>
  <c r="Q43" i="66"/>
  <c r="H32" i="67"/>
  <c r="H24" i="67"/>
  <c r="H20" i="67"/>
  <c r="J70" i="19"/>
  <c r="E65" i="76" s="1"/>
  <c r="J38" i="19"/>
  <c r="E33" i="76" s="1"/>
  <c r="K83" i="19"/>
  <c r="K67" i="19"/>
  <c r="K51" i="19"/>
  <c r="K35" i="19"/>
  <c r="K19" i="19"/>
  <c r="J21" i="20"/>
  <c r="J77" i="19"/>
  <c r="E72" i="76" s="1"/>
  <c r="J61" i="19"/>
  <c r="E56" i="76" s="1"/>
  <c r="J45" i="19"/>
  <c r="E40" i="76" s="1"/>
  <c r="J13" i="19"/>
  <c r="E8" i="76" s="1"/>
  <c r="K10" i="20"/>
  <c r="H81" i="67"/>
  <c r="H77" i="67"/>
  <c r="H73" i="67"/>
  <c r="H69" i="67"/>
  <c r="H33" i="67"/>
  <c r="H29" i="67"/>
  <c r="H25" i="67"/>
  <c r="H21" i="67"/>
  <c r="H17" i="67"/>
  <c r="H13" i="67"/>
  <c r="G56" i="20"/>
  <c r="Q78" i="66"/>
  <c r="Q74" i="66"/>
  <c r="Q70" i="66"/>
  <c r="Q50" i="66"/>
  <c r="Q46" i="66"/>
  <c r="Q42" i="66"/>
  <c r="Q38" i="66"/>
  <c r="O74" i="8"/>
  <c r="O43" i="10"/>
  <c r="O80" i="6"/>
  <c r="F77" i="5"/>
  <c r="F69" i="5"/>
  <c r="O64" i="6"/>
  <c r="G56" i="5"/>
  <c r="O48" i="6"/>
  <c r="F45" i="5"/>
  <c r="O40" i="6"/>
  <c r="O32" i="6"/>
  <c r="F29" i="5"/>
  <c r="O30" i="8"/>
  <c r="G83" i="20"/>
  <c r="G68" i="20"/>
  <c r="J9" i="65" l="1"/>
  <c r="F66" i="5"/>
  <c r="E171" i="74"/>
  <c r="F171" i="74" s="1"/>
  <c r="R19" i="66"/>
  <c r="AG19" i="66" s="1"/>
  <c r="R17" i="66"/>
  <c r="AG17" i="66" s="1"/>
  <c r="R15" i="66"/>
  <c r="AG15" i="66" s="1"/>
  <c r="R84" i="66"/>
  <c r="AG84" i="66" s="1"/>
  <c r="R11" i="66"/>
  <c r="AG11" i="66" s="1"/>
  <c r="R65" i="66"/>
  <c r="AG65" i="66" s="1"/>
  <c r="R32" i="66"/>
  <c r="AG32" i="66" s="1"/>
  <c r="K41" i="19"/>
  <c r="K73" i="19"/>
  <c r="J58" i="19"/>
  <c r="E53" i="76" s="1"/>
  <c r="J29" i="19"/>
  <c r="E24" i="76" s="1"/>
  <c r="K25" i="19"/>
  <c r="K57" i="19"/>
  <c r="E138" i="74"/>
  <c r="F138" i="74" s="1"/>
  <c r="E168" i="74"/>
  <c r="F168" i="74" s="1"/>
  <c r="E144" i="74"/>
  <c r="F144" i="74" s="1"/>
  <c r="E169" i="74"/>
  <c r="F169" i="74" s="1"/>
  <c r="E145" i="74"/>
  <c r="F145" i="74" s="1"/>
  <c r="R57" i="66"/>
  <c r="AG57" i="66" s="1"/>
  <c r="R64" i="66"/>
  <c r="AG64" i="66" s="1"/>
  <c r="R28" i="66"/>
  <c r="AG28" i="66" s="1"/>
  <c r="R41" i="66"/>
  <c r="AG41" i="66" s="1"/>
  <c r="E152" i="74"/>
  <c r="F152" i="74" s="1"/>
  <c r="E180" i="74"/>
  <c r="F180" i="74" s="1"/>
  <c r="R40" i="66"/>
  <c r="AG40" i="66" s="1"/>
  <c r="R60" i="66"/>
  <c r="AG60" i="66" s="1"/>
  <c r="R23" i="66"/>
  <c r="AG23" i="66" s="1"/>
  <c r="F61" i="5"/>
  <c r="C63" i="39" s="1"/>
  <c r="P63" i="39" s="1"/>
  <c r="F11" i="5"/>
  <c r="F49" i="5"/>
  <c r="H49" i="5" s="1"/>
  <c r="C31" i="46"/>
  <c r="O63" i="47"/>
  <c r="O77" i="47"/>
  <c r="R34" i="66"/>
  <c r="AG34" i="66" s="1"/>
  <c r="E44" i="74"/>
  <c r="F44" i="74" s="1"/>
  <c r="G1514" i="74"/>
  <c r="E1108" i="74"/>
  <c r="C41" i="46"/>
  <c r="J68" i="19"/>
  <c r="E63" i="76" s="1"/>
  <c r="J13" i="20"/>
  <c r="C76" i="38"/>
  <c r="C77" i="56"/>
  <c r="E185" i="74"/>
  <c r="F185" i="74" s="1"/>
  <c r="E159" i="74"/>
  <c r="F159" i="74" s="1"/>
  <c r="J12" i="19"/>
  <c r="E7" i="76" s="1"/>
  <c r="F70" i="5"/>
  <c r="K47" i="19"/>
  <c r="C77" i="50"/>
  <c r="C13" i="57"/>
  <c r="R25" i="66"/>
  <c r="AG25" i="66" s="1"/>
  <c r="D119" i="74"/>
  <c r="D194" i="74" s="1"/>
  <c r="N9" i="8"/>
  <c r="F71" i="5"/>
  <c r="H71" i="5" s="1"/>
  <c r="K53" i="19"/>
  <c r="J26" i="19"/>
  <c r="E21" i="76" s="1"/>
  <c r="K69" i="19"/>
  <c r="K37" i="19"/>
  <c r="K15" i="19"/>
  <c r="J79" i="19"/>
  <c r="E74" i="76" s="1"/>
  <c r="J39" i="19"/>
  <c r="E34" i="76" s="1"/>
  <c r="C354" i="74"/>
  <c r="K21" i="19"/>
  <c r="C10" i="68"/>
  <c r="J36" i="19"/>
  <c r="E31" i="76" s="1"/>
  <c r="K71" i="19"/>
  <c r="J63" i="19"/>
  <c r="E58" i="76" s="1"/>
  <c r="J23" i="19"/>
  <c r="E18" i="76" s="1"/>
  <c r="D9" i="50"/>
  <c r="J76" i="19"/>
  <c r="E71" i="76" s="1"/>
  <c r="K31" i="19"/>
  <c r="J52" i="19"/>
  <c r="E47" i="76" s="1"/>
  <c r="J44" i="19"/>
  <c r="E39" i="76" s="1"/>
  <c r="K55" i="19"/>
  <c r="J20" i="19"/>
  <c r="E15" i="76" s="1"/>
  <c r="E181" i="74"/>
  <c r="F181" i="74" s="1"/>
  <c r="F13" i="5"/>
  <c r="H13" i="5" s="1"/>
  <c r="E172" i="74"/>
  <c r="F172" i="74" s="1"/>
  <c r="O41" i="47"/>
  <c r="F40" i="5"/>
  <c r="C42" i="39" s="1"/>
  <c r="P42" i="39" s="1"/>
  <c r="C30" i="38"/>
  <c r="C63" i="46"/>
  <c r="C63" i="56"/>
  <c r="C13" i="46"/>
  <c r="L13" i="52"/>
  <c r="F36" i="5"/>
  <c r="H36" i="5" s="1"/>
  <c r="F52" i="5"/>
  <c r="H52" i="5" s="1"/>
  <c r="E173" i="74"/>
  <c r="F173" i="74" s="1"/>
  <c r="E191" i="74"/>
  <c r="F191" i="74" s="1"/>
  <c r="C40" i="38"/>
  <c r="C41" i="56"/>
  <c r="R49" i="66"/>
  <c r="AG49" i="66" s="1"/>
  <c r="R48" i="66"/>
  <c r="AG48" i="66" s="1"/>
  <c r="C31" i="50"/>
  <c r="C31" i="56"/>
  <c r="C62" i="38"/>
  <c r="C63" i="57"/>
  <c r="F72" i="5"/>
  <c r="H72" i="5" s="1"/>
  <c r="O13" i="47"/>
  <c r="E158" i="74"/>
  <c r="F158" i="74" s="1"/>
  <c r="E186" i="74"/>
  <c r="F186" i="74" s="1"/>
  <c r="C41" i="50"/>
  <c r="F48" i="5"/>
  <c r="H48" i="5" s="1"/>
  <c r="O31" i="47"/>
  <c r="C63" i="50"/>
  <c r="C12" i="38"/>
  <c r="R44" i="66"/>
  <c r="AG44" i="66" s="1"/>
  <c r="R37" i="66"/>
  <c r="AG37" i="66" s="1"/>
  <c r="R45" i="66"/>
  <c r="AG45" i="66" s="1"/>
  <c r="R72" i="66"/>
  <c r="AG72" i="66" s="1"/>
  <c r="R52" i="66"/>
  <c r="AG52" i="66" s="1"/>
  <c r="D114" i="74"/>
  <c r="D1183" i="74"/>
  <c r="E1183" i="74" s="1"/>
  <c r="G285" i="74"/>
  <c r="D445" i="74"/>
  <c r="E285" i="74"/>
  <c r="F285" i="74" s="1"/>
  <c r="D447" i="74"/>
  <c r="G287" i="74"/>
  <c r="E287" i="74"/>
  <c r="F287" i="74" s="1"/>
  <c r="G293" i="74"/>
  <c r="D453" i="74"/>
  <c r="E293" i="74"/>
  <c r="F293" i="74" s="1"/>
  <c r="D455" i="74"/>
  <c r="G295" i="74"/>
  <c r="E295" i="74"/>
  <c r="F295" i="74" s="1"/>
  <c r="G301" i="74"/>
  <c r="D461" i="74"/>
  <c r="E301" i="74"/>
  <c r="F301" i="74" s="1"/>
  <c r="E309" i="74"/>
  <c r="F309" i="74" s="1"/>
  <c r="G309" i="74"/>
  <c r="D469" i="74"/>
  <c r="E317" i="74"/>
  <c r="F317" i="74" s="1"/>
  <c r="G317" i="74"/>
  <c r="D477" i="74"/>
  <c r="E325" i="74"/>
  <c r="F325" i="74" s="1"/>
  <c r="G325" i="74"/>
  <c r="D485" i="74"/>
  <c r="G333" i="74"/>
  <c r="D493" i="74"/>
  <c r="E333" i="74"/>
  <c r="F333" i="74" s="1"/>
  <c r="G341" i="74"/>
  <c r="D501" i="74"/>
  <c r="E341" i="74"/>
  <c r="F341" i="74" s="1"/>
  <c r="E349" i="74"/>
  <c r="F349" i="74" s="1"/>
  <c r="G349" i="74"/>
  <c r="D509" i="74"/>
  <c r="D361" i="74"/>
  <c r="G201" i="74"/>
  <c r="E201" i="74"/>
  <c r="F201" i="74" s="1"/>
  <c r="D363" i="74"/>
  <c r="G203" i="74"/>
  <c r="E203" i="74"/>
  <c r="F203" i="74" s="1"/>
  <c r="D377" i="74"/>
  <c r="G217" i="74"/>
  <c r="E217" i="74"/>
  <c r="F217" i="74" s="1"/>
  <c r="D379" i="74"/>
  <c r="G219" i="74"/>
  <c r="E219" i="74"/>
  <c r="F219" i="74" s="1"/>
  <c r="D393" i="74"/>
  <c r="G233" i="74"/>
  <c r="E233" i="74"/>
  <c r="F233" i="74" s="1"/>
  <c r="D395" i="74"/>
  <c r="G235" i="74"/>
  <c r="E235" i="74"/>
  <c r="F235" i="74" s="1"/>
  <c r="D409" i="74"/>
  <c r="G249" i="74"/>
  <c r="E249" i="74"/>
  <c r="F249" i="74" s="1"/>
  <c r="D411" i="74"/>
  <c r="G251" i="74"/>
  <c r="E251" i="74"/>
  <c r="F251" i="74" s="1"/>
  <c r="D425" i="74"/>
  <c r="G265" i="74"/>
  <c r="E265" i="74"/>
  <c r="F265" i="74" s="1"/>
  <c r="D427" i="74"/>
  <c r="G267" i="74"/>
  <c r="E267" i="74"/>
  <c r="F267" i="74" s="1"/>
  <c r="E289" i="74"/>
  <c r="F289" i="74" s="1"/>
  <c r="G289" i="74"/>
  <c r="D449" i="74"/>
  <c r="D451" i="74"/>
  <c r="G291" i="74"/>
  <c r="E291" i="74"/>
  <c r="F291" i="74" s="1"/>
  <c r="G305" i="74"/>
  <c r="D465" i="74"/>
  <c r="E305" i="74"/>
  <c r="F305" i="74" s="1"/>
  <c r="D467" i="74"/>
  <c r="G307" i="74"/>
  <c r="E307" i="74"/>
  <c r="F307" i="74" s="1"/>
  <c r="G321" i="74"/>
  <c r="D481" i="74"/>
  <c r="E321" i="74"/>
  <c r="F321" i="74" s="1"/>
  <c r="D483" i="74"/>
  <c r="G323" i="74"/>
  <c r="E323" i="74"/>
  <c r="F323" i="74" s="1"/>
  <c r="E337" i="74"/>
  <c r="F337" i="74" s="1"/>
  <c r="G337" i="74"/>
  <c r="D497" i="74"/>
  <c r="D499" i="74"/>
  <c r="G339" i="74"/>
  <c r="E339" i="74"/>
  <c r="F339" i="74" s="1"/>
  <c r="E353" i="74"/>
  <c r="F353" i="74" s="1"/>
  <c r="G353" i="74"/>
  <c r="D513" i="74"/>
  <c r="D364" i="74"/>
  <c r="G204" i="74"/>
  <c r="E204" i="74"/>
  <c r="F204" i="74" s="1"/>
  <c r="D366" i="74"/>
  <c r="G206" i="74"/>
  <c r="E206" i="74"/>
  <c r="F206" i="74" s="1"/>
  <c r="D372" i="74"/>
  <c r="G212" i="74"/>
  <c r="E212" i="74"/>
  <c r="F212" i="74" s="1"/>
  <c r="D374" i="74"/>
  <c r="G214" i="74"/>
  <c r="E214" i="74"/>
  <c r="F214" i="74" s="1"/>
  <c r="D380" i="74"/>
  <c r="G220" i="74"/>
  <c r="E220" i="74"/>
  <c r="F220" i="74" s="1"/>
  <c r="D382" i="74"/>
  <c r="G222" i="74"/>
  <c r="E222" i="74"/>
  <c r="F222" i="74" s="1"/>
  <c r="D388" i="74"/>
  <c r="G228" i="74"/>
  <c r="E228" i="74"/>
  <c r="F228" i="74" s="1"/>
  <c r="D390" i="74"/>
  <c r="G230" i="74"/>
  <c r="E230" i="74"/>
  <c r="F230" i="74" s="1"/>
  <c r="D396" i="74"/>
  <c r="G236" i="74"/>
  <c r="E236" i="74"/>
  <c r="F236" i="74" s="1"/>
  <c r="D398" i="74"/>
  <c r="G238" i="74"/>
  <c r="E238" i="74"/>
  <c r="F238" i="74" s="1"/>
  <c r="D404" i="74"/>
  <c r="G244" i="74"/>
  <c r="E244" i="74"/>
  <c r="F244" i="74" s="1"/>
  <c r="D406" i="74"/>
  <c r="G246" i="74"/>
  <c r="E246" i="74"/>
  <c r="F246" i="74" s="1"/>
  <c r="D412" i="74"/>
  <c r="G252" i="74"/>
  <c r="E252" i="74"/>
  <c r="F252" i="74" s="1"/>
  <c r="D414" i="74"/>
  <c r="G254" i="74"/>
  <c r="E254" i="74"/>
  <c r="F254" i="74" s="1"/>
  <c r="D418" i="74"/>
  <c r="G258" i="74"/>
  <c r="E258" i="74"/>
  <c r="F258" i="74" s="1"/>
  <c r="D426" i="74"/>
  <c r="G266" i="74"/>
  <c r="E266" i="74"/>
  <c r="F266" i="74" s="1"/>
  <c r="E442" i="74"/>
  <c r="F442" i="74" s="1"/>
  <c r="G442" i="74"/>
  <c r="G446" i="74"/>
  <c r="E446" i="74"/>
  <c r="F446" i="74" s="1"/>
  <c r="E450" i="74"/>
  <c r="F450" i="74" s="1"/>
  <c r="G450" i="74"/>
  <c r="E462" i="74"/>
  <c r="F462" i="74" s="1"/>
  <c r="G462" i="74"/>
  <c r="G360" i="74"/>
  <c r="E360" i="74"/>
  <c r="F360" i="74" s="1"/>
  <c r="G368" i="74"/>
  <c r="E368" i="74"/>
  <c r="F368" i="74" s="1"/>
  <c r="G376" i="74"/>
  <c r="E376" i="74"/>
  <c r="F376" i="74" s="1"/>
  <c r="G384" i="74"/>
  <c r="E384" i="74"/>
  <c r="F384" i="74" s="1"/>
  <c r="G392" i="74"/>
  <c r="E392" i="74"/>
  <c r="F392" i="74" s="1"/>
  <c r="G400" i="74"/>
  <c r="E400" i="74"/>
  <c r="F400" i="74" s="1"/>
  <c r="G408" i="74"/>
  <c r="E408" i="74"/>
  <c r="F408" i="74" s="1"/>
  <c r="G420" i="74"/>
  <c r="E420" i="74"/>
  <c r="F420" i="74" s="1"/>
  <c r="G428" i="74"/>
  <c r="E428" i="74"/>
  <c r="F428" i="74" s="1"/>
  <c r="G460" i="74"/>
  <c r="E460" i="74"/>
  <c r="F460" i="74" s="1"/>
  <c r="G316" i="74"/>
  <c r="D476" i="74"/>
  <c r="E316" i="74"/>
  <c r="F316" i="74" s="1"/>
  <c r="E332" i="74"/>
  <c r="F332" i="74" s="1"/>
  <c r="G332" i="74"/>
  <c r="D492" i="74"/>
  <c r="D439" i="74"/>
  <c r="E279" i="74"/>
  <c r="F279" i="74" s="1"/>
  <c r="G279" i="74"/>
  <c r="C15" i="57"/>
  <c r="C15" i="50"/>
  <c r="C15" i="46"/>
  <c r="C15" i="56"/>
  <c r="L15" i="52"/>
  <c r="O15" i="47"/>
  <c r="C14" i="38"/>
  <c r="C17" i="57"/>
  <c r="O17" i="47"/>
  <c r="C17" i="46"/>
  <c r="C17" i="56"/>
  <c r="L17" i="52"/>
  <c r="C17" i="50"/>
  <c r="C16" i="38"/>
  <c r="E120" i="74"/>
  <c r="F120" i="74" s="1"/>
  <c r="C21" i="56"/>
  <c r="L21" i="52"/>
  <c r="C20" i="38"/>
  <c r="C21" i="46"/>
  <c r="C21" i="57"/>
  <c r="O21" i="47"/>
  <c r="C21" i="50"/>
  <c r="C23" i="56"/>
  <c r="L23" i="52"/>
  <c r="C23" i="50"/>
  <c r="C23" i="46"/>
  <c r="C23" i="57"/>
  <c r="C22" i="38"/>
  <c r="O23" i="47"/>
  <c r="C25" i="56"/>
  <c r="L25" i="52"/>
  <c r="C24" i="38"/>
  <c r="C25" i="46"/>
  <c r="C25" i="57"/>
  <c r="O25" i="47"/>
  <c r="C25" i="50"/>
  <c r="E165" i="74"/>
  <c r="F165" i="74" s="1"/>
  <c r="E174" i="74"/>
  <c r="F174" i="74" s="1"/>
  <c r="D369" i="74"/>
  <c r="G209" i="74"/>
  <c r="E209" i="74"/>
  <c r="F209" i="74" s="1"/>
  <c r="D371" i="74"/>
  <c r="G211" i="74"/>
  <c r="E211" i="74"/>
  <c r="F211" i="74" s="1"/>
  <c r="D385" i="74"/>
  <c r="G225" i="74"/>
  <c r="E225" i="74"/>
  <c r="F225" i="74" s="1"/>
  <c r="D387" i="74"/>
  <c r="G227" i="74"/>
  <c r="E227" i="74"/>
  <c r="F227" i="74" s="1"/>
  <c r="D401" i="74"/>
  <c r="G241" i="74"/>
  <c r="E241" i="74"/>
  <c r="F241" i="74" s="1"/>
  <c r="D403" i="74"/>
  <c r="G243" i="74"/>
  <c r="E243" i="74"/>
  <c r="F243" i="74" s="1"/>
  <c r="D417" i="74"/>
  <c r="G257" i="74"/>
  <c r="E257" i="74"/>
  <c r="F257" i="74" s="1"/>
  <c r="D419" i="74"/>
  <c r="G259" i="74"/>
  <c r="E259" i="74"/>
  <c r="F259" i="74" s="1"/>
  <c r="D433" i="74"/>
  <c r="G273" i="74"/>
  <c r="E273" i="74"/>
  <c r="F273" i="74" s="1"/>
  <c r="E281" i="74"/>
  <c r="F281" i="74" s="1"/>
  <c r="D441" i="74"/>
  <c r="G281" i="74"/>
  <c r="D443" i="74"/>
  <c r="G283" i="74"/>
  <c r="E283" i="74"/>
  <c r="F283" i="74" s="1"/>
  <c r="E297" i="74"/>
  <c r="F297" i="74" s="1"/>
  <c r="G297" i="74"/>
  <c r="D457" i="74"/>
  <c r="D459" i="74"/>
  <c r="G299" i="74"/>
  <c r="E299" i="74"/>
  <c r="F299" i="74" s="1"/>
  <c r="E313" i="74"/>
  <c r="F313" i="74" s="1"/>
  <c r="G313" i="74"/>
  <c r="D473" i="74"/>
  <c r="D475" i="74"/>
  <c r="G315" i="74"/>
  <c r="E315" i="74"/>
  <c r="F315" i="74" s="1"/>
  <c r="G329" i="74"/>
  <c r="D489" i="74"/>
  <c r="E329" i="74"/>
  <c r="F329" i="74" s="1"/>
  <c r="D491" i="74"/>
  <c r="G331" i="74"/>
  <c r="E331" i="74"/>
  <c r="F331" i="74" s="1"/>
  <c r="G345" i="74"/>
  <c r="D505" i="74"/>
  <c r="E345" i="74"/>
  <c r="F345" i="74" s="1"/>
  <c r="D507" i="74"/>
  <c r="G347" i="74"/>
  <c r="E347" i="74"/>
  <c r="F347" i="74" s="1"/>
  <c r="D416" i="74"/>
  <c r="G256" i="74"/>
  <c r="E256" i="74"/>
  <c r="F256" i="74" s="1"/>
  <c r="D424" i="74"/>
  <c r="G264" i="74"/>
  <c r="E264" i="74"/>
  <c r="F264" i="74" s="1"/>
  <c r="D432" i="74"/>
  <c r="G272" i="74"/>
  <c r="E272" i="74"/>
  <c r="F272" i="74" s="1"/>
  <c r="G454" i="74"/>
  <c r="E454" i="74"/>
  <c r="F454" i="74" s="1"/>
  <c r="E458" i="74"/>
  <c r="F458" i="74" s="1"/>
  <c r="G458" i="74"/>
  <c r="G1520" i="74"/>
  <c r="D1595" i="74"/>
  <c r="G359" i="74"/>
  <c r="E359" i="74"/>
  <c r="F359" i="74" s="1"/>
  <c r="E365" i="74"/>
  <c r="F365" i="74" s="1"/>
  <c r="G365" i="74"/>
  <c r="E373" i="74"/>
  <c r="F373" i="74" s="1"/>
  <c r="G373" i="74"/>
  <c r="E381" i="74"/>
  <c r="F381" i="74" s="1"/>
  <c r="G381" i="74"/>
  <c r="E389" i="74"/>
  <c r="F389" i="74" s="1"/>
  <c r="G389" i="74"/>
  <c r="E397" i="74"/>
  <c r="F397" i="74" s="1"/>
  <c r="G397" i="74"/>
  <c r="E405" i="74"/>
  <c r="F405" i="74" s="1"/>
  <c r="G405" i="74"/>
  <c r="E413" i="74"/>
  <c r="F413" i="74" s="1"/>
  <c r="G413" i="74"/>
  <c r="E421" i="74"/>
  <c r="F421" i="74" s="1"/>
  <c r="G421" i="74"/>
  <c r="E429" i="74"/>
  <c r="F429" i="74" s="1"/>
  <c r="G429" i="74"/>
  <c r="G440" i="74"/>
  <c r="E440" i="74"/>
  <c r="F440" i="74" s="1"/>
  <c r="G444" i="74"/>
  <c r="E444" i="74"/>
  <c r="F444" i="74" s="1"/>
  <c r="G456" i="74"/>
  <c r="E456" i="74"/>
  <c r="F456" i="74" s="1"/>
  <c r="E463" i="74"/>
  <c r="F463" i="74" s="1"/>
  <c r="G463" i="74"/>
  <c r="G479" i="74"/>
  <c r="E479" i="74"/>
  <c r="F479" i="74" s="1"/>
  <c r="E495" i="74"/>
  <c r="F495" i="74" s="1"/>
  <c r="G495" i="74"/>
  <c r="E306" i="74"/>
  <c r="F306" i="74" s="1"/>
  <c r="D466" i="74"/>
  <c r="G306" i="74"/>
  <c r="E322" i="74"/>
  <c r="F322" i="74" s="1"/>
  <c r="D482" i="74"/>
  <c r="G322" i="74"/>
  <c r="D498" i="74"/>
  <c r="E338" i="74"/>
  <c r="F338" i="74" s="1"/>
  <c r="G338" i="74"/>
  <c r="G352" i="74"/>
  <c r="D512" i="74"/>
  <c r="E352" i="74"/>
  <c r="F352" i="74" s="1"/>
  <c r="D470" i="74"/>
  <c r="E310" i="74"/>
  <c r="F310" i="74" s="1"/>
  <c r="G310" i="74"/>
  <c r="D486" i="74"/>
  <c r="E326" i="74"/>
  <c r="F326" i="74" s="1"/>
  <c r="G326" i="74"/>
  <c r="E342" i="74"/>
  <c r="F342" i="74" s="1"/>
  <c r="D502" i="74"/>
  <c r="G342" i="74"/>
  <c r="D474" i="74"/>
  <c r="E314" i="74"/>
  <c r="F314" i="74" s="1"/>
  <c r="G314" i="74"/>
  <c r="D490" i="74"/>
  <c r="G330" i="74"/>
  <c r="E330" i="74"/>
  <c r="F330" i="74" s="1"/>
  <c r="E346" i="74"/>
  <c r="F346" i="74" s="1"/>
  <c r="D506" i="74"/>
  <c r="G346" i="74"/>
  <c r="D594" i="74"/>
  <c r="E594" i="74" s="1"/>
  <c r="K14" i="19"/>
  <c r="J14" i="19"/>
  <c r="E9" i="76" s="1"/>
  <c r="K18" i="19"/>
  <c r="J18" i="19"/>
  <c r="E13" i="76" s="1"/>
  <c r="K30" i="19"/>
  <c r="J30" i="19"/>
  <c r="E25" i="76" s="1"/>
  <c r="K34" i="19"/>
  <c r="J34" i="19"/>
  <c r="E29" i="76" s="1"/>
  <c r="K46" i="19"/>
  <c r="J46" i="19"/>
  <c r="E41" i="76" s="1"/>
  <c r="K50" i="19"/>
  <c r="J50" i="19"/>
  <c r="E45" i="76" s="1"/>
  <c r="K62" i="19"/>
  <c r="J62" i="19"/>
  <c r="E57" i="76" s="1"/>
  <c r="K66" i="19"/>
  <c r="J66" i="19"/>
  <c r="E61" i="76" s="1"/>
  <c r="K78" i="19"/>
  <c r="J78" i="19"/>
  <c r="E73" i="76" s="1"/>
  <c r="K82" i="19"/>
  <c r="J82" i="19"/>
  <c r="E77" i="76" s="1"/>
  <c r="K9" i="20"/>
  <c r="H8" i="30"/>
  <c r="H23" i="30" s="1"/>
  <c r="E1610" i="74"/>
  <c r="G1610" i="74" s="1"/>
  <c r="L35" i="20"/>
  <c r="D304" i="74"/>
  <c r="C119" i="74"/>
  <c r="G1189" i="74"/>
  <c r="F1264" i="74"/>
  <c r="G362" i="74"/>
  <c r="E362" i="74"/>
  <c r="F362" i="74" s="1"/>
  <c r="G370" i="74"/>
  <c r="E370" i="74"/>
  <c r="F370" i="74" s="1"/>
  <c r="G378" i="74"/>
  <c r="E378" i="74"/>
  <c r="F378" i="74" s="1"/>
  <c r="G386" i="74"/>
  <c r="E386" i="74"/>
  <c r="F386" i="74" s="1"/>
  <c r="G394" i="74"/>
  <c r="E394" i="74"/>
  <c r="F394" i="74" s="1"/>
  <c r="G402" i="74"/>
  <c r="E402" i="74"/>
  <c r="F402" i="74" s="1"/>
  <c r="G410" i="74"/>
  <c r="E410" i="74"/>
  <c r="F410" i="74" s="1"/>
  <c r="G422" i="74"/>
  <c r="E422" i="74"/>
  <c r="F422" i="74" s="1"/>
  <c r="G430" i="74"/>
  <c r="E430" i="74"/>
  <c r="F430" i="74" s="1"/>
  <c r="E448" i="74"/>
  <c r="F448" i="74" s="1"/>
  <c r="G448" i="74"/>
  <c r="G452" i="74"/>
  <c r="E452" i="74"/>
  <c r="F452" i="74" s="1"/>
  <c r="E511" i="74"/>
  <c r="F511" i="74" s="1"/>
  <c r="G511" i="74"/>
  <c r="C1350" i="74"/>
  <c r="E1275" i="74"/>
  <c r="E320" i="74"/>
  <c r="F320" i="74" s="1"/>
  <c r="G320" i="74"/>
  <c r="D480" i="74"/>
  <c r="G336" i="74"/>
  <c r="D496" i="74"/>
  <c r="E336" i="74"/>
  <c r="F336" i="74" s="1"/>
  <c r="G308" i="74"/>
  <c r="D468" i="74"/>
  <c r="E308" i="74"/>
  <c r="F308" i="74" s="1"/>
  <c r="G324" i="74"/>
  <c r="D484" i="74"/>
  <c r="E324" i="74"/>
  <c r="F324" i="74" s="1"/>
  <c r="E340" i="74"/>
  <c r="F340" i="74" s="1"/>
  <c r="G340" i="74"/>
  <c r="D500" i="74"/>
  <c r="G312" i="74"/>
  <c r="D472" i="74"/>
  <c r="E312" i="74"/>
  <c r="F312" i="74" s="1"/>
  <c r="E328" i="74"/>
  <c r="F328" i="74" s="1"/>
  <c r="G328" i="74"/>
  <c r="D488" i="74"/>
  <c r="D504" i="74"/>
  <c r="G344" i="74"/>
  <c r="E344" i="74"/>
  <c r="F344" i="74" s="1"/>
  <c r="K16" i="19"/>
  <c r="J16" i="19"/>
  <c r="E11" i="76" s="1"/>
  <c r="K28" i="19"/>
  <c r="J28" i="19"/>
  <c r="E23" i="76" s="1"/>
  <c r="K32" i="19"/>
  <c r="J32" i="19"/>
  <c r="E27" i="76" s="1"/>
  <c r="K48" i="19"/>
  <c r="J48" i="19"/>
  <c r="E43" i="76" s="1"/>
  <c r="K60" i="19"/>
  <c r="J60" i="19"/>
  <c r="E55" i="76" s="1"/>
  <c r="K64" i="19"/>
  <c r="J64" i="19"/>
  <c r="E59" i="76" s="1"/>
  <c r="K80" i="19"/>
  <c r="J80" i="19"/>
  <c r="E75" i="76" s="1"/>
  <c r="E121" i="74"/>
  <c r="F121" i="74" s="1"/>
  <c r="E128" i="74"/>
  <c r="F128" i="74" s="1"/>
  <c r="E129" i="74"/>
  <c r="F129" i="74" s="1"/>
  <c r="E156" i="74"/>
  <c r="F156" i="74" s="1"/>
  <c r="E157" i="74"/>
  <c r="F157" i="74" s="1"/>
  <c r="B857" i="74"/>
  <c r="C857" i="74" s="1"/>
  <c r="E771" i="74"/>
  <c r="E1152" i="74"/>
  <c r="D1613" i="74"/>
  <c r="E367" i="74"/>
  <c r="F367" i="74" s="1"/>
  <c r="G367" i="74"/>
  <c r="E375" i="74"/>
  <c r="F375" i="74" s="1"/>
  <c r="G375" i="74"/>
  <c r="E383" i="74"/>
  <c r="F383" i="74" s="1"/>
  <c r="G383" i="74"/>
  <c r="E391" i="74"/>
  <c r="F391" i="74" s="1"/>
  <c r="G391" i="74"/>
  <c r="E399" i="74"/>
  <c r="F399" i="74" s="1"/>
  <c r="G399" i="74"/>
  <c r="E407" i="74"/>
  <c r="F407" i="74" s="1"/>
  <c r="G407" i="74"/>
  <c r="E415" i="74"/>
  <c r="F415" i="74" s="1"/>
  <c r="G415" i="74"/>
  <c r="E423" i="74"/>
  <c r="F423" i="74" s="1"/>
  <c r="G423" i="74"/>
  <c r="E431" i="74"/>
  <c r="F431" i="74" s="1"/>
  <c r="G431" i="74"/>
  <c r="G471" i="74"/>
  <c r="E471" i="74"/>
  <c r="F471" i="74" s="1"/>
  <c r="E487" i="74"/>
  <c r="F487" i="74" s="1"/>
  <c r="G487" i="74"/>
  <c r="E503" i="74"/>
  <c r="F503" i="74" s="1"/>
  <c r="G503" i="74"/>
  <c r="F39" i="74"/>
  <c r="D478" i="74"/>
  <c r="E318" i="74"/>
  <c r="F318" i="74" s="1"/>
  <c r="G318" i="74"/>
  <c r="E334" i="74"/>
  <c r="F334" i="74" s="1"/>
  <c r="D494" i="74"/>
  <c r="G334" i="74"/>
  <c r="G348" i="74"/>
  <c r="D508" i="74"/>
  <c r="E348" i="74"/>
  <c r="F348" i="74" s="1"/>
  <c r="D510" i="74"/>
  <c r="E350" i="74"/>
  <c r="F350" i="74" s="1"/>
  <c r="G350" i="74"/>
  <c r="C53" i="39"/>
  <c r="P53" i="39" s="1"/>
  <c r="H51" i="5"/>
  <c r="C85" i="39"/>
  <c r="P85" i="39" s="1"/>
  <c r="H83" i="5"/>
  <c r="C41" i="39"/>
  <c r="P41" i="39" s="1"/>
  <c r="H39" i="5"/>
  <c r="C33" i="39"/>
  <c r="P33" i="39" s="1"/>
  <c r="H31" i="5"/>
  <c r="C65" i="39"/>
  <c r="P65" i="39" s="1"/>
  <c r="H63" i="5"/>
  <c r="C27" i="39"/>
  <c r="P27" i="39" s="1"/>
  <c r="H25" i="5"/>
  <c r="C20" i="39"/>
  <c r="P20" i="39" s="1"/>
  <c r="H18" i="5"/>
  <c r="C12" i="39"/>
  <c r="P12" i="39" s="1"/>
  <c r="H10" i="5"/>
  <c r="C37" i="39"/>
  <c r="P37" i="39" s="1"/>
  <c r="H35" i="5"/>
  <c r="C69" i="39"/>
  <c r="P69" i="39" s="1"/>
  <c r="H67" i="5"/>
  <c r="C17" i="39"/>
  <c r="P17" i="39" s="1"/>
  <c r="H15" i="5"/>
  <c r="C16" i="39"/>
  <c r="P16" i="39" s="1"/>
  <c r="H14" i="5"/>
  <c r="C19" i="39"/>
  <c r="P19" i="39" s="1"/>
  <c r="H17" i="5"/>
  <c r="C49" i="39"/>
  <c r="P49" i="39" s="1"/>
  <c r="H47" i="5"/>
  <c r="C81" i="39"/>
  <c r="P81" i="39" s="1"/>
  <c r="H79" i="5"/>
  <c r="C39" i="39"/>
  <c r="P39" i="39" s="1"/>
  <c r="H37" i="5"/>
  <c r="C24" i="56"/>
  <c r="C24" i="57"/>
  <c r="L24" i="52"/>
  <c r="C23" i="38"/>
  <c r="O24" i="47"/>
  <c r="C24" i="50"/>
  <c r="C24" i="46"/>
  <c r="C56" i="56"/>
  <c r="C56" i="57"/>
  <c r="L56" i="52"/>
  <c r="O56" i="47"/>
  <c r="C56" i="50"/>
  <c r="C56" i="46"/>
  <c r="C55" i="38"/>
  <c r="C40" i="39"/>
  <c r="P40" i="39" s="1"/>
  <c r="H38" i="5"/>
  <c r="C72" i="39"/>
  <c r="P72" i="39" s="1"/>
  <c r="H70" i="5"/>
  <c r="H40" i="5"/>
  <c r="C58" i="39"/>
  <c r="P58" i="39" s="1"/>
  <c r="H56" i="5"/>
  <c r="F62" i="65"/>
  <c r="G62" i="65" s="1"/>
  <c r="F30" i="65"/>
  <c r="G30" i="65" s="1"/>
  <c r="J22" i="61"/>
  <c r="I10" i="61"/>
  <c r="I22" i="61" s="1"/>
  <c r="C22" i="57"/>
  <c r="C22" i="56"/>
  <c r="L22" i="52"/>
  <c r="C21" i="38"/>
  <c r="C22" i="50"/>
  <c r="C22" i="46"/>
  <c r="O22" i="47"/>
  <c r="C54" i="57"/>
  <c r="C54" i="56"/>
  <c r="L54" i="52"/>
  <c r="C54" i="50"/>
  <c r="C54" i="46"/>
  <c r="O54" i="47"/>
  <c r="C53" i="38"/>
  <c r="C52" i="39"/>
  <c r="P52" i="39" s="1"/>
  <c r="H50" i="5"/>
  <c r="Q10" i="66"/>
  <c r="Q9" i="66" s="1"/>
  <c r="E9" i="66"/>
  <c r="F74" i="65"/>
  <c r="G74" i="65" s="1"/>
  <c r="F69" i="65"/>
  <c r="G69" i="65" s="1"/>
  <c r="F37" i="65"/>
  <c r="G37" i="65" s="1"/>
  <c r="F64" i="65"/>
  <c r="G64" i="65" s="1"/>
  <c r="F32" i="65"/>
  <c r="G32" i="65" s="1"/>
  <c r="F63" i="65"/>
  <c r="G63" i="65" s="1"/>
  <c r="F31" i="65"/>
  <c r="G31" i="65" s="1"/>
  <c r="C21" i="39"/>
  <c r="P21" i="39" s="1"/>
  <c r="H19" i="5"/>
  <c r="C29" i="39"/>
  <c r="P29" i="39" s="1"/>
  <c r="H27" i="5"/>
  <c r="C61" i="39"/>
  <c r="P61" i="39" s="1"/>
  <c r="H59" i="5"/>
  <c r="C77" i="39"/>
  <c r="P77" i="39" s="1"/>
  <c r="H75" i="5"/>
  <c r="C28" i="56"/>
  <c r="C28" i="57"/>
  <c r="L28" i="52"/>
  <c r="O28" i="47"/>
  <c r="C27" i="38"/>
  <c r="C28" i="50"/>
  <c r="C28" i="46"/>
  <c r="C60" i="56"/>
  <c r="C60" i="57"/>
  <c r="L60" i="52"/>
  <c r="O60" i="47"/>
  <c r="C60" i="50"/>
  <c r="C60" i="46"/>
  <c r="C59" i="38"/>
  <c r="O10" i="10"/>
  <c r="O9" i="10" s="1"/>
  <c r="E9" i="5"/>
  <c r="E8" i="5" s="1"/>
  <c r="O9" i="66"/>
  <c r="F83" i="65"/>
  <c r="G83" i="65" s="1"/>
  <c r="F73" i="65"/>
  <c r="G73" i="65" s="1"/>
  <c r="F57" i="65"/>
  <c r="G57" i="65" s="1"/>
  <c r="F25" i="65"/>
  <c r="G25" i="65" s="1"/>
  <c r="F52" i="65"/>
  <c r="G52" i="65" s="1"/>
  <c r="F20" i="65"/>
  <c r="G20" i="65" s="1"/>
  <c r="F51" i="65"/>
  <c r="G51" i="65" s="1"/>
  <c r="F19" i="65"/>
  <c r="G19" i="65" s="1"/>
  <c r="C27" i="56"/>
  <c r="C27" i="57"/>
  <c r="L27" i="52"/>
  <c r="C26" i="38"/>
  <c r="C27" i="50"/>
  <c r="O27" i="47"/>
  <c r="C27" i="46"/>
  <c r="C75" i="56"/>
  <c r="C75" i="57"/>
  <c r="L75" i="52"/>
  <c r="C74" i="38"/>
  <c r="O75" i="47"/>
  <c r="C75" i="46"/>
  <c r="C75" i="50"/>
  <c r="C34" i="57"/>
  <c r="C34" i="56"/>
  <c r="L34" i="52"/>
  <c r="C34" i="50"/>
  <c r="C34" i="46"/>
  <c r="O34" i="47"/>
  <c r="C33" i="38"/>
  <c r="C66" i="57"/>
  <c r="C66" i="56"/>
  <c r="L66" i="52"/>
  <c r="C66" i="50"/>
  <c r="C65" i="38"/>
  <c r="C66" i="46"/>
  <c r="O66" i="47"/>
  <c r="C28" i="39"/>
  <c r="P28" i="39" s="1"/>
  <c r="H26" i="5"/>
  <c r="F77" i="65"/>
  <c r="G77" i="65" s="1"/>
  <c r="F61" i="65"/>
  <c r="G61" i="65" s="1"/>
  <c r="F29" i="65"/>
  <c r="G29" i="65" s="1"/>
  <c r="F56" i="65"/>
  <c r="G56" i="65" s="1"/>
  <c r="F24" i="65"/>
  <c r="G24" i="65" s="1"/>
  <c r="F55" i="65"/>
  <c r="G55" i="65" s="1"/>
  <c r="F23" i="65"/>
  <c r="G23" i="65" s="1"/>
  <c r="F82" i="5"/>
  <c r="R42" i="66"/>
  <c r="AG42" i="66" s="1"/>
  <c r="R68" i="66"/>
  <c r="AG68" i="66" s="1"/>
  <c r="F28" i="5"/>
  <c r="F44" i="5"/>
  <c r="F60" i="5"/>
  <c r="F80" i="5"/>
  <c r="H9" i="20"/>
  <c r="J9" i="20" s="1"/>
  <c r="R73" i="66"/>
  <c r="AG73" i="66" s="1"/>
  <c r="R81" i="66"/>
  <c r="AG81" i="66" s="1"/>
  <c r="R43" i="66"/>
  <c r="AG43" i="66" s="1"/>
  <c r="R51" i="66"/>
  <c r="AG51" i="66" s="1"/>
  <c r="R67" i="66"/>
  <c r="AG67" i="66" s="1"/>
  <c r="R75" i="66"/>
  <c r="AG75" i="66" s="1"/>
  <c r="R83" i="66"/>
  <c r="AG83" i="66" s="1"/>
  <c r="R46" i="66"/>
  <c r="AG46" i="66" s="1"/>
  <c r="I9" i="65"/>
  <c r="O9" i="6"/>
  <c r="H61" i="5"/>
  <c r="C79" i="39"/>
  <c r="P79" i="39" s="1"/>
  <c r="H77" i="5"/>
  <c r="C32" i="56"/>
  <c r="C32" i="57"/>
  <c r="L32" i="52"/>
  <c r="O32" i="47"/>
  <c r="C32" i="50"/>
  <c r="C32" i="46"/>
  <c r="C31" i="38"/>
  <c r="C64" i="56"/>
  <c r="C64" i="57"/>
  <c r="L64" i="52"/>
  <c r="O64" i="47"/>
  <c r="C64" i="50"/>
  <c r="C64" i="46"/>
  <c r="C63" i="38"/>
  <c r="C26" i="39"/>
  <c r="P26" i="39" s="1"/>
  <c r="H24" i="5"/>
  <c r="C11" i="56"/>
  <c r="C11" i="57"/>
  <c r="L11" i="52"/>
  <c r="C10" i="38"/>
  <c r="C11" i="50"/>
  <c r="O11" i="47"/>
  <c r="C11" i="46"/>
  <c r="F81" i="65"/>
  <c r="G81" i="65" s="1"/>
  <c r="F65" i="65"/>
  <c r="G65" i="65" s="1"/>
  <c r="F33" i="65"/>
  <c r="G33" i="65" s="1"/>
  <c r="F60" i="65"/>
  <c r="G60" i="65" s="1"/>
  <c r="F28" i="65"/>
  <c r="G28" i="65" s="1"/>
  <c r="F59" i="65"/>
  <c r="G59" i="65" s="1"/>
  <c r="F27" i="65"/>
  <c r="G27" i="65" s="1"/>
  <c r="C30" i="57"/>
  <c r="C30" i="56"/>
  <c r="L30" i="52"/>
  <c r="C29" i="38"/>
  <c r="C30" i="50"/>
  <c r="C30" i="46"/>
  <c r="O30" i="47"/>
  <c r="C62" i="57"/>
  <c r="C62" i="56"/>
  <c r="L62" i="52"/>
  <c r="C62" i="50"/>
  <c r="C61" i="38"/>
  <c r="C62" i="46"/>
  <c r="O62" i="47"/>
  <c r="F84" i="65"/>
  <c r="G84" i="65" s="1"/>
  <c r="F50" i="65"/>
  <c r="G50" i="65" s="1"/>
  <c r="F18" i="65"/>
  <c r="G18" i="65" s="1"/>
  <c r="C43" i="39"/>
  <c r="P43" i="39" s="1"/>
  <c r="H41" i="5"/>
  <c r="C59" i="39"/>
  <c r="P59" i="39" s="1"/>
  <c r="H57" i="5"/>
  <c r="C75" i="39"/>
  <c r="P75" i="39" s="1"/>
  <c r="H73" i="5"/>
  <c r="C13" i="39"/>
  <c r="P13" i="39" s="1"/>
  <c r="H11" i="5"/>
  <c r="C36" i="56"/>
  <c r="C36" i="57"/>
  <c r="L36" i="52"/>
  <c r="C35" i="38"/>
  <c r="O36" i="47"/>
  <c r="C36" i="50"/>
  <c r="C36" i="46"/>
  <c r="C68" i="56"/>
  <c r="C68" i="57"/>
  <c r="L68" i="52"/>
  <c r="C67" i="38"/>
  <c r="O68" i="47"/>
  <c r="C68" i="50"/>
  <c r="C68" i="46"/>
  <c r="C16" i="56"/>
  <c r="C16" i="57"/>
  <c r="L16" i="52"/>
  <c r="O16" i="47"/>
  <c r="C16" i="50"/>
  <c r="C16" i="46"/>
  <c r="C15" i="38"/>
  <c r="C32" i="39"/>
  <c r="P32" i="39" s="1"/>
  <c r="H30" i="5"/>
  <c r="C64" i="39"/>
  <c r="P64" i="39" s="1"/>
  <c r="H62" i="5"/>
  <c r="C14" i="39"/>
  <c r="P14" i="39" s="1"/>
  <c r="H12" i="5"/>
  <c r="F70" i="65"/>
  <c r="G70" i="65" s="1"/>
  <c r="F38" i="65"/>
  <c r="G38" i="65" s="1"/>
  <c r="C35" i="56"/>
  <c r="C35" i="57"/>
  <c r="L35" i="52"/>
  <c r="C34" i="38"/>
  <c r="C35" i="50"/>
  <c r="O35" i="47"/>
  <c r="C35" i="46"/>
  <c r="C59" i="56"/>
  <c r="C59" i="57"/>
  <c r="L59" i="52"/>
  <c r="O59" i="47"/>
  <c r="C59" i="46"/>
  <c r="C58" i="38"/>
  <c r="C59" i="50"/>
  <c r="C83" i="56"/>
  <c r="C83" i="57"/>
  <c r="L83" i="52"/>
  <c r="C82" i="38"/>
  <c r="O83" i="47"/>
  <c r="C83" i="46"/>
  <c r="C83" i="50"/>
  <c r="O10" i="8"/>
  <c r="O9" i="8" s="1"/>
  <c r="D9" i="5"/>
  <c r="D8" i="5" s="1"/>
  <c r="C42" i="57"/>
  <c r="C42" i="56"/>
  <c r="L42" i="52"/>
  <c r="C42" i="50"/>
  <c r="C41" i="38"/>
  <c r="C42" i="46"/>
  <c r="O42" i="47"/>
  <c r="C74" i="57"/>
  <c r="C74" i="56"/>
  <c r="L74" i="52"/>
  <c r="C74" i="50"/>
  <c r="C73" i="38"/>
  <c r="C74" i="46"/>
  <c r="O74" i="47"/>
  <c r="C44" i="39"/>
  <c r="P44" i="39" s="1"/>
  <c r="H42" i="5"/>
  <c r="F76" i="65"/>
  <c r="G76" i="65" s="1"/>
  <c r="F58" i="65"/>
  <c r="G58" i="65" s="1"/>
  <c r="F26" i="65"/>
  <c r="G26" i="65" s="1"/>
  <c r="R78" i="66"/>
  <c r="AG78" i="66" s="1"/>
  <c r="H10" i="67"/>
  <c r="H9" i="67" s="1"/>
  <c r="R74" i="66"/>
  <c r="AG74" i="66" s="1"/>
  <c r="C8" i="18"/>
  <c r="F74" i="5"/>
  <c r="F76" i="5"/>
  <c r="C40" i="56"/>
  <c r="C40" i="57"/>
  <c r="L40" i="52"/>
  <c r="C39" i="38"/>
  <c r="O40" i="47"/>
  <c r="C40" i="50"/>
  <c r="C40" i="46"/>
  <c r="C72" i="56"/>
  <c r="C72" i="57"/>
  <c r="L72" i="52"/>
  <c r="C71" i="38"/>
  <c r="O72" i="47"/>
  <c r="C72" i="50"/>
  <c r="C72" i="46"/>
  <c r="C12" i="56"/>
  <c r="C12" i="57"/>
  <c r="L12" i="52"/>
  <c r="O12" i="47"/>
  <c r="C11" i="38"/>
  <c r="C12" i="50"/>
  <c r="C12" i="46"/>
  <c r="C56" i="39"/>
  <c r="P56" i="39" s="1"/>
  <c r="H54" i="5"/>
  <c r="C34" i="39"/>
  <c r="P34" i="39" s="1"/>
  <c r="H32" i="5"/>
  <c r="C50" i="39"/>
  <c r="P50" i="39" s="1"/>
  <c r="C66" i="39"/>
  <c r="P66" i="39" s="1"/>
  <c r="H64" i="5"/>
  <c r="F80" i="65"/>
  <c r="G80" i="65" s="1"/>
  <c r="F46" i="65"/>
  <c r="G46" i="65" s="1"/>
  <c r="F14" i="65"/>
  <c r="G14" i="65" s="1"/>
  <c r="C45" i="39"/>
  <c r="P45" i="39" s="1"/>
  <c r="H43" i="5"/>
  <c r="C55" i="56"/>
  <c r="C55" i="57"/>
  <c r="L55" i="52"/>
  <c r="C54" i="38"/>
  <c r="O55" i="47"/>
  <c r="C55" i="46"/>
  <c r="C55" i="50"/>
  <c r="C38" i="57"/>
  <c r="C38" i="56"/>
  <c r="L38" i="52"/>
  <c r="C37" i="38"/>
  <c r="C38" i="50"/>
  <c r="C38" i="46"/>
  <c r="O38" i="47"/>
  <c r="C70" i="57"/>
  <c r="C70" i="56"/>
  <c r="L70" i="52"/>
  <c r="C70" i="50"/>
  <c r="C69" i="38"/>
  <c r="C70" i="46"/>
  <c r="O70" i="47"/>
  <c r="C18" i="57"/>
  <c r="C18" i="56"/>
  <c r="L18" i="52"/>
  <c r="C17" i="38"/>
  <c r="C18" i="50"/>
  <c r="C18" i="46"/>
  <c r="O18" i="47"/>
  <c r="C36" i="39"/>
  <c r="P36" i="39" s="1"/>
  <c r="H34" i="5"/>
  <c r="C68" i="39"/>
  <c r="P68" i="39" s="1"/>
  <c r="H66" i="5"/>
  <c r="F79" i="65"/>
  <c r="G79" i="65" s="1"/>
  <c r="F53" i="65"/>
  <c r="G53" i="65" s="1"/>
  <c r="F21" i="65"/>
  <c r="G21" i="65" s="1"/>
  <c r="F48" i="65"/>
  <c r="G48" i="65" s="1"/>
  <c r="F16" i="65"/>
  <c r="G16" i="65" s="1"/>
  <c r="F47" i="65"/>
  <c r="G47" i="65" s="1"/>
  <c r="F15" i="65"/>
  <c r="G15" i="65" s="1"/>
  <c r="C25" i="39"/>
  <c r="P25" i="39" s="1"/>
  <c r="H23" i="5"/>
  <c r="C44" i="56"/>
  <c r="C44" i="57"/>
  <c r="L44" i="52"/>
  <c r="C43" i="38"/>
  <c r="O44" i="47"/>
  <c r="C44" i="50"/>
  <c r="C44" i="46"/>
  <c r="C76" i="56"/>
  <c r="C76" i="57"/>
  <c r="L76" i="52"/>
  <c r="C75" i="38"/>
  <c r="O76" i="47"/>
  <c r="C76" i="50"/>
  <c r="C76" i="46"/>
  <c r="J10" i="51"/>
  <c r="G10" i="20"/>
  <c r="G9" i="20" s="1"/>
  <c r="C54" i="39"/>
  <c r="P54" i="39" s="1"/>
  <c r="F78" i="65"/>
  <c r="G78" i="65" s="1"/>
  <c r="F72" i="65"/>
  <c r="G72" i="65" s="1"/>
  <c r="F41" i="65"/>
  <c r="G41" i="65" s="1"/>
  <c r="F68" i="65"/>
  <c r="G68" i="65" s="1"/>
  <c r="F36" i="65"/>
  <c r="G36" i="65" s="1"/>
  <c r="F67" i="65"/>
  <c r="G67" i="65" s="1"/>
  <c r="F35" i="65"/>
  <c r="G35" i="65" s="1"/>
  <c r="C43" i="56"/>
  <c r="C43" i="57"/>
  <c r="L43" i="52"/>
  <c r="C42" i="38"/>
  <c r="O43" i="47"/>
  <c r="C43" i="46"/>
  <c r="C43" i="50"/>
  <c r="C67" i="56"/>
  <c r="C67" i="57"/>
  <c r="L67" i="52"/>
  <c r="C66" i="38"/>
  <c r="O67" i="47"/>
  <c r="C67" i="46"/>
  <c r="C67" i="50"/>
  <c r="C50" i="57"/>
  <c r="C50" i="56"/>
  <c r="L50" i="52"/>
  <c r="C50" i="50"/>
  <c r="C49" i="38"/>
  <c r="C50" i="46"/>
  <c r="O50" i="47"/>
  <c r="C82" i="57"/>
  <c r="C82" i="56"/>
  <c r="L82" i="52"/>
  <c r="C82" i="50"/>
  <c r="C81" i="38"/>
  <c r="C82" i="46"/>
  <c r="O82" i="47"/>
  <c r="F82" i="65"/>
  <c r="G82" i="65" s="1"/>
  <c r="F45" i="65"/>
  <c r="G45" i="65" s="1"/>
  <c r="F13" i="65"/>
  <c r="G13" i="65" s="1"/>
  <c r="F40" i="65"/>
  <c r="G40" i="65" s="1"/>
  <c r="F71" i="65"/>
  <c r="G71" i="65" s="1"/>
  <c r="F39" i="65"/>
  <c r="G39" i="65" s="1"/>
  <c r="C8" i="5"/>
  <c r="R50" i="66"/>
  <c r="AG50" i="66" s="1"/>
  <c r="G9" i="19"/>
  <c r="R76" i="66"/>
  <c r="AG76" i="66" s="1"/>
  <c r="F10" i="66"/>
  <c r="F9" i="66" s="1"/>
  <c r="F68" i="5"/>
  <c r="R69" i="66"/>
  <c r="AG69" i="66" s="1"/>
  <c r="R77" i="66"/>
  <c r="AG77" i="66" s="1"/>
  <c r="F8" i="18"/>
  <c r="R39" i="66"/>
  <c r="AG39" i="66" s="1"/>
  <c r="R47" i="66"/>
  <c r="AG47" i="66" s="1"/>
  <c r="R71" i="66"/>
  <c r="AG71" i="66" s="1"/>
  <c r="R79" i="66"/>
  <c r="AG79" i="66" s="1"/>
  <c r="R38" i="66"/>
  <c r="AG38" i="66" s="1"/>
  <c r="C55" i="39"/>
  <c r="P55" i="39" s="1"/>
  <c r="H53" i="5"/>
  <c r="C31" i="39"/>
  <c r="P31" i="39" s="1"/>
  <c r="H29" i="5"/>
  <c r="C47" i="39"/>
  <c r="P47" i="39" s="1"/>
  <c r="H45" i="5"/>
  <c r="C57" i="56"/>
  <c r="C57" i="57"/>
  <c r="L57" i="52"/>
  <c r="O57" i="47"/>
  <c r="C57" i="50"/>
  <c r="C57" i="46"/>
  <c r="C56" i="38"/>
  <c r="C57" i="39"/>
  <c r="P57" i="39" s="1"/>
  <c r="H55" i="5"/>
  <c r="C71" i="39"/>
  <c r="P71" i="39" s="1"/>
  <c r="H69" i="5"/>
  <c r="C48" i="56"/>
  <c r="C48" i="57"/>
  <c r="L48" i="52"/>
  <c r="C47" i="38"/>
  <c r="O48" i="47"/>
  <c r="C48" i="50"/>
  <c r="C48" i="46"/>
  <c r="C80" i="56"/>
  <c r="C80" i="57"/>
  <c r="L80" i="52"/>
  <c r="C79" i="38"/>
  <c r="O80" i="47"/>
  <c r="C80" i="50"/>
  <c r="C80" i="46"/>
  <c r="C24" i="39"/>
  <c r="P24" i="39" s="1"/>
  <c r="H22" i="5"/>
  <c r="C18" i="39"/>
  <c r="P18" i="39" s="1"/>
  <c r="H16" i="5"/>
  <c r="F75" i="65"/>
  <c r="G75" i="65" s="1"/>
  <c r="F49" i="65"/>
  <c r="G49" i="65" s="1"/>
  <c r="F17" i="65"/>
  <c r="G17" i="65" s="1"/>
  <c r="F44" i="65"/>
  <c r="G44" i="65" s="1"/>
  <c r="F12" i="65"/>
  <c r="G12" i="65" s="1"/>
  <c r="F43" i="65"/>
  <c r="G43" i="65" s="1"/>
  <c r="F11" i="65"/>
  <c r="G11" i="65" s="1"/>
  <c r="C46" i="57"/>
  <c r="C46" i="56"/>
  <c r="L46" i="52"/>
  <c r="C46" i="50"/>
  <c r="C45" i="38"/>
  <c r="C46" i="46"/>
  <c r="O46" i="47"/>
  <c r="C78" i="57"/>
  <c r="C78" i="56"/>
  <c r="L78" i="52"/>
  <c r="C78" i="50"/>
  <c r="C77" i="38"/>
  <c r="C78" i="46"/>
  <c r="O78" i="47"/>
  <c r="C74" i="39"/>
  <c r="P74" i="39" s="1"/>
  <c r="F66" i="65"/>
  <c r="G66" i="65" s="1"/>
  <c r="F34" i="65"/>
  <c r="G34" i="65" s="1"/>
  <c r="C23" i="39"/>
  <c r="P23" i="39" s="1"/>
  <c r="H21" i="5"/>
  <c r="C35" i="39"/>
  <c r="P35" i="39" s="1"/>
  <c r="H33" i="5"/>
  <c r="C67" i="39"/>
  <c r="P67" i="39" s="1"/>
  <c r="H65" i="5"/>
  <c r="C83" i="39"/>
  <c r="P83" i="39" s="1"/>
  <c r="H81" i="5"/>
  <c r="C20" i="56"/>
  <c r="C20" i="57"/>
  <c r="L20" i="52"/>
  <c r="O20" i="47"/>
  <c r="C20" i="50"/>
  <c r="C20" i="46"/>
  <c r="C19" i="38"/>
  <c r="C52" i="56"/>
  <c r="C52" i="57"/>
  <c r="L52" i="52"/>
  <c r="O52" i="47"/>
  <c r="C52" i="50"/>
  <c r="C52" i="46"/>
  <c r="C51" i="38"/>
  <c r="C84" i="56"/>
  <c r="C84" i="57"/>
  <c r="L84" i="52"/>
  <c r="C83" i="38"/>
  <c r="O84" i="47"/>
  <c r="C84" i="50"/>
  <c r="C84" i="46"/>
  <c r="C10" i="57"/>
  <c r="C10" i="56"/>
  <c r="L10" i="52"/>
  <c r="C9" i="38"/>
  <c r="C10" i="50"/>
  <c r="C10" i="46"/>
  <c r="O10" i="47"/>
  <c r="G8" i="5"/>
  <c r="C48" i="39"/>
  <c r="P48" i="39" s="1"/>
  <c r="H46" i="5"/>
  <c r="C80" i="39"/>
  <c r="P80" i="39" s="1"/>
  <c r="H78" i="5"/>
  <c r="P9" i="66"/>
  <c r="AE10" i="66"/>
  <c r="C22" i="39"/>
  <c r="P22" i="39" s="1"/>
  <c r="H20" i="5"/>
  <c r="C19" i="56"/>
  <c r="C19" i="57"/>
  <c r="L19" i="52"/>
  <c r="C18" i="38"/>
  <c r="C19" i="50"/>
  <c r="O19" i="47"/>
  <c r="C19" i="46"/>
  <c r="F54" i="65"/>
  <c r="G54" i="65" s="1"/>
  <c r="F22" i="65"/>
  <c r="G22" i="65" s="1"/>
  <c r="C51" i="56"/>
  <c r="C51" i="57"/>
  <c r="L51" i="52"/>
  <c r="O51" i="47"/>
  <c r="C51" i="46"/>
  <c r="C50" i="38"/>
  <c r="C51" i="50"/>
  <c r="C26" i="57"/>
  <c r="C26" i="56"/>
  <c r="L26" i="52"/>
  <c r="C25" i="38"/>
  <c r="C26" i="50"/>
  <c r="C26" i="46"/>
  <c r="O26" i="47"/>
  <c r="C58" i="57"/>
  <c r="C58" i="56"/>
  <c r="L58" i="52"/>
  <c r="C58" i="50"/>
  <c r="C57" i="38"/>
  <c r="C58" i="46"/>
  <c r="O58" i="47"/>
  <c r="C14" i="57"/>
  <c r="C14" i="56"/>
  <c r="L14" i="52"/>
  <c r="C14" i="50"/>
  <c r="C14" i="46"/>
  <c r="C13" i="38"/>
  <c r="O14" i="47"/>
  <c r="C60" i="39"/>
  <c r="P60" i="39" s="1"/>
  <c r="H58" i="5"/>
  <c r="H9" i="19"/>
  <c r="K10" i="19"/>
  <c r="J10" i="19"/>
  <c r="E5" i="76" s="1"/>
  <c r="E4" i="76" s="1"/>
  <c r="J22" i="62"/>
  <c r="I10" i="62"/>
  <c r="I22" i="62" s="1"/>
  <c r="F42" i="65"/>
  <c r="G42" i="65" s="1"/>
  <c r="F10" i="65"/>
  <c r="G10" i="65" s="1"/>
  <c r="E9" i="65"/>
  <c r="R70" i="66"/>
  <c r="AG70" i="66" s="1"/>
  <c r="C15" i="39" l="1"/>
  <c r="P15" i="39" s="1"/>
  <c r="E114" i="74"/>
  <c r="F114" i="74" s="1"/>
  <c r="C73" i="39"/>
  <c r="P73" i="39" s="1"/>
  <c r="C38" i="39"/>
  <c r="P38" i="39" s="1"/>
  <c r="C51" i="39"/>
  <c r="P51" i="39" s="1"/>
  <c r="K9" i="19"/>
  <c r="R10" i="66"/>
  <c r="R9" i="66" s="1"/>
  <c r="D354" i="74"/>
  <c r="C13" i="74"/>
  <c r="C12" i="74"/>
  <c r="D274" i="74"/>
  <c r="J9" i="19"/>
  <c r="F9" i="5"/>
  <c r="C11" i="39" s="1"/>
  <c r="P11" i="39" s="1"/>
  <c r="G494" i="74"/>
  <c r="E494" i="74"/>
  <c r="F494" i="74" s="1"/>
  <c r="G478" i="74"/>
  <c r="E478" i="74"/>
  <c r="F478" i="74" s="1"/>
  <c r="E488" i="74"/>
  <c r="F488" i="74" s="1"/>
  <c r="G488" i="74"/>
  <c r="E472" i="74"/>
  <c r="F472" i="74" s="1"/>
  <c r="G472" i="74"/>
  <c r="E500" i="74"/>
  <c r="F500" i="74" s="1"/>
  <c r="G500" i="74"/>
  <c r="E484" i="74"/>
  <c r="F484" i="74" s="1"/>
  <c r="G484" i="74"/>
  <c r="E496" i="74"/>
  <c r="F496" i="74" s="1"/>
  <c r="G496" i="74"/>
  <c r="E480" i="74"/>
  <c r="F480" i="74" s="1"/>
  <c r="G480" i="74"/>
  <c r="D464" i="74"/>
  <c r="G304" i="74"/>
  <c r="E304" i="74"/>
  <c r="F304" i="74" s="1"/>
  <c r="E1613" i="74"/>
  <c r="F1613" i="74" s="1"/>
  <c r="F1610" i="74"/>
  <c r="G474" i="74"/>
  <c r="E474" i="74"/>
  <c r="F474" i="74" s="1"/>
  <c r="G502" i="74"/>
  <c r="E502" i="74"/>
  <c r="F502" i="74" s="1"/>
  <c r="G486" i="74"/>
  <c r="E486" i="74"/>
  <c r="F486" i="74" s="1"/>
  <c r="E466" i="74"/>
  <c r="F466" i="74" s="1"/>
  <c r="G466" i="74"/>
  <c r="H1520" i="74"/>
  <c r="G1595" i="74"/>
  <c r="H1595" i="74" s="1"/>
  <c r="G424" i="74"/>
  <c r="E424" i="74"/>
  <c r="F424" i="74" s="1"/>
  <c r="E507" i="74"/>
  <c r="F507" i="74" s="1"/>
  <c r="G507" i="74"/>
  <c r="E505" i="74"/>
  <c r="F505" i="74" s="1"/>
  <c r="G505" i="74"/>
  <c r="E491" i="74"/>
  <c r="F491" i="74" s="1"/>
  <c r="G491" i="74"/>
  <c r="E489" i="74"/>
  <c r="F489" i="74" s="1"/>
  <c r="G489" i="74"/>
  <c r="G475" i="74"/>
  <c r="E475" i="74"/>
  <c r="F475" i="74" s="1"/>
  <c r="E459" i="74"/>
  <c r="F459" i="74" s="1"/>
  <c r="G459" i="74"/>
  <c r="E443" i="74"/>
  <c r="F443" i="74" s="1"/>
  <c r="G443" i="74"/>
  <c r="G441" i="74"/>
  <c r="E441" i="74"/>
  <c r="F441" i="74" s="1"/>
  <c r="E433" i="74"/>
  <c r="F433" i="74" s="1"/>
  <c r="G433" i="74"/>
  <c r="E417" i="74"/>
  <c r="F417" i="74" s="1"/>
  <c r="G417" i="74"/>
  <c r="E401" i="74"/>
  <c r="F401" i="74" s="1"/>
  <c r="G401" i="74"/>
  <c r="E385" i="74"/>
  <c r="F385" i="74" s="1"/>
  <c r="G385" i="74"/>
  <c r="E369" i="74"/>
  <c r="F369" i="74" s="1"/>
  <c r="G369" i="74"/>
  <c r="E492" i="74"/>
  <c r="F492" i="74" s="1"/>
  <c r="G492" i="74"/>
  <c r="E476" i="74"/>
  <c r="F476" i="74" s="1"/>
  <c r="G476" i="74"/>
  <c r="G426" i="74"/>
  <c r="E426" i="74"/>
  <c r="F426" i="74" s="1"/>
  <c r="G414" i="74"/>
  <c r="E414" i="74"/>
  <c r="F414" i="74" s="1"/>
  <c r="G406" i="74"/>
  <c r="E406" i="74"/>
  <c r="F406" i="74" s="1"/>
  <c r="G398" i="74"/>
  <c r="E398" i="74"/>
  <c r="F398" i="74" s="1"/>
  <c r="G390" i="74"/>
  <c r="E390" i="74"/>
  <c r="F390" i="74" s="1"/>
  <c r="G382" i="74"/>
  <c r="E382" i="74"/>
  <c r="F382" i="74" s="1"/>
  <c r="G374" i="74"/>
  <c r="E374" i="74"/>
  <c r="F374" i="74" s="1"/>
  <c r="G366" i="74"/>
  <c r="E366" i="74"/>
  <c r="F366" i="74" s="1"/>
  <c r="E513" i="74"/>
  <c r="F513" i="74" s="1"/>
  <c r="G513" i="74"/>
  <c r="E497" i="74"/>
  <c r="F497" i="74" s="1"/>
  <c r="G497" i="74"/>
  <c r="G449" i="74"/>
  <c r="E449" i="74"/>
  <c r="F449" i="74" s="1"/>
  <c r="E425" i="74"/>
  <c r="F425" i="74" s="1"/>
  <c r="G425" i="74"/>
  <c r="E409" i="74"/>
  <c r="F409" i="74" s="1"/>
  <c r="G409" i="74"/>
  <c r="E393" i="74"/>
  <c r="F393" i="74" s="1"/>
  <c r="G393" i="74"/>
  <c r="E377" i="74"/>
  <c r="F377" i="74" s="1"/>
  <c r="G377" i="74"/>
  <c r="E361" i="74"/>
  <c r="F361" i="74" s="1"/>
  <c r="G361" i="74"/>
  <c r="E493" i="74"/>
  <c r="F493" i="74" s="1"/>
  <c r="G493" i="74"/>
  <c r="E485" i="74"/>
  <c r="F485" i="74" s="1"/>
  <c r="G485" i="74"/>
  <c r="G469" i="74"/>
  <c r="E469" i="74"/>
  <c r="F469" i="74" s="1"/>
  <c r="G461" i="74"/>
  <c r="E461" i="74"/>
  <c r="F461" i="74" s="1"/>
  <c r="E455" i="74"/>
  <c r="F455" i="74" s="1"/>
  <c r="G455" i="74"/>
  <c r="G453" i="74"/>
  <c r="E453" i="74"/>
  <c r="F453" i="74" s="1"/>
  <c r="G447" i="74"/>
  <c r="E447" i="74"/>
  <c r="F447" i="74" s="1"/>
  <c r="G445" i="74"/>
  <c r="E445" i="74"/>
  <c r="F445" i="74" s="1"/>
  <c r="G510" i="74"/>
  <c r="E510" i="74"/>
  <c r="F510" i="74" s="1"/>
  <c r="E508" i="74"/>
  <c r="F508" i="74" s="1"/>
  <c r="G508" i="74"/>
  <c r="E504" i="74"/>
  <c r="F504" i="74" s="1"/>
  <c r="G504" i="74"/>
  <c r="G468" i="74"/>
  <c r="E468" i="74"/>
  <c r="F468" i="74" s="1"/>
  <c r="D1357" i="74"/>
  <c r="E1357" i="74" s="1"/>
  <c r="E1350" i="74"/>
  <c r="D1432" i="74" s="1"/>
  <c r="E1432" i="74" s="1"/>
  <c r="G1264" i="74"/>
  <c r="B1269" i="74"/>
  <c r="C1269" i="74" s="1"/>
  <c r="C194" i="74"/>
  <c r="E119" i="74"/>
  <c r="G506" i="74"/>
  <c r="E506" i="74"/>
  <c r="F506" i="74" s="1"/>
  <c r="G490" i="74"/>
  <c r="E490" i="74"/>
  <c r="F490" i="74" s="1"/>
  <c r="E470" i="74"/>
  <c r="F470" i="74" s="1"/>
  <c r="G470" i="74"/>
  <c r="E512" i="74"/>
  <c r="F512" i="74" s="1"/>
  <c r="G512" i="74"/>
  <c r="G498" i="74"/>
  <c r="E498" i="74"/>
  <c r="F498" i="74" s="1"/>
  <c r="G482" i="74"/>
  <c r="E482" i="74"/>
  <c r="F482" i="74" s="1"/>
  <c r="G432" i="74"/>
  <c r="E432" i="74"/>
  <c r="F432" i="74" s="1"/>
  <c r="G416" i="74"/>
  <c r="E416" i="74"/>
  <c r="F416" i="74" s="1"/>
  <c r="G473" i="74"/>
  <c r="E473" i="74"/>
  <c r="F473" i="74" s="1"/>
  <c r="G457" i="74"/>
  <c r="E457" i="74"/>
  <c r="F457" i="74" s="1"/>
  <c r="E419" i="74"/>
  <c r="F419" i="74" s="1"/>
  <c r="G419" i="74"/>
  <c r="E403" i="74"/>
  <c r="F403" i="74" s="1"/>
  <c r="G403" i="74"/>
  <c r="E387" i="74"/>
  <c r="F387" i="74" s="1"/>
  <c r="G387" i="74"/>
  <c r="E371" i="74"/>
  <c r="F371" i="74" s="1"/>
  <c r="G371" i="74"/>
  <c r="E439" i="74"/>
  <c r="F439" i="74" s="1"/>
  <c r="G439" i="74"/>
  <c r="G418" i="74"/>
  <c r="E418" i="74"/>
  <c r="F418" i="74" s="1"/>
  <c r="G412" i="74"/>
  <c r="E412" i="74"/>
  <c r="F412" i="74" s="1"/>
  <c r="G404" i="74"/>
  <c r="E404" i="74"/>
  <c r="F404" i="74" s="1"/>
  <c r="G396" i="74"/>
  <c r="E396" i="74"/>
  <c r="F396" i="74" s="1"/>
  <c r="G388" i="74"/>
  <c r="E388" i="74"/>
  <c r="F388" i="74" s="1"/>
  <c r="G380" i="74"/>
  <c r="E380" i="74"/>
  <c r="F380" i="74" s="1"/>
  <c r="G372" i="74"/>
  <c r="E372" i="74"/>
  <c r="F372" i="74" s="1"/>
  <c r="G364" i="74"/>
  <c r="E364" i="74"/>
  <c r="F364" i="74" s="1"/>
  <c r="E499" i="74"/>
  <c r="F499" i="74" s="1"/>
  <c r="G499" i="74"/>
  <c r="E483" i="74"/>
  <c r="F483" i="74" s="1"/>
  <c r="G483" i="74"/>
  <c r="E481" i="74"/>
  <c r="F481" i="74" s="1"/>
  <c r="G481" i="74"/>
  <c r="E467" i="74"/>
  <c r="F467" i="74" s="1"/>
  <c r="G467" i="74"/>
  <c r="E465" i="74"/>
  <c r="F465" i="74" s="1"/>
  <c r="G465" i="74"/>
  <c r="E451" i="74"/>
  <c r="F451" i="74" s="1"/>
  <c r="G451" i="74"/>
  <c r="E427" i="74"/>
  <c r="F427" i="74" s="1"/>
  <c r="G427" i="74"/>
  <c r="E411" i="74"/>
  <c r="F411" i="74" s="1"/>
  <c r="G411" i="74"/>
  <c r="E395" i="74"/>
  <c r="F395" i="74" s="1"/>
  <c r="G395" i="74"/>
  <c r="E379" i="74"/>
  <c r="F379" i="74" s="1"/>
  <c r="G379" i="74"/>
  <c r="E363" i="74"/>
  <c r="F363" i="74" s="1"/>
  <c r="G363" i="74"/>
  <c r="E509" i="74"/>
  <c r="F509" i="74" s="1"/>
  <c r="G509" i="74"/>
  <c r="E501" i="74"/>
  <c r="F501" i="74" s="1"/>
  <c r="G501" i="74"/>
  <c r="G477" i="74"/>
  <c r="E477" i="74"/>
  <c r="F477" i="74" s="1"/>
  <c r="C70" i="39"/>
  <c r="P70" i="39" s="1"/>
  <c r="H68" i="5"/>
  <c r="C30" i="39"/>
  <c r="P30" i="39" s="1"/>
  <c r="H28" i="5"/>
  <c r="N11" i="68"/>
  <c r="N10" i="68" s="1"/>
  <c r="I9" i="63"/>
  <c r="I84" i="63"/>
  <c r="I83" i="63"/>
  <c r="I82" i="63"/>
  <c r="I81" i="63"/>
  <c r="I80" i="63"/>
  <c r="I79" i="63"/>
  <c r="I78" i="63"/>
  <c r="I77" i="63"/>
  <c r="I76" i="63"/>
  <c r="I75" i="63"/>
  <c r="I74" i="63"/>
  <c r="I73" i="63"/>
  <c r="I72" i="63"/>
  <c r="I71" i="63"/>
  <c r="I70" i="63"/>
  <c r="I69" i="63"/>
  <c r="I68" i="63"/>
  <c r="I67" i="63"/>
  <c r="I66" i="63"/>
  <c r="I65" i="63"/>
  <c r="I64" i="63"/>
  <c r="I63" i="63"/>
  <c r="I62" i="63"/>
  <c r="I61" i="63"/>
  <c r="I60" i="63"/>
  <c r="I59" i="63"/>
  <c r="I58" i="63"/>
  <c r="I57" i="63"/>
  <c r="I56" i="63"/>
  <c r="I55" i="63"/>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I16" i="63"/>
  <c r="I15" i="63"/>
  <c r="I14" i="63"/>
  <c r="I13" i="63"/>
  <c r="I12" i="63"/>
  <c r="I11" i="63"/>
  <c r="I10" i="63"/>
  <c r="G9" i="65"/>
  <c r="C8" i="38"/>
  <c r="C9" i="50"/>
  <c r="C9" i="57"/>
  <c r="AF10" i="66"/>
  <c r="AF9" i="66" s="1"/>
  <c r="AE9" i="66"/>
  <c r="C46" i="39"/>
  <c r="P46" i="39" s="1"/>
  <c r="H44" i="5"/>
  <c r="C9" i="56"/>
  <c r="I84" i="64"/>
  <c r="I83" i="64"/>
  <c r="I82" i="64"/>
  <c r="I81" i="64"/>
  <c r="I80" i="64"/>
  <c r="I79" i="64"/>
  <c r="I78" i="64"/>
  <c r="I77" i="64"/>
  <c r="I76" i="64"/>
  <c r="I75" i="64"/>
  <c r="I74" i="64"/>
  <c r="I73" i="64"/>
  <c r="I72" i="64"/>
  <c r="I71" i="64"/>
  <c r="I70" i="64"/>
  <c r="I69" i="64"/>
  <c r="I68" i="64"/>
  <c r="I67" i="64"/>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I16" i="64"/>
  <c r="I15" i="64"/>
  <c r="I14" i="64"/>
  <c r="I13" i="64"/>
  <c r="I12" i="64"/>
  <c r="I11" i="64"/>
  <c r="I10" i="64"/>
  <c r="I9" i="64"/>
  <c r="C76" i="39"/>
  <c r="P76" i="39" s="1"/>
  <c r="H74" i="5"/>
  <c r="C62" i="39"/>
  <c r="P62" i="39" s="1"/>
  <c r="H60" i="5"/>
  <c r="C84" i="39"/>
  <c r="P84" i="39" s="1"/>
  <c r="H82" i="5"/>
  <c r="C9" i="46"/>
  <c r="F9" i="65"/>
  <c r="C78" i="39"/>
  <c r="P78" i="39" s="1"/>
  <c r="H76" i="5"/>
  <c r="C82" i="39"/>
  <c r="P82" i="39" s="1"/>
  <c r="H80" i="5"/>
  <c r="N13" i="64" l="1"/>
  <c r="O13" i="64" s="1"/>
  <c r="T8" i="76"/>
  <c r="N17" i="64"/>
  <c r="O17" i="64" s="1"/>
  <c r="T12" i="76"/>
  <c r="N19" i="64"/>
  <c r="O19" i="64" s="1"/>
  <c r="T14" i="76"/>
  <c r="N23" i="64"/>
  <c r="O23" i="64" s="1"/>
  <c r="T18" i="76"/>
  <c r="N27" i="64"/>
  <c r="O27" i="64" s="1"/>
  <c r="T22" i="76"/>
  <c r="N29" i="64"/>
  <c r="O29" i="64" s="1"/>
  <c r="T24" i="76"/>
  <c r="N31" i="64"/>
  <c r="O31" i="64" s="1"/>
  <c r="T26" i="76"/>
  <c r="N33" i="64"/>
  <c r="O33" i="64" s="1"/>
  <c r="T28" i="76"/>
  <c r="N35" i="64"/>
  <c r="O35" i="64" s="1"/>
  <c r="T30" i="76"/>
  <c r="N37" i="64"/>
  <c r="O37" i="64" s="1"/>
  <c r="T32" i="76"/>
  <c r="N39" i="64"/>
  <c r="O39" i="64" s="1"/>
  <c r="T34" i="76"/>
  <c r="N41" i="64"/>
  <c r="O41" i="64" s="1"/>
  <c r="T36" i="76"/>
  <c r="N43" i="64"/>
  <c r="O43" i="64" s="1"/>
  <c r="T38" i="76"/>
  <c r="N45" i="64"/>
  <c r="O45" i="64" s="1"/>
  <c r="T40" i="76"/>
  <c r="N47" i="64"/>
  <c r="O47" i="64" s="1"/>
  <c r="T42" i="76"/>
  <c r="N49" i="64"/>
  <c r="O49" i="64" s="1"/>
  <c r="T44" i="76"/>
  <c r="N51" i="64"/>
  <c r="O51" i="64" s="1"/>
  <c r="T46" i="76"/>
  <c r="N53" i="64"/>
  <c r="O53" i="64" s="1"/>
  <c r="T48" i="76"/>
  <c r="N55" i="64"/>
  <c r="O55" i="64" s="1"/>
  <c r="T50" i="76"/>
  <c r="N57" i="64"/>
  <c r="O57" i="64" s="1"/>
  <c r="T52" i="76"/>
  <c r="N59" i="64"/>
  <c r="O59" i="64" s="1"/>
  <c r="T54" i="76"/>
  <c r="N61" i="64"/>
  <c r="O61" i="64" s="1"/>
  <c r="T56" i="76"/>
  <c r="N63" i="64"/>
  <c r="O63" i="64" s="1"/>
  <c r="T58" i="76"/>
  <c r="N65" i="64"/>
  <c r="O65" i="64" s="1"/>
  <c r="T60" i="76"/>
  <c r="N67" i="64"/>
  <c r="O67" i="64" s="1"/>
  <c r="T62" i="76"/>
  <c r="N69" i="64"/>
  <c r="O69" i="64" s="1"/>
  <c r="T64" i="76"/>
  <c r="N71" i="64"/>
  <c r="O71" i="64" s="1"/>
  <c r="T66" i="76"/>
  <c r="N73" i="64"/>
  <c r="O73" i="64" s="1"/>
  <c r="T68" i="76"/>
  <c r="N75" i="64"/>
  <c r="O75" i="64" s="1"/>
  <c r="T70" i="76"/>
  <c r="N77" i="64"/>
  <c r="O77" i="64" s="1"/>
  <c r="T72" i="76"/>
  <c r="N79" i="64"/>
  <c r="O79" i="64" s="1"/>
  <c r="T74" i="76"/>
  <c r="N81" i="64"/>
  <c r="O81" i="64" s="1"/>
  <c r="T76" i="76"/>
  <c r="N83" i="64"/>
  <c r="O83" i="64" s="1"/>
  <c r="T78" i="76"/>
  <c r="N11" i="63"/>
  <c r="O11" i="63" s="1"/>
  <c r="Q6" i="76"/>
  <c r="N13" i="63"/>
  <c r="O13" i="63" s="1"/>
  <c r="Q8" i="76"/>
  <c r="N15" i="63"/>
  <c r="O15" i="63" s="1"/>
  <c r="Q10" i="76"/>
  <c r="N17" i="63"/>
  <c r="O17" i="63" s="1"/>
  <c r="Q12" i="76"/>
  <c r="N19" i="63"/>
  <c r="O19" i="63" s="1"/>
  <c r="Q14" i="76"/>
  <c r="N21" i="63"/>
  <c r="O21" i="63" s="1"/>
  <c r="Q16" i="76"/>
  <c r="N23" i="63"/>
  <c r="O23" i="63" s="1"/>
  <c r="Q18" i="76"/>
  <c r="N25" i="63"/>
  <c r="O25" i="63" s="1"/>
  <c r="Q20" i="76"/>
  <c r="N27" i="63"/>
  <c r="O27" i="63" s="1"/>
  <c r="Q22" i="76"/>
  <c r="N29" i="63"/>
  <c r="O29" i="63" s="1"/>
  <c r="Q24" i="76"/>
  <c r="N31" i="63"/>
  <c r="O31" i="63" s="1"/>
  <c r="Q26" i="76"/>
  <c r="N33" i="63"/>
  <c r="O33" i="63" s="1"/>
  <c r="Q28" i="76"/>
  <c r="N35" i="63"/>
  <c r="O35" i="63" s="1"/>
  <c r="Q30" i="76"/>
  <c r="N37" i="63"/>
  <c r="O37" i="63" s="1"/>
  <c r="Q32" i="76"/>
  <c r="N39" i="63"/>
  <c r="O39" i="63" s="1"/>
  <c r="Q34" i="76"/>
  <c r="N41" i="63"/>
  <c r="O41" i="63" s="1"/>
  <c r="Q36" i="76"/>
  <c r="N43" i="63"/>
  <c r="O43" i="63" s="1"/>
  <c r="Q38" i="76"/>
  <c r="N45" i="63"/>
  <c r="O45" i="63" s="1"/>
  <c r="Q40" i="76"/>
  <c r="N47" i="63"/>
  <c r="O47" i="63" s="1"/>
  <c r="Q42" i="76"/>
  <c r="N49" i="63"/>
  <c r="O49" i="63" s="1"/>
  <c r="Q44" i="76"/>
  <c r="N51" i="63"/>
  <c r="O51" i="63" s="1"/>
  <c r="Q46" i="76"/>
  <c r="N53" i="63"/>
  <c r="O53" i="63" s="1"/>
  <c r="Q48" i="76"/>
  <c r="N55" i="63"/>
  <c r="O55" i="63" s="1"/>
  <c r="Q50" i="76"/>
  <c r="N57" i="63"/>
  <c r="O57" i="63" s="1"/>
  <c r="Q52" i="76"/>
  <c r="N59" i="63"/>
  <c r="O59" i="63" s="1"/>
  <c r="Q54" i="76"/>
  <c r="N61" i="63"/>
  <c r="O61" i="63" s="1"/>
  <c r="Q56" i="76"/>
  <c r="N63" i="63"/>
  <c r="O63" i="63" s="1"/>
  <c r="Q58" i="76"/>
  <c r="N65" i="63"/>
  <c r="O65" i="63" s="1"/>
  <c r="Q60" i="76"/>
  <c r="N67" i="63"/>
  <c r="O67" i="63" s="1"/>
  <c r="Q62" i="76"/>
  <c r="N69" i="63"/>
  <c r="O69" i="63" s="1"/>
  <c r="Q64" i="76"/>
  <c r="N71" i="63"/>
  <c r="O71" i="63" s="1"/>
  <c r="Q66" i="76"/>
  <c r="N73" i="63"/>
  <c r="O73" i="63" s="1"/>
  <c r="Q68" i="76"/>
  <c r="N75" i="63"/>
  <c r="O75" i="63" s="1"/>
  <c r="Q70" i="76"/>
  <c r="N77" i="63"/>
  <c r="O77" i="63" s="1"/>
  <c r="Q72" i="76"/>
  <c r="N79" i="63"/>
  <c r="O79" i="63" s="1"/>
  <c r="Q74" i="76"/>
  <c r="N81" i="63"/>
  <c r="O81" i="63" s="1"/>
  <c r="Q76" i="76"/>
  <c r="N83" i="63"/>
  <c r="O83" i="63" s="1"/>
  <c r="Q78" i="76"/>
  <c r="N11" i="64"/>
  <c r="O11" i="64" s="1"/>
  <c r="T6" i="76"/>
  <c r="N15" i="64"/>
  <c r="O15" i="64" s="1"/>
  <c r="T10" i="76"/>
  <c r="N21" i="64"/>
  <c r="O21" i="64" s="1"/>
  <c r="T16" i="76"/>
  <c r="N25" i="64"/>
  <c r="O25" i="64" s="1"/>
  <c r="T20" i="76"/>
  <c r="N10" i="64"/>
  <c r="O10" i="64" s="1"/>
  <c r="O9" i="64" s="1"/>
  <c r="T5" i="76"/>
  <c r="N12" i="64"/>
  <c r="O12" i="64" s="1"/>
  <c r="T7" i="76"/>
  <c r="N14" i="64"/>
  <c r="O14" i="64" s="1"/>
  <c r="T9" i="76"/>
  <c r="N16" i="64"/>
  <c r="O16" i="64" s="1"/>
  <c r="T11" i="76"/>
  <c r="N18" i="64"/>
  <c r="O18" i="64" s="1"/>
  <c r="T13" i="76"/>
  <c r="N20" i="64"/>
  <c r="O20" i="64" s="1"/>
  <c r="T15" i="76"/>
  <c r="N22" i="64"/>
  <c r="O22" i="64" s="1"/>
  <c r="T17" i="76"/>
  <c r="N24" i="64"/>
  <c r="O24" i="64" s="1"/>
  <c r="T19" i="76"/>
  <c r="N26" i="64"/>
  <c r="O26" i="64" s="1"/>
  <c r="T21" i="76"/>
  <c r="N28" i="64"/>
  <c r="O28" i="64" s="1"/>
  <c r="T23" i="76"/>
  <c r="N30" i="64"/>
  <c r="O30" i="64" s="1"/>
  <c r="T25" i="76"/>
  <c r="N32" i="64"/>
  <c r="O32" i="64" s="1"/>
  <c r="T27" i="76"/>
  <c r="N34" i="64"/>
  <c r="O34" i="64" s="1"/>
  <c r="T29" i="76"/>
  <c r="N36" i="64"/>
  <c r="O36" i="64" s="1"/>
  <c r="T31" i="76"/>
  <c r="N38" i="64"/>
  <c r="O38" i="64" s="1"/>
  <c r="T33" i="76"/>
  <c r="N40" i="64"/>
  <c r="O40" i="64" s="1"/>
  <c r="T35" i="76"/>
  <c r="N42" i="64"/>
  <c r="O42" i="64" s="1"/>
  <c r="T37" i="76"/>
  <c r="N44" i="64"/>
  <c r="O44" i="64" s="1"/>
  <c r="T39" i="76"/>
  <c r="N46" i="64"/>
  <c r="O46" i="64" s="1"/>
  <c r="T41" i="76"/>
  <c r="N48" i="64"/>
  <c r="O48" i="64" s="1"/>
  <c r="T43" i="76"/>
  <c r="N50" i="64"/>
  <c r="O50" i="64" s="1"/>
  <c r="T45" i="76"/>
  <c r="N52" i="64"/>
  <c r="O52" i="64" s="1"/>
  <c r="T47" i="76"/>
  <c r="N54" i="64"/>
  <c r="O54" i="64" s="1"/>
  <c r="T49" i="76"/>
  <c r="N56" i="64"/>
  <c r="O56" i="64" s="1"/>
  <c r="T51" i="76"/>
  <c r="N58" i="64"/>
  <c r="O58" i="64" s="1"/>
  <c r="T53" i="76"/>
  <c r="N60" i="64"/>
  <c r="O60" i="64" s="1"/>
  <c r="T55" i="76"/>
  <c r="N62" i="64"/>
  <c r="O62" i="64" s="1"/>
  <c r="T57" i="76"/>
  <c r="N64" i="64"/>
  <c r="O64" i="64" s="1"/>
  <c r="T59" i="76"/>
  <c r="N66" i="64"/>
  <c r="O66" i="64" s="1"/>
  <c r="T61" i="76"/>
  <c r="N68" i="64"/>
  <c r="O68" i="64" s="1"/>
  <c r="T63" i="76"/>
  <c r="N70" i="64"/>
  <c r="O70" i="64" s="1"/>
  <c r="T65" i="76"/>
  <c r="N72" i="64"/>
  <c r="O72" i="64" s="1"/>
  <c r="T67" i="76"/>
  <c r="N74" i="64"/>
  <c r="O74" i="64" s="1"/>
  <c r="T69" i="76"/>
  <c r="N76" i="64"/>
  <c r="O76" i="64" s="1"/>
  <c r="T71" i="76"/>
  <c r="N78" i="64"/>
  <c r="O78" i="64" s="1"/>
  <c r="T73" i="76"/>
  <c r="N80" i="64"/>
  <c r="O80" i="64" s="1"/>
  <c r="T75" i="76"/>
  <c r="N82" i="64"/>
  <c r="O82" i="64" s="1"/>
  <c r="T77" i="76"/>
  <c r="N84" i="64"/>
  <c r="O84" i="64" s="1"/>
  <c r="T79" i="76"/>
  <c r="N10" i="63"/>
  <c r="O10" i="63" s="1"/>
  <c r="Q5" i="76"/>
  <c r="N12" i="63"/>
  <c r="O12" i="63" s="1"/>
  <c r="Q7" i="76"/>
  <c r="N14" i="63"/>
  <c r="O14" i="63" s="1"/>
  <c r="Q9" i="76"/>
  <c r="N16" i="63"/>
  <c r="O16" i="63" s="1"/>
  <c r="Q11" i="76"/>
  <c r="N18" i="63"/>
  <c r="O18" i="63" s="1"/>
  <c r="Q13" i="76"/>
  <c r="N20" i="63"/>
  <c r="O20" i="63" s="1"/>
  <c r="Q15" i="76"/>
  <c r="N22" i="63"/>
  <c r="O22" i="63" s="1"/>
  <c r="Q17" i="76"/>
  <c r="N24" i="63"/>
  <c r="O24" i="63" s="1"/>
  <c r="Q19" i="76"/>
  <c r="N26" i="63"/>
  <c r="O26" i="63" s="1"/>
  <c r="Q21" i="76"/>
  <c r="N28" i="63"/>
  <c r="O28" i="63" s="1"/>
  <c r="Q23" i="76"/>
  <c r="N30" i="63"/>
  <c r="O30" i="63" s="1"/>
  <c r="Q25" i="76"/>
  <c r="N32" i="63"/>
  <c r="O32" i="63" s="1"/>
  <c r="Q27" i="76"/>
  <c r="N34" i="63"/>
  <c r="O34" i="63" s="1"/>
  <c r="Q29" i="76"/>
  <c r="N36" i="63"/>
  <c r="O36" i="63" s="1"/>
  <c r="Q31" i="76"/>
  <c r="N38" i="63"/>
  <c r="O38" i="63" s="1"/>
  <c r="Q33" i="76"/>
  <c r="N40" i="63"/>
  <c r="O40" i="63" s="1"/>
  <c r="Q35" i="76"/>
  <c r="N42" i="63"/>
  <c r="O42" i="63" s="1"/>
  <c r="Q37" i="76"/>
  <c r="N44" i="63"/>
  <c r="O44" i="63" s="1"/>
  <c r="Q39" i="76"/>
  <c r="N46" i="63"/>
  <c r="O46" i="63" s="1"/>
  <c r="Q41" i="76"/>
  <c r="N48" i="63"/>
  <c r="O48" i="63" s="1"/>
  <c r="Q43" i="76"/>
  <c r="N50" i="63"/>
  <c r="O50" i="63" s="1"/>
  <c r="Q45" i="76"/>
  <c r="N52" i="63"/>
  <c r="O52" i="63" s="1"/>
  <c r="Q47" i="76"/>
  <c r="N54" i="63"/>
  <c r="O54" i="63" s="1"/>
  <c r="Q49" i="76"/>
  <c r="N56" i="63"/>
  <c r="O56" i="63" s="1"/>
  <c r="Q51" i="76"/>
  <c r="N58" i="63"/>
  <c r="O58" i="63" s="1"/>
  <c r="Q53" i="76"/>
  <c r="N60" i="63"/>
  <c r="O60" i="63" s="1"/>
  <c r="Q55" i="76"/>
  <c r="N62" i="63"/>
  <c r="O62" i="63" s="1"/>
  <c r="Q57" i="76"/>
  <c r="N64" i="63"/>
  <c r="O64" i="63" s="1"/>
  <c r="Q59" i="76"/>
  <c r="N66" i="63"/>
  <c r="O66" i="63" s="1"/>
  <c r="Q61" i="76"/>
  <c r="N68" i="63"/>
  <c r="O68" i="63" s="1"/>
  <c r="Q63" i="76"/>
  <c r="N70" i="63"/>
  <c r="O70" i="63" s="1"/>
  <c r="Q65" i="76"/>
  <c r="N72" i="63"/>
  <c r="O72" i="63" s="1"/>
  <c r="Q67" i="76"/>
  <c r="N74" i="63"/>
  <c r="O74" i="63" s="1"/>
  <c r="Q69" i="76"/>
  <c r="N76" i="63"/>
  <c r="O76" i="63" s="1"/>
  <c r="Q71" i="76"/>
  <c r="N78" i="63"/>
  <c r="O78" i="63" s="1"/>
  <c r="Q73" i="76"/>
  <c r="N80" i="63"/>
  <c r="O80" i="63" s="1"/>
  <c r="Q75" i="76"/>
  <c r="N82" i="63"/>
  <c r="O82" i="63" s="1"/>
  <c r="Q77" i="76"/>
  <c r="N84" i="63"/>
  <c r="O84" i="63" s="1"/>
  <c r="Q79" i="76"/>
  <c r="G1613" i="74"/>
  <c r="O9" i="63"/>
  <c r="H9" i="5"/>
  <c r="AG10" i="66"/>
  <c r="F8" i="5"/>
  <c r="G464" i="74"/>
  <c r="E464" i="74"/>
  <c r="F464" i="74" s="1"/>
  <c r="D434" i="74"/>
  <c r="E274" i="74"/>
  <c r="F274" i="74" s="1"/>
  <c r="G274" i="74"/>
  <c r="C26" i="74"/>
  <c r="D13" i="74"/>
  <c r="E13" i="74" s="1"/>
  <c r="F119" i="74"/>
  <c r="E194" i="74"/>
  <c r="D12" i="74"/>
  <c r="C25" i="74"/>
  <c r="C14" i="74"/>
  <c r="D514" i="74"/>
  <c r="E354" i="74"/>
  <c r="F354" i="74" s="1"/>
  <c r="G354" i="74"/>
  <c r="J33" i="64"/>
  <c r="J17" i="63"/>
  <c r="J29" i="63"/>
  <c r="J49" i="63"/>
  <c r="J69" i="63"/>
  <c r="J16" i="64"/>
  <c r="J20" i="64"/>
  <c r="J28" i="64"/>
  <c r="J32" i="64"/>
  <c r="J40" i="64"/>
  <c r="J44" i="64"/>
  <c r="J48" i="64"/>
  <c r="J52" i="64"/>
  <c r="J60" i="64"/>
  <c r="J64" i="64"/>
  <c r="J68" i="64"/>
  <c r="J72" i="64"/>
  <c r="J76" i="64"/>
  <c r="J80" i="64"/>
  <c r="J84" i="64"/>
  <c r="J16" i="63"/>
  <c r="J24" i="63"/>
  <c r="J28" i="63"/>
  <c r="J36" i="63"/>
  <c r="J40" i="63"/>
  <c r="J48" i="63"/>
  <c r="J56" i="63"/>
  <c r="J64" i="63"/>
  <c r="J68" i="63"/>
  <c r="J72" i="63"/>
  <c r="J76" i="63"/>
  <c r="J84" i="63"/>
  <c r="J11" i="64"/>
  <c r="J15" i="64"/>
  <c r="J19" i="64"/>
  <c r="J23" i="64"/>
  <c r="J27" i="64"/>
  <c r="J31" i="64"/>
  <c r="J35" i="64"/>
  <c r="J39" i="64"/>
  <c r="J43" i="64"/>
  <c r="J47" i="64"/>
  <c r="J51" i="64"/>
  <c r="J55" i="64"/>
  <c r="J59" i="64"/>
  <c r="J63" i="64"/>
  <c r="J67" i="64"/>
  <c r="J71" i="64"/>
  <c r="J75" i="64"/>
  <c r="J79" i="64"/>
  <c r="J83" i="64"/>
  <c r="J11" i="63"/>
  <c r="J15" i="63"/>
  <c r="J19" i="63"/>
  <c r="J23" i="63"/>
  <c r="J27" i="63"/>
  <c r="J31" i="63"/>
  <c r="J35" i="63"/>
  <c r="J39" i="63"/>
  <c r="J43" i="63"/>
  <c r="J47" i="63"/>
  <c r="J51" i="63"/>
  <c r="J55" i="63"/>
  <c r="J59" i="63"/>
  <c r="J63" i="63"/>
  <c r="J67" i="63"/>
  <c r="J71" i="63"/>
  <c r="J75" i="63"/>
  <c r="J79" i="63"/>
  <c r="J83" i="63"/>
  <c r="C10" i="39"/>
  <c r="P10" i="39" s="1"/>
  <c r="J29" i="64"/>
  <c r="J61" i="64"/>
  <c r="J21" i="63"/>
  <c r="J33" i="63"/>
  <c r="J45" i="63"/>
  <c r="J77" i="63"/>
  <c r="J12" i="64"/>
  <c r="J24" i="64"/>
  <c r="J36" i="64"/>
  <c r="J12" i="63"/>
  <c r="J20" i="63"/>
  <c r="J32" i="63"/>
  <c r="J44" i="63"/>
  <c r="J52" i="63"/>
  <c r="J60" i="63"/>
  <c r="J80" i="63"/>
  <c r="J10" i="64"/>
  <c r="J14" i="64"/>
  <c r="J18" i="64"/>
  <c r="J22" i="64"/>
  <c r="J26" i="64"/>
  <c r="J30" i="64"/>
  <c r="J34" i="64"/>
  <c r="J38" i="64"/>
  <c r="J42" i="64"/>
  <c r="J46" i="64"/>
  <c r="J50" i="64"/>
  <c r="J54" i="64"/>
  <c r="J58" i="64"/>
  <c r="J62" i="64"/>
  <c r="J66" i="64"/>
  <c r="J70" i="64"/>
  <c r="J74" i="64"/>
  <c r="J78" i="64"/>
  <c r="J82" i="64"/>
  <c r="J10" i="63"/>
  <c r="J14" i="63"/>
  <c r="J18" i="63"/>
  <c r="J22" i="63"/>
  <c r="J26" i="63"/>
  <c r="J30" i="63"/>
  <c r="J34" i="63"/>
  <c r="J38" i="63"/>
  <c r="J42" i="63"/>
  <c r="J46" i="63"/>
  <c r="J50" i="63"/>
  <c r="J54" i="63"/>
  <c r="J58" i="63"/>
  <c r="J62" i="63"/>
  <c r="J66" i="63"/>
  <c r="J70" i="63"/>
  <c r="J74" i="63"/>
  <c r="J78" i="63"/>
  <c r="J82" i="63"/>
  <c r="O11" i="68"/>
  <c r="O10" i="68" s="1"/>
  <c r="J13" i="64"/>
  <c r="J21" i="64"/>
  <c r="J37" i="64"/>
  <c r="J45" i="64"/>
  <c r="J57" i="64"/>
  <c r="J69" i="64"/>
  <c r="J73" i="64"/>
  <c r="J81" i="64"/>
  <c r="J13" i="63"/>
  <c r="J25" i="63"/>
  <c r="J37" i="63"/>
  <c r="J41" i="63"/>
  <c r="J53" i="63"/>
  <c r="J57" i="63"/>
  <c r="J61" i="63"/>
  <c r="J65" i="63"/>
  <c r="J73" i="63"/>
  <c r="J81" i="63"/>
  <c r="J17" i="64"/>
  <c r="J25" i="64"/>
  <c r="J41" i="64"/>
  <c r="J49" i="64"/>
  <c r="J53" i="64"/>
  <c r="J65" i="64"/>
  <c r="J77" i="64"/>
  <c r="J56" i="64"/>
  <c r="H8" i="5" l="1"/>
  <c r="E12" i="74"/>
  <c r="D14" i="74"/>
  <c r="E14" i="74" s="1"/>
  <c r="C27" i="74"/>
  <c r="C32" i="74"/>
  <c r="D32" i="74" s="1"/>
  <c r="D26" i="74"/>
  <c r="E26" i="74" s="1"/>
  <c r="G514" i="74"/>
  <c r="E514" i="74"/>
  <c r="F514" i="74" s="1"/>
  <c r="D25" i="74"/>
  <c r="C31" i="74"/>
  <c r="E434" i="74"/>
  <c r="F434" i="74" s="1"/>
  <c r="G434" i="74"/>
  <c r="K56" i="64"/>
  <c r="L56" i="64" s="1"/>
  <c r="K81" i="64"/>
  <c r="L81" i="64" s="1"/>
  <c r="K21" i="64"/>
  <c r="L21" i="64" s="1"/>
  <c r="K62" i="63"/>
  <c r="L62" i="63" s="1"/>
  <c r="K54" i="64"/>
  <c r="L54" i="64" s="1"/>
  <c r="K22" i="64"/>
  <c r="L22" i="64" s="1"/>
  <c r="K73" i="63"/>
  <c r="L73" i="63" s="1"/>
  <c r="K52" i="63"/>
  <c r="L52" i="63" s="1"/>
  <c r="K33" i="63"/>
  <c r="L33" i="63" s="1"/>
  <c r="K75" i="63"/>
  <c r="L75" i="63" s="1"/>
  <c r="K59" i="63"/>
  <c r="L59" i="63" s="1"/>
  <c r="K35" i="63"/>
  <c r="L35" i="63" s="1"/>
  <c r="K11" i="63"/>
  <c r="L11" i="63" s="1"/>
  <c r="K39" i="64"/>
  <c r="L39" i="64" s="1"/>
  <c r="K77" i="64"/>
  <c r="L77" i="64" s="1"/>
  <c r="K53" i="64"/>
  <c r="L53" i="64" s="1"/>
  <c r="K41" i="64"/>
  <c r="L41" i="64" s="1"/>
  <c r="K17" i="64"/>
  <c r="L17" i="64" s="1"/>
  <c r="K53" i="63"/>
  <c r="L53" i="63" s="1"/>
  <c r="K37" i="63"/>
  <c r="L37" i="63" s="1"/>
  <c r="K73" i="64"/>
  <c r="L73" i="64" s="1"/>
  <c r="K57" i="64"/>
  <c r="L57" i="64" s="1"/>
  <c r="K37" i="64"/>
  <c r="L37" i="64" s="1"/>
  <c r="K13" i="64"/>
  <c r="L13" i="64" s="1"/>
  <c r="K82" i="63"/>
  <c r="L82" i="63" s="1"/>
  <c r="K74" i="63"/>
  <c r="L74" i="63" s="1"/>
  <c r="K66" i="63"/>
  <c r="L66" i="63" s="1"/>
  <c r="K58" i="63"/>
  <c r="L58" i="63" s="1"/>
  <c r="K50" i="63"/>
  <c r="L50" i="63" s="1"/>
  <c r="K42" i="63"/>
  <c r="L42" i="63" s="1"/>
  <c r="K34" i="63"/>
  <c r="L34" i="63" s="1"/>
  <c r="K26" i="63"/>
  <c r="L26" i="63" s="1"/>
  <c r="K18" i="63"/>
  <c r="L18" i="63" s="1"/>
  <c r="K10" i="63"/>
  <c r="L10" i="63" s="1"/>
  <c r="J9" i="63"/>
  <c r="K82" i="64"/>
  <c r="L82" i="64" s="1"/>
  <c r="K74" i="64"/>
  <c r="L74" i="64" s="1"/>
  <c r="K66" i="64"/>
  <c r="L66" i="64" s="1"/>
  <c r="K58" i="64"/>
  <c r="L58" i="64" s="1"/>
  <c r="K50" i="64"/>
  <c r="L50" i="64" s="1"/>
  <c r="K42" i="64"/>
  <c r="L42" i="64" s="1"/>
  <c r="K34" i="64"/>
  <c r="L34" i="64" s="1"/>
  <c r="K26" i="64"/>
  <c r="L26" i="64" s="1"/>
  <c r="K18" i="64"/>
  <c r="L18" i="64" s="1"/>
  <c r="K10" i="64"/>
  <c r="J9" i="64"/>
  <c r="K80" i="63"/>
  <c r="L80" i="63" s="1"/>
  <c r="K32" i="63"/>
  <c r="L32" i="63" s="1"/>
  <c r="K12" i="63"/>
  <c r="L12" i="63" s="1"/>
  <c r="K24" i="64"/>
  <c r="L24" i="64" s="1"/>
  <c r="K61" i="64"/>
  <c r="L61" i="64" s="1"/>
  <c r="K71" i="63"/>
  <c r="L71" i="63" s="1"/>
  <c r="K55" i="63"/>
  <c r="L55" i="63" s="1"/>
  <c r="K39" i="63"/>
  <c r="L39" i="63" s="1"/>
  <c r="K23" i="63"/>
  <c r="L23" i="63" s="1"/>
  <c r="K68" i="63"/>
  <c r="L68" i="63" s="1"/>
  <c r="K56" i="63"/>
  <c r="L56" i="63" s="1"/>
  <c r="K40" i="63"/>
  <c r="L40" i="63" s="1"/>
  <c r="K29" i="63"/>
  <c r="L29" i="63" s="1"/>
  <c r="N9" i="63"/>
  <c r="K49" i="64"/>
  <c r="L49" i="64" s="1"/>
  <c r="K54" i="63"/>
  <c r="L54" i="63" s="1"/>
  <c r="K30" i="63"/>
  <c r="L30" i="63" s="1"/>
  <c r="K78" i="64"/>
  <c r="L78" i="64" s="1"/>
  <c r="K62" i="64"/>
  <c r="L62" i="64" s="1"/>
  <c r="K14" i="64"/>
  <c r="L14" i="64" s="1"/>
  <c r="K77" i="63"/>
  <c r="L77" i="63" s="1"/>
  <c r="K67" i="63"/>
  <c r="L67" i="63" s="1"/>
  <c r="K43" i="63"/>
  <c r="L43" i="63" s="1"/>
  <c r="K27" i="63"/>
  <c r="L27" i="63" s="1"/>
  <c r="K79" i="64"/>
  <c r="L79" i="64" s="1"/>
  <c r="K55" i="64"/>
  <c r="L55" i="64" s="1"/>
  <c r="K81" i="63"/>
  <c r="L81" i="63" s="1"/>
  <c r="K65" i="63"/>
  <c r="L65" i="63" s="1"/>
  <c r="K57" i="63"/>
  <c r="L57" i="63" s="1"/>
  <c r="K41" i="63"/>
  <c r="L41" i="63" s="1"/>
  <c r="K25" i="63"/>
  <c r="L25" i="63" s="1"/>
  <c r="K20" i="63"/>
  <c r="L20" i="63" s="1"/>
  <c r="K45" i="63"/>
  <c r="L45" i="63" s="1"/>
  <c r="K79" i="63"/>
  <c r="L79" i="63" s="1"/>
  <c r="K63" i="63"/>
  <c r="L63" i="63" s="1"/>
  <c r="K47" i="63"/>
  <c r="L47" i="63" s="1"/>
  <c r="K31" i="63"/>
  <c r="L31" i="63" s="1"/>
  <c r="K15" i="63"/>
  <c r="L15" i="63" s="1"/>
  <c r="K83" i="64"/>
  <c r="L83" i="64" s="1"/>
  <c r="K75" i="64"/>
  <c r="L75" i="64" s="1"/>
  <c r="K67" i="64"/>
  <c r="L67" i="64" s="1"/>
  <c r="K59" i="64"/>
  <c r="L59" i="64" s="1"/>
  <c r="K51" i="64"/>
  <c r="L51" i="64" s="1"/>
  <c r="K43" i="64"/>
  <c r="L43" i="64" s="1"/>
  <c r="K35" i="64"/>
  <c r="L35" i="64" s="1"/>
  <c r="K27" i="64"/>
  <c r="L27" i="64" s="1"/>
  <c r="K19" i="64"/>
  <c r="L19" i="64" s="1"/>
  <c r="K11" i="64"/>
  <c r="L11" i="64" s="1"/>
  <c r="K76" i="63"/>
  <c r="L76" i="63" s="1"/>
  <c r="K28" i="63"/>
  <c r="L28" i="63" s="1"/>
  <c r="K16" i="63"/>
  <c r="L16" i="63" s="1"/>
  <c r="K80" i="64"/>
  <c r="L80" i="64" s="1"/>
  <c r="K72" i="64"/>
  <c r="L72" i="64" s="1"/>
  <c r="K64" i="64"/>
  <c r="L64" i="64" s="1"/>
  <c r="K52" i="64"/>
  <c r="L52" i="64" s="1"/>
  <c r="K44" i="64"/>
  <c r="L44" i="64" s="1"/>
  <c r="K32" i="64"/>
  <c r="L32" i="64" s="1"/>
  <c r="K20" i="64"/>
  <c r="L20" i="64" s="1"/>
  <c r="K69" i="63"/>
  <c r="L69" i="63" s="1"/>
  <c r="K33" i="64"/>
  <c r="L33" i="64" s="1"/>
  <c r="N9" i="64"/>
  <c r="K25" i="64"/>
  <c r="L25" i="64" s="1"/>
  <c r="K69" i="64"/>
  <c r="L69" i="64" s="1"/>
  <c r="K78" i="63"/>
  <c r="L78" i="63" s="1"/>
  <c r="K46" i="63"/>
  <c r="L46" i="63" s="1"/>
  <c r="K22" i="63"/>
  <c r="L22" i="63" s="1"/>
  <c r="K70" i="64"/>
  <c r="L70" i="64" s="1"/>
  <c r="K46" i="64"/>
  <c r="L46" i="64" s="1"/>
  <c r="K38" i="64"/>
  <c r="L38" i="64" s="1"/>
  <c r="K60" i="63"/>
  <c r="L60" i="63" s="1"/>
  <c r="K44" i="63"/>
  <c r="L44" i="63" s="1"/>
  <c r="K36" i="64"/>
  <c r="L36" i="64" s="1"/>
  <c r="K12" i="64"/>
  <c r="L12" i="64" s="1"/>
  <c r="K21" i="63"/>
  <c r="L21" i="63" s="1"/>
  <c r="K29" i="64"/>
  <c r="L29" i="64" s="1"/>
  <c r="K84" i="63"/>
  <c r="L84" i="63" s="1"/>
  <c r="K72" i="63"/>
  <c r="L72" i="63" s="1"/>
  <c r="K36" i="63"/>
  <c r="L36" i="63" s="1"/>
  <c r="K24" i="63"/>
  <c r="L24" i="63" s="1"/>
  <c r="K49" i="63"/>
  <c r="L49" i="63" s="1"/>
  <c r="K17" i="63"/>
  <c r="L17" i="63" s="1"/>
  <c r="K65" i="64"/>
  <c r="L65" i="64" s="1"/>
  <c r="K45" i="64"/>
  <c r="L45" i="64" s="1"/>
  <c r="K70" i="63"/>
  <c r="L70" i="63" s="1"/>
  <c r="K38" i="63"/>
  <c r="L38" i="63" s="1"/>
  <c r="K14" i="63"/>
  <c r="L14" i="63" s="1"/>
  <c r="K30" i="64"/>
  <c r="L30" i="64" s="1"/>
  <c r="K61" i="63"/>
  <c r="L61" i="63" s="1"/>
  <c r="K13" i="63"/>
  <c r="L13" i="63" s="1"/>
  <c r="K83" i="63"/>
  <c r="L83" i="63" s="1"/>
  <c r="K51" i="63"/>
  <c r="L51" i="63" s="1"/>
  <c r="K19" i="63"/>
  <c r="L19" i="63" s="1"/>
  <c r="K71" i="64"/>
  <c r="L71" i="64" s="1"/>
  <c r="K63" i="64"/>
  <c r="L63" i="64" s="1"/>
  <c r="K47" i="64"/>
  <c r="L47" i="64" s="1"/>
  <c r="K31" i="64"/>
  <c r="L31" i="64" s="1"/>
  <c r="K23" i="64"/>
  <c r="L23" i="64" s="1"/>
  <c r="K15" i="64"/>
  <c r="L15" i="64" s="1"/>
  <c r="K64" i="63"/>
  <c r="L64" i="63" s="1"/>
  <c r="K48" i="63"/>
  <c r="L48" i="63" s="1"/>
  <c r="K84" i="64"/>
  <c r="L84" i="64" s="1"/>
  <c r="K76" i="64"/>
  <c r="L76" i="64" s="1"/>
  <c r="K68" i="64"/>
  <c r="L68" i="64" s="1"/>
  <c r="K60" i="64"/>
  <c r="L60" i="64" s="1"/>
  <c r="K48" i="64"/>
  <c r="L48" i="64" s="1"/>
  <c r="K40" i="64"/>
  <c r="L40" i="64" s="1"/>
  <c r="K28" i="64"/>
  <c r="L28" i="64" s="1"/>
  <c r="K16" i="64"/>
  <c r="L16" i="64" s="1"/>
  <c r="E25" i="74" l="1"/>
  <c r="D27" i="74"/>
  <c r="E27" i="74" s="1"/>
  <c r="D31" i="74"/>
  <c r="C33" i="74"/>
  <c r="D33" i="74" s="1"/>
  <c r="L9" i="63"/>
  <c r="K9" i="64"/>
  <c r="L10" i="64"/>
  <c r="L9" i="64" s="1"/>
  <c r="K9" i="63"/>
</calcChain>
</file>

<file path=xl/sharedStrings.xml><?xml version="1.0" encoding="utf-8"?>
<sst xmlns="http://schemas.openxmlformats.org/spreadsheetml/2006/main" count="3192" uniqueCount="1156">
  <si>
    <t>Table: AT-1</t>
  </si>
  <si>
    <t>[Mid Day Meal Scheme, U.P.]</t>
  </si>
  <si>
    <t>Annual Work Plan and Budget 2018-19</t>
  </si>
  <si>
    <t>Table: AT-1: GENERAL INFORMATION for 2017-18</t>
  </si>
  <si>
    <t>State: UTTAR PRADESH</t>
  </si>
  <si>
    <t>1. Cooks- cum- helpers engaged under Mid Day Meal Scheme</t>
  </si>
  <si>
    <t>SC</t>
  </si>
  <si>
    <t>ST</t>
  </si>
  <si>
    <t>OBC</t>
  </si>
  <si>
    <t>Minority</t>
  </si>
  <si>
    <t>Others</t>
  </si>
  <si>
    <t>Total</t>
  </si>
  <si>
    <t>Male</t>
  </si>
  <si>
    <t>Female</t>
  </si>
  <si>
    <t>1. A - Honorarium to Cook cum helpers (per month):</t>
  </si>
  <si>
    <t>Central</t>
  </si>
  <si>
    <t>State</t>
  </si>
  <si>
    <t xml:space="preserve">2. Cost of meal per child per school day as per State Nutrition / Expenditure Norm including both, Central and State share. </t>
  </si>
  <si>
    <t>S.N.</t>
  </si>
  <si>
    <t>Food Items</t>
  </si>
  <si>
    <t>Table:AT-2</t>
  </si>
  <si>
    <t>Table: AT-2 :  Details of  Provisions  in the State Budget 2017-18</t>
  </si>
  <si>
    <t>Rs. in Lakh</t>
  </si>
  <si>
    <t>Componant</t>
  </si>
  <si>
    <t>Budget Provision 2017-18</t>
  </si>
  <si>
    <t>Budget Released till 31.03.2018</t>
  </si>
  <si>
    <t xml:space="preserve">  Unutilized Budget</t>
  </si>
  <si>
    <t>For Central Share</t>
  </si>
  <si>
    <t>For State Share</t>
  </si>
  <si>
    <t>GEN.</t>
  </si>
  <si>
    <t>SC.</t>
  </si>
  <si>
    <t>ST.</t>
  </si>
  <si>
    <t>TOTAL</t>
  </si>
  <si>
    <t>Recurring Assistance</t>
  </si>
  <si>
    <t>Cost of foodgrains</t>
  </si>
  <si>
    <t>Primary</t>
  </si>
  <si>
    <t>Cooking Cost</t>
  </si>
  <si>
    <t>Upper Primary</t>
  </si>
  <si>
    <t>Quantity (in gms.)</t>
  </si>
  <si>
    <t>Cost (In Rs.)</t>
  </si>
  <si>
    <t>Calories</t>
  </si>
  <si>
    <t>Protein Content (in gms)</t>
  </si>
  <si>
    <t>Transportation Assistance</t>
  </si>
  <si>
    <t>MME</t>
  </si>
  <si>
    <t xml:space="preserve">Foodgrains
(Wheat/Rice/Coarse grain) </t>
  </si>
  <si>
    <t>Honorarium to Cook-cum-Helper</t>
  </si>
  <si>
    <t>Free of cost</t>
  </si>
  <si>
    <t>Pulses</t>
  </si>
  <si>
    <t>68-86</t>
  </si>
  <si>
    <t>102-129</t>
  </si>
  <si>
    <t xml:space="preserve">Vegetables </t>
  </si>
  <si>
    <t>-</t>
  </si>
  <si>
    <t>Oil &amp; fat</t>
  </si>
  <si>
    <t>A</t>
  </si>
  <si>
    <t>Salt &amp; Condiments</t>
  </si>
  <si>
    <t>Fuel</t>
  </si>
  <si>
    <t>Any other item (Milk)</t>
  </si>
  <si>
    <t>100 ml</t>
  </si>
  <si>
    <t>150 ml</t>
  </si>
  <si>
    <t>484-502</t>
  </si>
  <si>
    <t>14-20</t>
  </si>
  <si>
    <t>Non-Recurring Assistance</t>
  </si>
  <si>
    <t>725.5-752.5</t>
  </si>
  <si>
    <t>21-30</t>
  </si>
  <si>
    <t>2. A - Additional Food Items (per child)</t>
  </si>
  <si>
    <t>Name of food item (s)</t>
  </si>
  <si>
    <t>Kitchen-cum-store</t>
  </si>
  <si>
    <t>Quantity</t>
  </si>
  <si>
    <t>Cost (in Rs.)</t>
  </si>
  <si>
    <t>Frequency</t>
  </si>
  <si>
    <t>Seasonal Fresh Fruit</t>
  </si>
  <si>
    <t>Kitchen Devices</t>
  </si>
  <si>
    <t>Once in a weak</t>
  </si>
  <si>
    <t xml:space="preserve">3.  Per Unit Cooking Cost </t>
  </si>
  <si>
    <t>B</t>
  </si>
  <si>
    <t>Year</t>
  </si>
  <si>
    <t>*Remarks</t>
  </si>
  <si>
    <t>2017-18</t>
  </si>
  <si>
    <t>Grand Total</t>
  </si>
  <si>
    <t>2018-19</t>
  </si>
  <si>
    <t xml:space="preserve">*If the cooking cost has been revised several times during the year, then all such costs should be indicated in separate rows and dates of their application in remarks column. </t>
  </si>
  <si>
    <t>Date:</t>
  </si>
  <si>
    <t>(Signature)</t>
  </si>
  <si>
    <t>Place: LUCKNOW</t>
  </si>
  <si>
    <t>Secretary Basic Education Department</t>
  </si>
  <si>
    <t>Seal:</t>
  </si>
  <si>
    <t>Districts</t>
  </si>
  <si>
    <t>Table: AT-2A</t>
  </si>
  <si>
    <t>Table: AT-2A : Releasing of Funds from State to Directorate / Authority / District / Block / School level for 2017-18</t>
  </si>
  <si>
    <t>Table: AT- 3</t>
  </si>
  <si>
    <t>(For the Period 01.04.17 to 31.03.18)</t>
  </si>
  <si>
    <t>S.No.</t>
  </si>
  <si>
    <t>Table AT-3: No. of Institutions in the State vis a vis Institutions serving MDM during 2017-18</t>
  </si>
  <si>
    <t>Instalment / Component</t>
  </si>
  <si>
    <t>Amount (Rs. In lakhs)</t>
  </si>
  <si>
    <t>Date of receiving of funds by the State / UT</t>
  </si>
  <si>
    <t>Status of Releasing of Funds by the State / UT</t>
  </si>
  <si>
    <t>Date on which Block / Gram Panchyat / School / Cooking Agency received funds</t>
  </si>
  <si>
    <t>Gen</t>
  </si>
  <si>
    <t>Name Of Districts</t>
  </si>
  <si>
    <t>Primary 
 (I-V)</t>
  </si>
  <si>
    <t>Directorate / Authority</t>
  </si>
  <si>
    <t>District*</t>
  </si>
  <si>
    <t>Upper Primary with Primary 
 (I-VIII)</t>
  </si>
  <si>
    <t>Upper Primary 
 (VI-VIII)</t>
  </si>
  <si>
    <t>Total no. of institutions
 in the State</t>
  </si>
  <si>
    <t>Total no. of institutions
 Serving MDM in the State</t>
  </si>
  <si>
    <t>Difference</t>
  </si>
  <si>
    <t>Reasons for difference, if any (in English)</t>
  </si>
  <si>
    <t>Principal Not Accepting</t>
  </si>
  <si>
    <t>Block*</t>
  </si>
  <si>
    <t>Gram Panchayat / School*</t>
  </si>
  <si>
    <t>Zero Enrolment</t>
  </si>
  <si>
    <t>Due to NGO cancelled</t>
  </si>
  <si>
    <t>STC</t>
  </si>
  <si>
    <t>Management Dispute</t>
  </si>
  <si>
    <t>Amount</t>
  </si>
  <si>
    <t>8=6-7</t>
  </si>
  <si>
    <t>Date</t>
  </si>
  <si>
    <t>(A) Recurring Assistance</t>
  </si>
  <si>
    <t>Funds are released by district into the MDM accounts 'Madhyanh Bhojan Nidhi' of the schools directly ,
through e-payment with in a month.</t>
  </si>
  <si>
    <t>Adhoc Grant (25%)</t>
  </si>
  <si>
    <t>27.04.2017</t>
  </si>
  <si>
    <t>Cost of Foodgrain</t>
  </si>
  <si>
    <t>12.05.2017</t>
  </si>
  <si>
    <t>12.05.2018</t>
  </si>
  <si>
    <t>12.05.2019</t>
  </si>
  <si>
    <t>Cooks Honorarium</t>
  </si>
  <si>
    <t>Transportation Cost</t>
  </si>
  <si>
    <t>18.05.2017</t>
  </si>
  <si>
    <t>Balance of 1st Instalment</t>
  </si>
  <si>
    <t>13.07.2017</t>
  </si>
  <si>
    <t>24.08.2017</t>
  </si>
  <si>
    <t>2nd Instalment</t>
  </si>
  <si>
    <t>01.12.2017</t>
  </si>
  <si>
    <t>09.01.2018</t>
  </si>
  <si>
    <t>16.01.2018</t>
  </si>
  <si>
    <t>18.01.2018</t>
  </si>
  <si>
    <t>17.01.2018</t>
  </si>
  <si>
    <t>04.01.2018</t>
  </si>
  <si>
    <t>Bal. of 2nd</t>
  </si>
  <si>
    <t>26.12.2017</t>
  </si>
  <si>
    <t>13.03.2018</t>
  </si>
  <si>
    <t>08.03.2018</t>
  </si>
  <si>
    <t>11 Days additional</t>
  </si>
  <si>
    <t>10.01.2018</t>
  </si>
  <si>
    <t>Pending</t>
  </si>
  <si>
    <t>(i)</t>
  </si>
  <si>
    <t>(B) Non-Recurring Assistance</t>
  </si>
  <si>
    <t>(ii)</t>
  </si>
  <si>
    <t>(iii)</t>
  </si>
  <si>
    <t>Grand Total (i)+(ii)</t>
  </si>
  <si>
    <t>*If the State releases the fund directly to District / block / Gram Panchayat / school level, then fill up the relevant column.</t>
  </si>
  <si>
    <t>Table: AT-3A</t>
  </si>
  <si>
    <t>Table: AT-3A: No. of Institutions covered  (Primary, Classes I-V)  during 2017-18</t>
  </si>
  <si>
    <t>No. of Existing Institutions</t>
  </si>
  <si>
    <t>No. of Institutions serving MDM</t>
  </si>
  <si>
    <t>Diff. Between (8) -(14)</t>
  </si>
  <si>
    <t>Reasons for difference in col. 15 (in English)</t>
  </si>
  <si>
    <t>Govt.</t>
  </si>
  <si>
    <t>Local Body Schools</t>
  </si>
  <si>
    <t>GA Schools</t>
  </si>
  <si>
    <t>Special Training Centers</t>
  </si>
  <si>
    <t>Madarsas/ Maqtab</t>
  </si>
  <si>
    <t>Total (col 3+4 +5+6+7)</t>
  </si>
  <si>
    <t>Total (col. 9+ 10+11+12+13)</t>
  </si>
  <si>
    <t>01-AGRA</t>
  </si>
  <si>
    <t>02-ALIGARH</t>
  </si>
  <si>
    <t>03-ALLAHABAD</t>
  </si>
  <si>
    <t>04-AMBEDKAR NAGAR</t>
  </si>
  <si>
    <t>05-AURAIYA</t>
  </si>
  <si>
    <t>06-AZAMGARH</t>
  </si>
  <si>
    <t>07-BADAUN</t>
  </si>
  <si>
    <t>08-BAGHPAT</t>
  </si>
  <si>
    <t>09-BAHRAICH</t>
  </si>
  <si>
    <t>10-BALLIA</t>
  </si>
  <si>
    <t>11-BALRAMPUR</t>
  </si>
  <si>
    <t>12-BANDA</t>
  </si>
  <si>
    <t>13-BARABANKI</t>
  </si>
  <si>
    <t>14-BAREILY</t>
  </si>
  <si>
    <t>15-BASTI</t>
  </si>
  <si>
    <t>16-BHADOHI</t>
  </si>
  <si>
    <t>17-BIJNOUR</t>
  </si>
  <si>
    <t>18-BULANDSHAHAR</t>
  </si>
  <si>
    <t>19-CHANDAULI</t>
  </si>
  <si>
    <t>20-CHITRAKOOT</t>
  </si>
  <si>
    <t>21-AMETHI</t>
  </si>
  <si>
    <t>22-DEORIA</t>
  </si>
  <si>
    <t>23-ETAH</t>
  </si>
  <si>
    <t>24-FAIZABAD</t>
  </si>
  <si>
    <t>25-FARRUKHABAD</t>
  </si>
  <si>
    <t>26-FATEHPUR</t>
  </si>
  <si>
    <t>27-FIROZABAD</t>
  </si>
  <si>
    <t>28-G.B. NAGAR</t>
  </si>
  <si>
    <t>29-GHAZIPUR</t>
  </si>
  <si>
    <t>30-GHAZIYABAD</t>
  </si>
  <si>
    <t>31-GONDA</t>
  </si>
  <si>
    <t>32-GORAKHPUR</t>
  </si>
  <si>
    <t>33-HAMEERPUR</t>
  </si>
  <si>
    <t>34-HARDOI</t>
  </si>
  <si>
    <t>35-HATHRAS</t>
  </si>
  <si>
    <t>36-ITAWAH</t>
  </si>
  <si>
    <t>37-J.P. NAGAR</t>
  </si>
  <si>
    <t>38-JALAUN</t>
  </si>
  <si>
    <t>Note: The institutions already counted under primary(col. 3) and upper primary(col. 4) should not be counted again in primary with upper primary(col.5)</t>
  </si>
  <si>
    <t>39-JAUNPUR</t>
  </si>
  <si>
    <t>40-JHANSI</t>
  </si>
  <si>
    <t>41-KANNAUJ</t>
  </si>
  <si>
    <t>42-KANPUR DEHAT</t>
  </si>
  <si>
    <t>43-KANPUR NAGAR</t>
  </si>
  <si>
    <t>44-KAAS GANJ</t>
  </si>
  <si>
    <t>Table: AT-3B</t>
  </si>
  <si>
    <t>Table: AT-3B: No. of Institutions covered (Upper Primary with Primary, Classes I-VIII) during 2017-18</t>
  </si>
  <si>
    <t>45-KAUSHAMBI</t>
  </si>
  <si>
    <t>Special Training Centres</t>
  </si>
  <si>
    <t>46-KUSHINAGAR</t>
  </si>
  <si>
    <t>47-LAKHIMPUR KHERI</t>
  </si>
  <si>
    <t>48-LALITPUR</t>
  </si>
  <si>
    <t>49-LUCKNOW</t>
  </si>
  <si>
    <t>50-MAHOBA</t>
  </si>
  <si>
    <t>51-MAHRAJGANJ</t>
  </si>
  <si>
    <t>52-MAINPURI</t>
  </si>
  <si>
    <t>53-MATHURA</t>
  </si>
  <si>
    <t>54-MAU</t>
  </si>
  <si>
    <t>55-MEERUT</t>
  </si>
  <si>
    <t>56-MIRZAPUR</t>
  </si>
  <si>
    <t>57-MORADABAD</t>
  </si>
  <si>
    <t>58-MUZAFFARNAGAR</t>
  </si>
  <si>
    <t>59-PILIBHIT</t>
  </si>
  <si>
    <t>60-PRATAPGARH</t>
  </si>
  <si>
    <t>61-RAI BAREILY</t>
  </si>
  <si>
    <t>62-RAMPUR</t>
  </si>
  <si>
    <t>63-SAHARANPUR</t>
  </si>
  <si>
    <t>64-SANTKABIR NAGAR</t>
  </si>
  <si>
    <t>65-SHAHJAHANPUR</t>
  </si>
  <si>
    <t>66-SHRAWASTI</t>
  </si>
  <si>
    <t>67-SIDDHARTHNAGAR</t>
  </si>
  <si>
    <t>68-SITAPUR</t>
  </si>
  <si>
    <t>69-SONBHADRA</t>
  </si>
  <si>
    <t>70-SULTANPUR</t>
  </si>
  <si>
    <t>71-UNNAO</t>
  </si>
  <si>
    <t>72-VARANASI</t>
  </si>
  <si>
    <t>73-SAMBHAL</t>
  </si>
  <si>
    <t>74-HAPUR</t>
  </si>
  <si>
    <t>75-SHAMLI</t>
  </si>
  <si>
    <t>Govt: Government Schools</t>
  </si>
  <si>
    <t>LB: Local Body Schools (Parishadiya Schools)</t>
  </si>
  <si>
    <t>GA: Govt Aided Schools</t>
  </si>
  <si>
    <t>Special Training Centers : Special Training Centre under SSA, Education Gaurantee Scheme center, Alternative and Innovative Education and NCLP schools</t>
  </si>
  <si>
    <t>of Labour Department.</t>
  </si>
  <si>
    <t>Table: AT-3C</t>
  </si>
  <si>
    <t>Table: AT-3C: No. of Institutions covered (Upper Primary without Primary, Classes VI-VIII) during 2017-18</t>
  </si>
  <si>
    <t>Table: AT-4</t>
  </si>
  <si>
    <t>Table: AT-4: Enrolment vis-à-vis availed for MDM  (Primary,Classes I- V) during 2017-18</t>
  </si>
  <si>
    <t>Enrolment (As on 30.09.2017)</t>
  </si>
  <si>
    <t>Average No. of Children Availed MDM</t>
  </si>
  <si>
    <t>No. of Meals served</t>
  </si>
  <si>
    <t>Total (col 3+4+5+6+7)</t>
  </si>
  <si>
    <t>Total (col.15+16+17+18+19)</t>
  </si>
  <si>
    <t>Table: AT-4A</t>
  </si>
  <si>
    <t>Table: AT-4A: Enrolment vis-a-vis availed for MDM  (Upper Primary, Classes VI - VIII) 2017-18</t>
  </si>
  <si>
    <t>Table: AT-4B</t>
  </si>
  <si>
    <t xml:space="preserve">Table AT-4B: Information on Aadhaar Enrolment </t>
  </si>
  <si>
    <t>Name of District</t>
  </si>
  <si>
    <t>Total Enrolment</t>
  </si>
  <si>
    <t>Number of children having Aadhaar</t>
  </si>
  <si>
    <t>Number of children applied for Aadhaar</t>
  </si>
  <si>
    <t>Number of children without Aadhaar</t>
  </si>
  <si>
    <t>Number of proxy names deleted</t>
  </si>
  <si>
    <t>LB: Local Body Schools</t>
  </si>
  <si>
    <t>Special Training Centers : Special Training Centre under SSA, Education Gaurantee Scheme center, Alternative and Innovative Education and NCLP schools of Labour Department.</t>
  </si>
  <si>
    <t>Table: AT-5</t>
  </si>
  <si>
    <t>Table: AT-5:  PAB-MDM Approval vs. PERFORMANCE (Primary, Classes I - V) during 2017-18</t>
  </si>
  <si>
    <t>PAB -MDM Approval for 2017-18</t>
  </si>
  <si>
    <t>PERFORMANCE</t>
  </si>
  <si>
    <t>No. of Institutions</t>
  </si>
  <si>
    <t>No. of children</t>
  </si>
  <si>
    <t>No. of working days</t>
  </si>
  <si>
    <t>No. of meals to be served (Col. 4 x Col. 5)</t>
  </si>
  <si>
    <t>Total no. of meals served</t>
  </si>
  <si>
    <t>No. of working days on which MDM served</t>
  </si>
  <si>
    <t>Average No. of children availed MDM [Col. 8/Col. 9]</t>
  </si>
  <si>
    <t>Table: AT-5A</t>
  </si>
  <si>
    <t>Table: AT-5A:  PAB-MDM Approval vs. PERFORMANCE (Upper Primary, Classes VI to VIII) during 2017-18</t>
  </si>
  <si>
    <t>Table: AT-5B</t>
  </si>
  <si>
    <t>Table: AT-5B:  PAB-MDM Approval vs. PERFORMANCE - STC (NCLP Schools) during 2017-18</t>
  </si>
  <si>
    <t>Table: AT-6</t>
  </si>
  <si>
    <t>Table: AT-6: Utilisation of foodgrains  (Primary, Classes I-V) during 2017-18</t>
  </si>
  <si>
    <t>[Qnty in MTs]</t>
  </si>
  <si>
    <t>Rice</t>
  </si>
  <si>
    <t>Wheat</t>
  </si>
  <si>
    <t>Gross Allocation for the FY 2017-18</t>
  </si>
  <si>
    <t>Opening Balance as on 01.4.17</t>
  </si>
  <si>
    <t>Lifted from FCI</t>
  </si>
  <si>
    <t>Aggregate quantity Consumed at School level</t>
  </si>
  <si>
    <t>Closing Balance* (col.4+5-6)</t>
  </si>
  <si>
    <t>Closing Balance* (col.9+10-11)</t>
  </si>
  <si>
    <t>STATE</t>
  </si>
  <si>
    <t>Table: AT-6A</t>
  </si>
  <si>
    <t>Table: AT-6A: Utilisation of foodgrains  (Upper Primary, Classes VI-VIII) during 2017-18</t>
  </si>
  <si>
    <t>* Including Drought also, if applicable</t>
  </si>
  <si>
    <t>**: includes unspent balance at State, District, Block and school level (including NGOs/Private Agencies).</t>
  </si>
  <si>
    <t>Table: AT-6B</t>
  </si>
  <si>
    <t>Table: AT-6B: PAYMENT OF COST OF FOOD GRAINS TO FCI (Primary and Upper Primary Classes I-VIII) during 2017-18</t>
  </si>
  <si>
    <t>Sl. No.</t>
  </si>
  <si>
    <t>Allocation for cost of foodgrains for 2017-18</t>
  </si>
  <si>
    <t>Opening Balance as on 01.04.17</t>
  </si>
  <si>
    <t>Central Assistance Released by GoI</t>
  </si>
  <si>
    <t>Bills raised by FCI against foodgrain allocated in 2017-18</t>
  </si>
  <si>
    <t>Payment to FCI against Bills of Col-6 &amp; 7</t>
  </si>
  <si>
    <t>Amount of Pending bills of previous year as on 01.04.2017</t>
  </si>
  <si>
    <t>Amount of Payment against Pending Bills of previous year shown in Col:10</t>
  </si>
  <si>
    <t>Total Payment done in 2017-18</t>
  </si>
  <si>
    <t>Less Payment</t>
  </si>
  <si>
    <t>Reasons for Less payment</t>
  </si>
  <si>
    <t>Unspent Balance</t>
  </si>
  <si>
    <t>Qty (in MTs)</t>
  </si>
  <si>
    <t>12=9+11</t>
  </si>
  <si>
    <t>13=7+10-12</t>
  </si>
  <si>
    <t>15=4+5-12</t>
  </si>
  <si>
    <t>Fund not available</t>
  </si>
  <si>
    <t>Fund not sufficient</t>
  </si>
  <si>
    <t>Table: AT-7</t>
  </si>
  <si>
    <t>Table: AT-7: Utilisation of Cooking Cost (Primary, Classes I-V) during 2017-18</t>
  </si>
  <si>
    <t>Allocation for 2017-18</t>
  </si>
  <si>
    <t>Opening Balance as on 01.04.2017</t>
  </si>
  <si>
    <t>Cooking Cost Recieved</t>
  </si>
  <si>
    <t>Total Cooking cost expenditure</t>
  </si>
  <si>
    <t>Total Unspent Balance as on 31.12.2017</t>
  </si>
  <si>
    <t>Centre</t>
  </si>
  <si>
    <t>** State</t>
  </si>
  <si>
    <t>**State</t>
  </si>
  <si>
    <t>5=3+4</t>
  </si>
  <si>
    <t>8-=6+7</t>
  </si>
  <si>
    <t>11=9+10</t>
  </si>
  <si>
    <t>14=12+13</t>
  </si>
  <si>
    <t>15=6+9-12</t>
  </si>
  <si>
    <t>16=7+10-13</t>
  </si>
  <si>
    <t>17=15+16</t>
  </si>
  <si>
    <t>Table: AT-7A</t>
  </si>
  <si>
    <t>Table: AT-7A: Utilisation of Cooking cost (Upper Primary Classes, VI-VIII) for 2017-18</t>
  </si>
  <si>
    <t>Table: AT-8</t>
  </si>
  <si>
    <t>Table AT - 8 :UTILIZATION OF CENTRAL ASSISTANCE TOWARDS HONORARIUM TO COOK-CUM-HELPERS (Primary classes I-V)</t>
  </si>
  <si>
    <t>No. of Cook-cum-helpers approved by PAB-MDM</t>
  </si>
  <si>
    <t>No. of CCHs engaged by States/UTs</t>
  </si>
  <si>
    <t>Allocation for FY 2017-18</t>
  </si>
  <si>
    <t>Recieved</t>
  </si>
  <si>
    <t>Expenditure</t>
  </si>
  <si>
    <t>Unspent Balance as on 31.12.2017</t>
  </si>
  <si>
    <t>Mode of Payment (cash / cheque / e-transfer)</t>
  </si>
  <si>
    <t>No. of CCH having bank account</t>
  </si>
  <si>
    <t>No. of CCH recieving honorarium through Bank Account</t>
  </si>
  <si>
    <t>Central Share</t>
  </si>
  <si>
    <t>State Share</t>
  </si>
  <si>
    <t>7=5+6</t>
  </si>
  <si>
    <t>10=8+9</t>
  </si>
  <si>
    <t>13=11+12</t>
  </si>
  <si>
    <t>16=14+15</t>
  </si>
  <si>
    <t>17=8+11-14</t>
  </si>
  <si>
    <t>18=9+12-15</t>
  </si>
  <si>
    <t>19=17+18</t>
  </si>
  <si>
    <t>Cheque</t>
  </si>
  <si>
    <t>RTGS/NEFT</t>
  </si>
  <si>
    <t>e-transfer</t>
  </si>
  <si>
    <t>Cheque/E-transfer</t>
  </si>
  <si>
    <t>By Cheque</t>
  </si>
  <si>
    <t>Cheque/RTGS</t>
  </si>
  <si>
    <t>by Cheque</t>
  </si>
  <si>
    <t>Table: AT-8A</t>
  </si>
  <si>
    <t>Table AT - 8A : UTILIZATION OF CENTRAL ASSISTANCE TOWARDS HONORARIUM TO COOK-CUM-HELPERS (Upper Primary classes VI-VIII)</t>
  </si>
  <si>
    <t>by chaque/RTGS</t>
  </si>
  <si>
    <t>cheque</t>
  </si>
  <si>
    <t>RTGS</t>
  </si>
  <si>
    <t>E-transfer</t>
  </si>
  <si>
    <t>Table: AT-9</t>
  </si>
  <si>
    <t>Table: AT-9 : Utilisation of Central Assitance towards Transportation Assistance (Primary &amp; Upper Primary,Classes I-VIII) during 2017-18</t>
  </si>
  <si>
    <t>Allocation of transportation assistance for FY 2017-18</t>
  </si>
  <si>
    <t>Opening balance as on 01.04.17</t>
  </si>
  <si>
    <t>Transportation assistance received from GoI</t>
  </si>
  <si>
    <t>Rate of Transportation Assistance (Per MT)</t>
  </si>
  <si>
    <t>Bill submitted by transportation Agency against foodgrain lifted in 2017-18</t>
  </si>
  <si>
    <t>Payment done against Col-7</t>
  </si>
  <si>
    <t>Amount of Payment made of Pending Bills</t>
  </si>
  <si>
    <t>Reason for less Payment</t>
  </si>
  <si>
    <t>11=8+10</t>
  </si>
  <si>
    <t>12=7+9-11</t>
  </si>
  <si>
    <t>Fund Not Available</t>
  </si>
  <si>
    <t>Cheque/ E-Transfer</t>
  </si>
  <si>
    <t>Cheque/ E- transfer</t>
  </si>
  <si>
    <t>Table: AT-10</t>
  </si>
  <si>
    <t>Table: AT-10 : Utilisation of Central Assistance towards MME (Primary &amp; Upper Primary,Classes I-VIII) during 2017-18</t>
  </si>
  <si>
    <t>Activities (Please list item-wise details as far as possible)</t>
  </si>
  <si>
    <t>Central Assistance Received from GoI</t>
  </si>
  <si>
    <t>Released by State Govt. if any</t>
  </si>
  <si>
    <t>Unspent balance as on 31.12.17 [Col: (4+5)-7]</t>
  </si>
  <si>
    <t>I</t>
  </si>
  <si>
    <t>School Level Expenses</t>
  </si>
  <si>
    <t>e-tranfer</t>
  </si>
  <si>
    <t>i)Form &amp; Stationery</t>
  </si>
  <si>
    <t>ii) Training of cook cum helpers</t>
  </si>
  <si>
    <t>iii) Replacement/repair/maintenance of cooking device, utensils, etc.</t>
  </si>
  <si>
    <t>Sub Total</t>
  </si>
  <si>
    <t>II</t>
  </si>
  <si>
    <t>Management, Supervision, Training, Internal Monitoring and External Monitoring</t>
  </si>
  <si>
    <t>i) Hiring charges of manpower at various levels</t>
  </si>
  <si>
    <t>by cheque</t>
  </si>
  <si>
    <t>ii) Transport &amp; Conveyance</t>
  </si>
  <si>
    <t>iii) Office expenditure</t>
  </si>
  <si>
    <t>iv) Furniture, hardware and consumables etc.</t>
  </si>
  <si>
    <t>v) Capacity builidng of officials</t>
  </si>
  <si>
    <t>bu chaque/RTGS</t>
  </si>
  <si>
    <t>vi) Publicity, Preparation of relevant manuals</t>
  </si>
  <si>
    <t>vii) External Monitoring &amp; Evaluation</t>
  </si>
  <si>
    <t>III</t>
  </si>
  <si>
    <t>by cheque/e-tranfer</t>
  </si>
  <si>
    <t>rtgs</t>
  </si>
  <si>
    <t>District</t>
  </si>
  <si>
    <t>cheque/ E-transter</t>
  </si>
  <si>
    <t>Table - AT - 10B</t>
  </si>
  <si>
    <t xml:space="preserve">Table AT - 10 B : Details of Social Audit during 2017-18 </t>
  </si>
  <si>
    <t>Table: AT-10A</t>
  </si>
  <si>
    <t>S. No.</t>
  </si>
  <si>
    <t>Name of Organization/ Institute for conducting social audit</t>
  </si>
  <si>
    <t>No . of schools to be covered</t>
  </si>
  <si>
    <t>Table: AT-10 A : Details of Meetings at district level during 2017-18</t>
  </si>
  <si>
    <t>Total outlay (in Rs)</t>
  </si>
  <si>
    <t>Status</t>
  </si>
  <si>
    <t>Action Taken by State Govt. on findings</t>
  </si>
  <si>
    <t>Total Exp. (in Rs)</t>
  </si>
  <si>
    <t>Completed (Yes/ No)</t>
  </si>
  <si>
    <t>In Progress (Training/ conduct at school/ public hearing)</t>
  </si>
  <si>
    <t>Not yet started</t>
  </si>
  <si>
    <t>Number of</t>
  </si>
  <si>
    <t>Meetings of District level committee headed by the senior most Member of Parliament of Loksabha</t>
  </si>
  <si>
    <t>Meetings of District Steering cum Monitoring committee headed by District Megistrate</t>
  </si>
  <si>
    <t>Schools inspected by Govt. officials</t>
  </si>
  <si>
    <t>Table: AT- 10C</t>
  </si>
  <si>
    <t>Table AT -10 C :Details of IEC Activities</t>
  </si>
  <si>
    <t>No. of IEC Activities</t>
  </si>
  <si>
    <t>Level</t>
  </si>
  <si>
    <t>Tools</t>
  </si>
  <si>
    <t>Expendituer Incurred 
 (in Rs)</t>
  </si>
  <si>
    <t>Block</t>
  </si>
  <si>
    <t>School</t>
  </si>
  <si>
    <t>Audio Video</t>
  </si>
  <si>
    <t>Print</t>
  </si>
  <si>
    <t>Traditional (Nukkad Natak, Folk Songs, Rallies, Others)</t>
  </si>
  <si>
    <t>Others*</t>
  </si>
  <si>
    <t>Table-AT- 10D</t>
  </si>
  <si>
    <t>Table: AT 10D - Manpower dedicated for MDMS</t>
  </si>
  <si>
    <t>Sl.No.</t>
  </si>
  <si>
    <t>Designation</t>
  </si>
  <si>
    <t>Working under MDMS</t>
  </si>
  <si>
    <t>Proposed to be engaged for the year 2017-18</t>
  </si>
  <si>
    <t>Remarks</t>
  </si>
  <si>
    <t>State Level</t>
  </si>
  <si>
    <t>Divisional Level</t>
  </si>
  <si>
    <t>District Level</t>
  </si>
  <si>
    <t>Block Level</t>
  </si>
  <si>
    <t>Regular Employee</t>
  </si>
  <si>
    <t>Contractual/Part time worker</t>
  </si>
  <si>
    <t>System Analyst (H.Q.)</t>
  </si>
  <si>
    <t>Computer Operator (H.Q.)</t>
  </si>
  <si>
    <t>Divisional Co-ordinator</t>
  </si>
  <si>
    <t>District Co-ordinator</t>
  </si>
  <si>
    <t>Computer Operator (Distt.)</t>
  </si>
  <si>
    <t>Computer Operator (Div.)</t>
  </si>
  <si>
    <t>Block Co-ordinator</t>
  </si>
  <si>
    <t>Total (I+II)</t>
  </si>
  <si>
    <t>RTE Mela &amp; Sangosthi of teachers on safty &amp; hygine</t>
  </si>
  <si>
    <t>Table: AT- 10E</t>
  </si>
  <si>
    <t>Table AT-10 E: Information on Kitchen Gardens</t>
  </si>
  <si>
    <t>Total no. of institutions</t>
  </si>
  <si>
    <t>Total institutions where setting up of kitchen garden is possible</t>
  </si>
  <si>
    <t>No. of institutions already having kitchen gardens</t>
  </si>
  <si>
    <t>No. of institutions where setting up of kitchen garden is in progress</t>
  </si>
  <si>
    <t>Table: AT- 10F</t>
  </si>
  <si>
    <t>Table AT-10F : Information on Drinking Water facilities</t>
  </si>
  <si>
    <t>Schools having drinking water facilities</t>
  </si>
  <si>
    <t>Schools having safe drinking water facilities</t>
  </si>
  <si>
    <t>Number of Schools having facility of water filtration</t>
  </si>
  <si>
    <t>Types of filtration* used (number of schools)</t>
  </si>
  <si>
    <t>Any Innovation for purification of water</t>
  </si>
  <si>
    <t>Source of Funds used</t>
  </si>
  <si>
    <t>Membrane technology Purification</t>
  </si>
  <si>
    <t>UV purification or e-boiling</t>
  </si>
  <si>
    <t>Candle filter purifier</t>
  </si>
  <si>
    <t>Activated carbon filter purifier</t>
  </si>
  <si>
    <t>CSR</t>
  </si>
  <si>
    <t>Donations etc.</t>
  </si>
  <si>
    <t>RO</t>
  </si>
  <si>
    <t>UF</t>
  </si>
  <si>
    <t>Table: AT-11</t>
  </si>
  <si>
    <t xml:space="preserve">Table: AT-11 : Sanction and Utilisation of Central assistance towards construction of Kitchen-cum-store (Primary &amp; Upper Primary,Classes I-VIII) </t>
  </si>
  <si>
    <t>(As on 31.12.2017)</t>
  </si>
  <si>
    <t>Total sanction</t>
  </si>
  <si>
    <t>Completed (C)</t>
  </si>
  <si>
    <t>In progress (IP)</t>
  </si>
  <si>
    <t>Surrendered</t>
  </si>
  <si>
    <t>Laps</t>
  </si>
  <si>
    <t>Yet to start</t>
  </si>
  <si>
    <t>Constructed with convergence</t>
  </si>
  <si>
    <t>Physical</t>
  </si>
  <si>
    <t>Financial (Rs. in lakh)</t>
  </si>
  <si>
    <t>Physical [col. 3-col.5-col.7]</t>
  </si>
  <si>
    <t>Financial ( Rs. in lakh) [col. 4-col.6-col.8]</t>
  </si>
  <si>
    <t>2012-13</t>
  </si>
  <si>
    <t>2013-14</t>
  </si>
  <si>
    <t>2014-15</t>
  </si>
  <si>
    <t>2015-16</t>
  </si>
  <si>
    <t>2016-17</t>
  </si>
  <si>
    <t>Table: AT-11A</t>
  </si>
  <si>
    <t>Table: AT-12</t>
  </si>
  <si>
    <t>Table: AT-12  : Sanction and Utilisation of Central assistance towards procurement of Kitchen Devices (Primary &amp; Upper Primary,Classes I-VIII) Yearwise</t>
  </si>
  <si>
    <t xml:space="preserve">Table: AT-11A : Sanction and Utilisation of Central assistance towards construction of Kitchen-cum-store (Primary &amp; Upper Primary,Classes I-VIII) </t>
  </si>
  <si>
    <t>*Total sanction during 2006-07, 07-08, 08-09, 09-10, 10-11, 11-12, 12-13, 13-14, 14-15, 15-16 and 16-17</t>
  </si>
  <si>
    <t>Surrenderred</t>
  </si>
  <si>
    <t>Yet to be procured</t>
  </si>
  <si>
    <t>Procured with convergence</t>
  </si>
  <si>
    <t>Table: AT-12 : Sanction and Utilisation of Central assistance towards procurement of Kitchen Devices (Primary &amp; Upper Primary,Classes I-VIII) Districtwise</t>
  </si>
  <si>
    <t>Table: AT-12A</t>
  </si>
  <si>
    <t>Table: AT-12A : Sanction and Utilisation of Central assistance towards replacement of Kitchen Devices   (Primary &amp; Upper Primary,Classes I-VIII) Yearwise</t>
  </si>
  <si>
    <t>Table AT-13</t>
  </si>
  <si>
    <t>Table AT- 13: Details of mode of cooking</t>
  </si>
  <si>
    <t>Total no. of Institutions (existing)</t>
  </si>
  <si>
    <t>Mode of cooking (No. of Schools)</t>
  </si>
  <si>
    <t>LPG</t>
  </si>
  <si>
    <t>Solar cooker</t>
  </si>
  <si>
    <t>Fire wood</t>
  </si>
  <si>
    <t>Covered through centralised kitchen</t>
  </si>
  <si>
    <t>Table-AT-14</t>
  </si>
  <si>
    <t>Table AT -14 : Quality, Safety and Hygiene</t>
  </si>
  <si>
    <t>No. of schools having hand washing facilities</t>
  </si>
  <si>
    <t>Type of hand washing facilities (number of schools)</t>
  </si>
  <si>
    <t>No. Of Schools having parents roaster</t>
  </si>
  <si>
    <t>No. Of Schools having tasting roaster</t>
  </si>
  <si>
    <t>Tasting of food (number of schools)</t>
  </si>
  <si>
    <t>Multi tap</t>
  </si>
  <si>
    <t>Tap</t>
  </si>
  <si>
    <t>Hand pump</t>
  </si>
  <si>
    <t>Pond/ well/ Stream</t>
  </si>
  <si>
    <t>Teacher</t>
  </si>
  <si>
    <t>Parents</t>
  </si>
  <si>
    <t>Community</t>
  </si>
  <si>
    <t>CCH</t>
  </si>
  <si>
    <t>Table-AT-14A</t>
  </si>
  <si>
    <t>Table AT -14A : Testing of Food Samples by accredited labs</t>
  </si>
  <si>
    <t>Name of the Accredited / Recognised lab engaged for testing</t>
  </si>
  <si>
    <t>Number of samples</t>
  </si>
  <si>
    <t>Result (No. of samples)</t>
  </si>
  <si>
    <t>Collected</t>
  </si>
  <si>
    <t>Tested</t>
  </si>
  <si>
    <t>Meeting norms</t>
  </si>
  <si>
    <t>Below norms</t>
  </si>
  <si>
    <t>fda</t>
  </si>
  <si>
    <t>Gorakhpur</t>
  </si>
  <si>
    <t>Khadya Visleshak UP Jhansi</t>
  </si>
  <si>
    <t xml:space="preserve">Food Safety Department </t>
  </si>
  <si>
    <t>Public analysis to Govt. of UP Varanasi/Jhansi</t>
  </si>
  <si>
    <t>Jhansi</t>
  </si>
  <si>
    <t>There is no any testing sample of MDM collected by the Food and safety department neither informed to BSA Office.</t>
  </si>
  <si>
    <t>Abhihit Adhikari</t>
  </si>
  <si>
    <t>P.A. Lab Jhansi</t>
  </si>
  <si>
    <t>Notice to HT &amp; Gram Pradhan</t>
  </si>
  <si>
    <t>Food safty and drug administration, up</t>
  </si>
  <si>
    <t>No sample collect in school by Food Inspector</t>
  </si>
  <si>
    <t>Food analysit lab, Jhansi</t>
  </si>
  <si>
    <t>Lucknow</t>
  </si>
  <si>
    <t>Designated Officer, Food Safety Department, Kanpur Nagar</t>
  </si>
  <si>
    <t>As per DM Order Food Saftey Dept. had collected samples from Central Kitchen of 10 NGOs in Nov 2017 &amp; Dec 2017. Reports not provided by the FSD.</t>
  </si>
  <si>
    <t>mukhya khadya suraksha adhikari</t>
  </si>
  <si>
    <t>Food testing department kushinagar</t>
  </si>
  <si>
    <t>Fare Llab Private Ltd, Gurgoon</t>
  </si>
  <si>
    <t>Food Safety Officer</t>
  </si>
  <si>
    <t>Report not received bsa office</t>
  </si>
  <si>
    <t>Food Safty &amp; Drug Admin.U.P.</t>
  </si>
  <si>
    <t>kshetriy khadh vishleshak pryogshala, medical colege jhansi</t>
  </si>
  <si>
    <t>Table: AT-17</t>
  </si>
  <si>
    <t>Table: AT- 16</t>
  </si>
  <si>
    <t>Table: AT-17 : Coverage under Rashtriya Bal Swasthya Karykram (School Health Programme) - 2017-18</t>
  </si>
  <si>
    <t>Table AT -16 : Interuptions in serving of MDM and MDM allowance paid to children</t>
  </si>
  <si>
    <t>No. of schools covered</t>
  </si>
  <si>
    <t>No. of children covered</t>
  </si>
  <si>
    <t>Health Check -ups</t>
  </si>
  <si>
    <t>Meals not served</t>
  </si>
  <si>
    <t>Weekly Iron &amp; Folic Acid Supplementation (WIFS)</t>
  </si>
  <si>
    <t>Whether allowance is paid to children</t>
  </si>
  <si>
    <t>Deworming tablets distributed</t>
  </si>
  <si>
    <t>Distribution of spectacles</t>
  </si>
  <si>
    <t>Number of institutions</t>
  </si>
  <si>
    <t>Number of children</t>
  </si>
  <si>
    <t>No. of schools</t>
  </si>
  <si>
    <t>N/A</t>
  </si>
  <si>
    <t>Block level Labs</t>
  </si>
  <si>
    <t>Report Not Provided</t>
  </si>
  <si>
    <t>Abhimat Adhikari</t>
  </si>
  <si>
    <t>Table: AT-18</t>
  </si>
  <si>
    <t>Table: AT-18 : Formation of School Management Committee (SMC) at School Level for Monitoring the Scheme</t>
  </si>
  <si>
    <t>No. of Primary Institutions (Class 1-5)</t>
  </si>
  <si>
    <t>No. of Upper Primary with Primary (Class 1-8) Institutions</t>
  </si>
  <si>
    <t>No. of Upper Primary (Class 6-8) Institutions</t>
  </si>
  <si>
    <t>No. of SMCs formed</t>
  </si>
  <si>
    <t>No. of Schools monitored by SMCs</t>
  </si>
  <si>
    <t>Table: AT-19</t>
  </si>
  <si>
    <t>Table: AT-19 : Responsibility of Implementation</t>
  </si>
  <si>
    <t>No. of Institutions assigned to</t>
  </si>
  <si>
    <t>PRI / GP/ Urban Local Body</t>
  </si>
  <si>
    <t>SHG</t>
  </si>
  <si>
    <t>SMC/VEC / WEC</t>
  </si>
  <si>
    <t>Youth Club of NYK</t>
  </si>
  <si>
    <t>NGO</t>
  </si>
  <si>
    <t>Trust</t>
  </si>
  <si>
    <t>Others
 (Please specify in col-9A)</t>
  </si>
  <si>
    <t>Comments about col-9</t>
  </si>
  <si>
    <t>9A</t>
  </si>
  <si>
    <t xml:space="preserve">MDM Served by managment </t>
  </si>
  <si>
    <t>Management se</t>
  </si>
  <si>
    <t>MDM running by principal and PTA</t>
  </si>
  <si>
    <t>Principal &amp; PTA MEMBER</t>
  </si>
  <si>
    <t>School Management</t>
  </si>
  <si>
    <t>26 Madhyamik, vidyalayon men yojnaa pradhanadhyapak v mata abhibhaavak sangh adhyaksh dwara sanchaalit kiya jaataa hai.</t>
  </si>
  <si>
    <t>MTA+Principal</t>
  </si>
  <si>
    <t>PTA Dwara sanchalit</t>
  </si>
  <si>
    <t>Added school and Govt. school</t>
  </si>
  <si>
    <t>PTA</t>
  </si>
  <si>
    <t>117 Added School PTA Dwara Sanchalit</t>
  </si>
  <si>
    <t>Management</t>
  </si>
  <si>
    <t>PTA Committee</t>
  </si>
  <si>
    <t>Table: AT-20</t>
  </si>
  <si>
    <t>Management commite</t>
  </si>
  <si>
    <t xml:space="preserve">Table: AT-20 : Information on Cooking Agencies </t>
  </si>
  <si>
    <t>No. of SHG</t>
  </si>
  <si>
    <t>No. of institution covered</t>
  </si>
  <si>
    <t>Name of NGO</t>
  </si>
  <si>
    <t>No. of Kitchens</t>
  </si>
  <si>
    <t>Name of Trust</t>
  </si>
  <si>
    <t>Principal &amp; PTA Chairman Through cooks</t>
  </si>
  <si>
    <t>Akshyapatra found</t>
  </si>
  <si>
    <t xml:space="preserve">jaanhitkari S S, Asharfi G S, Shyam GS,  Rama TPI, Gramin Vikas SS, Ujjawal Sawera S </t>
  </si>
  <si>
    <t>Gram Vikash Sansthan, Society Network for Women Devlopment, Rama Srijan Jan Kalyan Sanshathan, Jagriti Mahila Sewa Samiti, Sahyog Mahila Bal Vikash Samiti,  Krishi Vikash Evm Manav Kalyan Sansthan, Gongotri Sewasram, Sri Anandi Prasad Dwivedi Memorial Jan Kalyan Samiti, Avadh Gram Vikash Samiti, Kamla Gram Vikash Sansthan, Mateshwari Jagdamba Mahila Vikash, Dr. Bhirao Ambedkar Dalit Vikas Samiti, Gram Vikash Sewa Samiti, Ecofriends Research &amp; Development Society, Amrisha, Nal Kiranvishwa Bandhu Sewa Samiti, Disha Drishti Sansthan, Ujjawal Yuva Vikash Mandal Sansthan, Gramin Uthan Samiti, Maa Durga Mahila Evam Bal Uthan Shiksha Samiti, Bhagwati Gramya Vikas Jan Kalyan Sewa Sansthan, Janta Hitkaryakarini Sewa Samiti, Bhagwati Gramya Vikash jan Kalyan Sewa Sansthan, Narayan gramodyog sewa sansthan, Arpan Sansthan, Jan Sahyog Evam Bal Vikas Sansthan, Gramin Vikash Sewashram, Maa Ganga Shiksha Evam Sewa Samiti, Janhit Sewa Evam Sodh Sansthan, Kailash Ashram, Raunak Shiksha Sewa Sadan, Kamla Gram Vikash Sansthan, Shakuntala Devi Kishan Samiti, Disha Drishti Sansthan, Swaraj Uthan Samiti, Sakshi Shisha Samiti &amp; Arman  yuwa Kalyan Samiti</t>
  </si>
  <si>
    <t>Shyam Gramin Viaks Sansthan, Rama Samaj Kalyan Samiti, Manav Sewa Samity, Janhitkari Sewa Samity, Ajij Islamia Public School So.</t>
  </si>
  <si>
    <t>NCLP Schools</t>
  </si>
  <si>
    <t>kalam no-9 me drshaye gye  vidhyalay sahayta prapt vidhyalay hai jinme pradhanadhyapak v abhibhavak sagh ke adhyaksh ke dvara yojna ka sanchalan kiya ja rha hai.</t>
  </si>
  <si>
    <t>By Principal and PTA Manager</t>
  </si>
  <si>
    <t>Rashtriya Nirbal Utthan Sansthan, New delhi, Saghan Chetra Vikas samiti, Sambhal, Asharfi gramodhog sansthan, aligarh sagan chetra vikas samiti, Sambhal, Asharfi Gramodhog sansthan aligarh, asharfi gramodhog sansthan aligarh, saghan chetra vikas samiti sambhal, dalit manav uthan sansthan lucknow, saghan chetra vikas samiti sambhal, asharfi gramodhog sansthan aligarh, janhitkari seva samiti, aligarh, janhitkari seva samiti, aligarh, janhitkari seva samiti, aligarh dalit manav uthan sansthan lucknow dalit manav uthan sansthan lucknow, birnal seva sansthan lucknow, rashtriya nirbal sansthan, new delhi, Janhitkari seva samiti , aligarh</t>
  </si>
  <si>
    <t>not- 21 madhyamik, 05 samaj kalyan anudanit &amp; 05 rajkiy PS &amp; 02 besik anudan vidhyalay me yojana pradhanadhyapak and mata abhibhavak sangh adhyaksh dwara sanchlit kiya jata hai,</t>
  </si>
  <si>
    <t>Santram, Maharana Pratap, Mitra ek Sanjha, Ramsha, Jan Kalyan</t>
  </si>
  <si>
    <t>in col. 9 124 schools are implemented by principal and pta president</t>
  </si>
  <si>
    <t>kalam no-9 me school mainejment ke school sanchalit hai.</t>
  </si>
  <si>
    <t>1- Jyoti Sewa Samiti
2- Laxaman Mahila</t>
  </si>
  <si>
    <t>PRI - Panchayati Raj Institution</t>
  </si>
  <si>
    <t>GP - Gram Panchayat</t>
  </si>
  <si>
    <t>SHG - Self Help Group</t>
  </si>
  <si>
    <t>VEC Village Education Committee</t>
  </si>
  <si>
    <t>WEC - Ward Education Committee</t>
  </si>
  <si>
    <t>NYK: Nehru Yuva Kendra</t>
  </si>
  <si>
    <t>Bharat Ratan Dr. Bhim Rao Ambedkar Dalit Utthan Avom Shiksha Samiti, Bisrakh, Dalit Prahari-Bisrakh,, Ujjawal Savera Samiti-Bisrakh, Supranhat Education &amp; Social Welfar Society-Bisrakh,  Dayawati Education &amp; Charitable Society-Bisrakh, Aziz Islamia Public School Samit-Dadari, Saghan Kshetra Vikas Samit-Dadari, Janhitkari Sewa Samiti-Dankaru, Caieer Education Society-Dankaun, Nav Bharat Exta Samit-Dankaur, Asharfi gramodhyog Sansathan-Jewar, Manav Sea Samiti-Jewar</t>
  </si>
  <si>
    <t>Shyam gramodhyog, Janhitkari</t>
  </si>
  <si>
    <t>Man Bhawan Kalyan Samiti, Carier Education Society, Bahar Husain Educationall Social Welfare Society, Ramsa Samaj Kalyan Samiti, Shaghan Chetra Vikas Samiti, Anam Mahila Kalyan Samiti</t>
  </si>
  <si>
    <t>Janhit kari sewa samiti, 2. Shyam Gramodyag Sansthan, 3. Gramin Vikas sewa sansthan, 4. Nirbal Sewa Sansthan, 5. Chhattisgarh samajik Sewa sansthan, 6. Janhit Sewa ewam Shodh Sansthan, 7. Aadarsh jan kalyan ewm shiksha samiti, 8. Prakash Shikshan ewm samajsewi sansthan , 9. Ujjwal sawera samiti, 10. Maanav sewa samiti</t>
  </si>
  <si>
    <t>Mahrana Pratap S., 2. Sant Ram M.E.W.S.</t>
  </si>
  <si>
    <t xml:space="preserve">The Akshay Patra Foundation, 2. Unmesh, 3. Avadh Gram Sewa Samiti, 4. Faredeal Graoudyog sewa, 5. Nirbal Sewa Sansthan, 6. Maulana Azar Memorial So., 7. Chattisgarh sewa sansthan, 8. Shashwat Sewa sansthan </t>
  </si>
  <si>
    <t>Table - AT - 21</t>
  </si>
  <si>
    <t>Table AT 21 :Details of engagement and apportionment of honorarium to cook cum helpers (CCH) between schools and centralized kitchen.</t>
  </si>
  <si>
    <t>Total no. of cent. kitchen</t>
  </si>
  <si>
    <t>Physical details</t>
  </si>
  <si>
    <t>Financial details (Rs. in Lakh)</t>
  </si>
  <si>
    <t>Akshaya Patra Foundation Vrindavan, Mathura (U.P.)</t>
  </si>
  <si>
    <t>No. of Institutions covered</t>
  </si>
  <si>
    <t>No. of CCH engaged at Cent. Kitchen</t>
  </si>
  <si>
    <t>No. of CCH engaged at schools covered by centralised kitchen</t>
  </si>
  <si>
    <t>Total 
 (col 6+7) *</t>
  </si>
  <si>
    <t>Honorarium paid to cooks working at centralized kitchen</t>
  </si>
  <si>
    <t>Honorarium paid to CCH at schools covered by centralised kitchen</t>
  </si>
  <si>
    <t>Total honorarium paid 
 (col 9 + 10)</t>
  </si>
  <si>
    <t>Almadeena Foundatation, Tarun chaild</t>
  </si>
  <si>
    <t xml:space="preserve">1) Paras Agro. 2) Jankalyan. 3) Saghan. 4) Manav. 5) Dayawati. 6) Suprabhat. 7) Shri Balaji </t>
  </si>
  <si>
    <t>Anam Mahila Kalyan samiti, Shyam Gramodhuog Sansthan,Ajij Islamiya Public School Sociaty, United Vikas Samiti</t>
  </si>
  <si>
    <t>Aziz islimiyan public school cometi, Rampur, anam mahila slayan samiti Rampur,United vikas simiti, bandaun, Chetna sewa sansthan kmoura rampur, gramin vikas sewa sansthan aligarh, ramsha slyan smaj samiti rampur &amp; Vhar husain educational social welfear socity, amraoha.</t>
  </si>
  <si>
    <t>Shayam Gramodhog Sansthan,Gramin vikas sewa samit, United vikas samiti, Ujjawal seva samiti, Saghan ketra vikas samiti, United vikas samiti</t>
  </si>
  <si>
    <t xml:space="preserve">Saghan Kshetra vikas samiti, Sambhal, Asharfi Gramudyoug sansthan, Aligarah,Shyam Gramudyog Sansthan aligarah, Janhit sewa sansthan, shaktipuram Rampur, </t>
  </si>
  <si>
    <t>Ujwal Savera Samiti, Meerut, Jankalyan Shikha Vikas Seva Samiti, Manav Sava Samiti, Sambhal, Shagan Kshtra Vikas Samiti</t>
  </si>
  <si>
    <t>Table: AT- 22</t>
  </si>
  <si>
    <t>Table AT -22 :Information on NGOs covering more than 20000 children, if any</t>
  </si>
  <si>
    <t>Total no. of NGOs covering &gt; 20000 children</t>
  </si>
  <si>
    <t>Name of NGOs</t>
  </si>
  <si>
    <t>Total no. of institutions covered</t>
  </si>
  <si>
    <t>Total no. of children covered</t>
  </si>
  <si>
    <t>Maximum distance covered from Centralised Kitchen 
 (in KMs)</t>
  </si>
  <si>
    <t>Foodgrain 
 (in MT)</t>
  </si>
  <si>
    <t>Cooking cost 
 (Rs in Lakh)</t>
  </si>
  <si>
    <t>Honorarium to CCH 
 (Rs in Lakh)</t>
  </si>
  <si>
    <t>Transportation Assistance 
 (Rs in Lakh)</t>
  </si>
  <si>
    <t>Released</t>
  </si>
  <si>
    <t>Utilization</t>
  </si>
  <si>
    <t>Janhitkari Sewa Samiti Ram Nagar, Aligarh, Shyam gramodhyog Santhan Nagla Badshah, Aligarh</t>
  </si>
  <si>
    <t>The Akshay Patra Foundation</t>
  </si>
  <si>
    <t>Table-AT- 23</t>
  </si>
  <si>
    <t>Table AT - 23 Annual and Monthly data entry status in MDM-MIS during 2017-18</t>
  </si>
  <si>
    <t>Total Institutions</t>
  </si>
  <si>
    <t>No. of Inst. For which Annual data entry completed</t>
  </si>
  <si>
    <t>No. of Inst. For which Monthly data entry completed</t>
  </si>
  <si>
    <t>Apr</t>
  </si>
  <si>
    <t>May</t>
  </si>
  <si>
    <t>Jun</t>
  </si>
  <si>
    <t>Jul</t>
  </si>
  <si>
    <t>Aug</t>
  </si>
  <si>
    <t>Sep</t>
  </si>
  <si>
    <t>Oct</t>
  </si>
  <si>
    <t>Nov</t>
  </si>
  <si>
    <t>Dec</t>
  </si>
  <si>
    <t>Jan</t>
  </si>
  <si>
    <t>Feb</t>
  </si>
  <si>
    <t>Mar</t>
  </si>
  <si>
    <t>* Total number of cook-cum-helpers can not exceed the norms for engagement of cook-cum-helpers.</t>
  </si>
  <si>
    <t>Table-AT- 23A</t>
  </si>
  <si>
    <t>Table AT - 23A- Implementation of Automated Monitoring System  during 2017-18</t>
  </si>
  <si>
    <t>No. of Inst. For which daily data transferred to central server</t>
  </si>
  <si>
    <t>Maximum number of institutions for which daily data transferred during the month</t>
  </si>
  <si>
    <t>Table AT-24</t>
  </si>
  <si>
    <t>Table AT - 24 : Details of discrimination of any kind in MDMS</t>
  </si>
  <si>
    <t>Number of complaints on discrimination on</t>
  </si>
  <si>
    <t>Source of information</t>
  </si>
  <si>
    <t>Action Taken by State Govt.</t>
  </si>
  <si>
    <t>Gender</t>
  </si>
  <si>
    <t>Caste</t>
  </si>
  <si>
    <t>community</t>
  </si>
  <si>
    <t>Serving by disadvantaged section</t>
  </si>
  <si>
    <t>Sitting Arrangement</t>
  </si>
  <si>
    <t>District functionaries</t>
  </si>
  <si>
    <t>Parent/ Children/ Community</t>
  </si>
  <si>
    <t>Media</t>
  </si>
  <si>
    <t>Social Audit Report</t>
  </si>
  <si>
    <t>Table: AT- 25</t>
  </si>
  <si>
    <t>Table AT- 25: Details of Grievance Redressal cell</t>
  </si>
  <si>
    <t>State (Yes/No) Give details</t>
  </si>
  <si>
    <t>District (Yes/No) Give details</t>
  </si>
  <si>
    <t>Block (Yes/No) Give details</t>
  </si>
  <si>
    <t>Dedicated Nodal Department for MDM</t>
  </si>
  <si>
    <t>BASIC EDUCATION</t>
  </si>
  <si>
    <t>BSA</t>
  </si>
  <si>
    <t>ABSA</t>
  </si>
  <si>
    <t>Dedicated Nodal official for MDM</t>
  </si>
  <si>
    <t>DIRECTOR</t>
  </si>
  <si>
    <t>DM</t>
  </si>
  <si>
    <t>SDM</t>
  </si>
  <si>
    <t>Mode of receiving complaints</t>
  </si>
  <si>
    <t>Toll free number</t>
  </si>
  <si>
    <t>Yes</t>
  </si>
  <si>
    <t>Dedicated landline number</t>
  </si>
  <si>
    <t>Call centre</t>
  </si>
  <si>
    <t>No</t>
  </si>
  <si>
    <t>Emails</t>
  </si>
  <si>
    <t>Press news</t>
  </si>
  <si>
    <t>Radio/T.V.</t>
  </si>
  <si>
    <t>SMS</t>
  </si>
  <si>
    <t>Postal system</t>
  </si>
  <si>
    <t>Number of Complaints received and status of complaint</t>
  </si>
  <si>
    <t>Nature of Complaints</t>
  </si>
  <si>
    <t>Name of Block/Nagar Kshetra</t>
  </si>
  <si>
    <t>Number of Complaints</t>
  </si>
  <si>
    <t>Year/Month of receiving complaints</t>
  </si>
  <si>
    <t>Status of complaints</t>
  </si>
  <si>
    <t>Action taken</t>
  </si>
  <si>
    <t>Food Grain related issues</t>
  </si>
  <si>
    <t>Resolved</t>
  </si>
  <si>
    <t>Delay in Funds transfer</t>
  </si>
  <si>
    <t>Misappropriation of Funds</t>
  </si>
  <si>
    <t>Non payment of Honorarium to cook-cum-helpers</t>
  </si>
  <si>
    <t>Complaints against Centralized Kitchens/NGO/SHG</t>
  </si>
  <si>
    <t>Caste Discrimination</t>
  </si>
  <si>
    <t>Quality and Quantity of MDM</t>
  </si>
  <si>
    <t>Kitchen –cum-store</t>
  </si>
  <si>
    <t>Kitchen devices</t>
  </si>
  <si>
    <t>Mode of cooking /Fuel related</t>
  </si>
  <si>
    <t>Hygiene</t>
  </si>
  <si>
    <t>Harassment from Officials</t>
  </si>
  <si>
    <t>Non Distribution of medicines to children</t>
  </si>
  <si>
    <t>Corruption</t>
  </si>
  <si>
    <t>Inspection related</t>
  </si>
  <si>
    <t>Any untoward incident</t>
  </si>
  <si>
    <t>Table: AT-26</t>
  </si>
  <si>
    <t>Table: AT-26 : Number of School Working Days (Primary,Classes I-V) for 2018-19</t>
  </si>
  <si>
    <t>Month</t>
  </si>
  <si>
    <t>Table: AT-26A</t>
  </si>
  <si>
    <t>Total No. of Days in the month</t>
  </si>
  <si>
    <t>Holidays</t>
  </si>
  <si>
    <t>Academic Calendar (No. of Days)</t>
  </si>
  <si>
    <t>Table: AT-26A : Number of School Working Days (Upper Primary,Classes VI-VIII) for 2018-19</t>
  </si>
  <si>
    <t>Anticipated No. of Working Days</t>
  </si>
  <si>
    <t>Anticipated No. of working days for NCLP</t>
  </si>
  <si>
    <t>Vacation Days</t>
  </si>
  <si>
    <t>Holidays outside Vacation period</t>
  </si>
  <si>
    <t>Total Holidays</t>
  </si>
  <si>
    <t>Sundays</t>
  </si>
  <si>
    <t>Other School Holidays</t>
  </si>
  <si>
    <t>8=4+7</t>
  </si>
  <si>
    <t>10=3-8</t>
  </si>
  <si>
    <t>This information is based on the Academic Calendar prepared by the Education Department</t>
  </si>
  <si>
    <t>Table: AT-27</t>
  </si>
  <si>
    <t>Table: AT-27A</t>
  </si>
  <si>
    <t>Table: AT-27A: Proposal for coverage of children and working days  for 2018-19 (Upper Primary,Classes VI-VIII)</t>
  </si>
  <si>
    <t>Table: AT-27: Proposal for coverage of children and working days  for 2018-19 (Primary Classes, I-V)</t>
  </si>
  <si>
    <t>Proposed number of children</t>
  </si>
  <si>
    <t>Anticipated No. of working days</t>
  </si>
  <si>
    <t>Requirement of Foodgrains (in MTs)</t>
  </si>
  <si>
    <t>Requirement of Pulses (in MTs)</t>
  </si>
  <si>
    <t>Govt</t>
  </si>
  <si>
    <t>Local body</t>
  </si>
  <si>
    <t>Total (col. 3+4+5+6)</t>
  </si>
  <si>
    <t>*Total</t>
  </si>
  <si>
    <t>*Rice</t>
  </si>
  <si>
    <t>*Wheat</t>
  </si>
  <si>
    <t>*Coarse Grains</t>
  </si>
  <si>
    <t>Pulse 3 (name)</t>
  </si>
  <si>
    <t>Pulse 4 (name)</t>
  </si>
  <si>
    <t>Pulse 5 (name)</t>
  </si>
  <si>
    <t>Pulse 2 (name)</t>
  </si>
  <si>
    <t>Table: AT-27B</t>
  </si>
  <si>
    <t>Table: AT-27 B: Proposal for coverage of children for NCLP Schools during 2018-19</t>
  </si>
  <si>
    <t>Table: AT-28</t>
  </si>
  <si>
    <t>Table: AT-28: Requirement of kitchen-cum-stores in the Primary and Upper Primary schools for the year 2018-19</t>
  </si>
  <si>
    <t>Total No. of schools excluding newly opened school</t>
  </si>
  <si>
    <t>Kitchen-cum-store sanctioned during 2006-07, 07-08, 08-09, 09-10, 10-11, 11-12 , 12-13, 13-14 and 14-15</t>
  </si>
  <si>
    <t>kitchen cum store constructed through convergance</t>
  </si>
  <si>
    <t>Balance requirement of kitchen cum stores</t>
  </si>
  <si>
    <t>Surrendered+laps</t>
  </si>
  <si>
    <t>Land Not Available</t>
  </si>
  <si>
    <t>UPS within campus of PS</t>
  </si>
  <si>
    <t>Net Requirement of Kitchen</t>
  </si>
  <si>
    <t>Govt. aided</t>
  </si>
  <si>
    <t>Govt. (Col.3-7-11)</t>
  </si>
  <si>
    <t>Govt. aided (col.4-8-12)</t>
  </si>
  <si>
    <t>Local body (col.5-9-13)</t>
  </si>
  <si>
    <t>Total (col.6-10-14)</t>
  </si>
  <si>
    <t>PS</t>
  </si>
  <si>
    <t>UPS</t>
  </si>
  <si>
    <t>UPS within campus of PS (Saperated Due to Boundry Wall)</t>
  </si>
  <si>
    <t>G.A.</t>
  </si>
  <si>
    <t>26A</t>
  </si>
  <si>
    <t>Allocation</t>
  </si>
  <si>
    <t>Table: AT-29</t>
  </si>
  <si>
    <t>Table: AT-29 : Requirement of Kitchen Devices during 2018-19 in Primary &amp; Upper Primary Schools</t>
  </si>
  <si>
    <t>Total No. of Institutions</t>
  </si>
  <si>
    <t>Kitchen devices sanctioned during 2006-07, 07-08, 08-09, 09-10, 10-11, 11-12, 12-13 and 13-14 under MDM</t>
  </si>
  <si>
    <t>kitchen devices procured through convergance</t>
  </si>
  <si>
    <t>Balance requirement of kitchen Devices</t>
  </si>
  <si>
    <t>Replacement of kitchen devices</t>
  </si>
  <si>
    <t>Madrasa / Maktabs</t>
  </si>
  <si>
    <t>Total*</t>
  </si>
  <si>
    <t>2. Replacement for 2012-13=9601</t>
  </si>
  <si>
    <t>3. Replacement for 2011-12=13437</t>
  </si>
  <si>
    <t>Table: AT-30</t>
  </si>
  <si>
    <t>Table: AT-30: Requirement of Cook cum Helpers for 2018-19</t>
  </si>
  <si>
    <t>Total no of Cook-cum-helper engaged</t>
  </si>
  <si>
    <t>Total no. of additional Cook-cum-helper required as per norms</t>
  </si>
  <si>
    <t>Total no of Cook-cum-helper required for schools covered by NGOs</t>
  </si>
  <si>
    <t>Total no of Cook- cum- helper Required</t>
  </si>
  <si>
    <t>Honorarium amount (Rs. In lakhs)</t>
  </si>
  <si>
    <t>No. of children enrolled</t>
  </si>
  <si>
    <t>PAB Approval for CCH</t>
  </si>
  <si>
    <t>No. of Cooks cum helper</t>
  </si>
  <si>
    <t>*No. of additional cooks required over and above PAB Approval</t>
  </si>
  <si>
    <t>*Norms are only for guidance. Actual number will be determined on the basis of ground reality.</t>
  </si>
  <si>
    <t>Note: Cooks engaged 395704. 1721 Cooks are Required to be engage as per norms and 7928 Cooks are required @ 1 cook per school, which are covered by NGOs. Hence Total requirement of cooks is 405353=(395704+1721+7928).</t>
  </si>
  <si>
    <t>Table: AT-31</t>
  </si>
  <si>
    <t>Table: AT-31 : Budget Provision for the Year 2018-19</t>
  </si>
  <si>
    <t>Component</t>
  </si>
  <si>
    <t>Grand total</t>
  </si>
  <si>
    <t>Recurring Asssitance</t>
  </si>
  <si>
    <t>Cooking Cost including LPG</t>
  </si>
  <si>
    <t>Non Recurring Assistance</t>
  </si>
  <si>
    <t>Kitchen-cum-Store</t>
  </si>
  <si>
    <t>Government of India</t>
  </si>
  <si>
    <t>National Programme of Mid-Day Meal in Schools</t>
  </si>
  <si>
    <t>Annual Work Plan &amp; Budget (AWP&amp;B) 2017-18</t>
  </si>
  <si>
    <t>State : Uttar Pradesh</t>
  </si>
  <si>
    <t>Part-D: ANALYSIS SHEET</t>
  </si>
  <si>
    <t>Section-A : REVIEW OF IMPLEMENTATION OF MDM SCHEME DURING 2017-18 (1.4.17 to 31.03.18)</t>
  </si>
  <si>
    <t>1. CALCULATION OF BENCH MARK FOR UTILIZATION.</t>
  </si>
  <si>
    <t>1.1) No. of children</t>
  </si>
  <si>
    <t>Stage</t>
  </si>
  <si>
    <t>MDM PAB Approval for 2017-18</t>
  </si>
  <si>
    <t>Actuals Availed as per AWP&amp;B 2017-18 (AT-5&amp;5A)</t>
  </si>
  <si>
    <t>Diff</t>
  </si>
  <si>
    <t>Diff in %</t>
  </si>
  <si>
    <t>4=(3-2)</t>
  </si>
  <si>
    <t>5=(4/2)*100</t>
  </si>
  <si>
    <t>Up Primary</t>
  </si>
  <si>
    <t>NCLP 5383 children including in Upper Primary</t>
  </si>
  <si>
    <t>1.2) No. of School working days</t>
  </si>
  <si>
    <t>PY</t>
  </si>
  <si>
    <t>UP PY</t>
  </si>
  <si>
    <t>PY UP (Average)</t>
  </si>
  <si>
    <t>1.3) No. of Meals (PY &amp; UP.PY)</t>
  </si>
  <si>
    <t>i) Base period 01.04.17 to 31.03.18</t>
  </si>
  <si>
    <t>No. of Meals as per PAB approval</t>
  </si>
  <si>
    <t>No. of Meals claimed to have served by the State</t>
  </si>
  <si>
    <t>Diff.</t>
  </si>
  <si>
    <t>PY &amp; UP PY (Total)</t>
  </si>
  <si>
    <t>No. of Meals as per PAB approval (01.04.17 to 31.03.18)</t>
  </si>
  <si>
    <t>No. of Meals served by the State 01.04.17 to 31.03.18</t>
  </si>
  <si>
    <t>Bench Mark as per State's claim</t>
  </si>
  <si>
    <t>U PY</t>
  </si>
  <si>
    <t>PY + UP PY</t>
  </si>
  <si>
    <t>2. COVERAGE</t>
  </si>
  <si>
    <t>2.1) Institutions- (Primary) (Source data : Table AT-3A of AWP&amp;B 2018-19)</t>
  </si>
  <si>
    <t>Non- Coverage</t>
  </si>
  <si>
    <t>% NC</t>
  </si>
  <si>
    <t>5=3-4</t>
  </si>
  <si>
    <t>2.2) Institutions- (Upper Primary) (Source data : Table AT-3B &amp; 3C of AWP&amp;B 2018-19)</t>
  </si>
  <si>
    <t>2.3) Coverage Chidlren vs. Enrolment (Primary) (Source data : Table AT-5 of AWP&amp;B 2018-19)</t>
  </si>
  <si>
    <t>Enrolment Primary</t>
  </si>
  <si>
    <t>Average number of children availed MDM</t>
  </si>
  <si>
    <t>% Diff(NC)</t>
  </si>
  <si>
    <t>% Coverage against enrolment</t>
  </si>
  <si>
    <t>5=4-3</t>
  </si>
  <si>
    <t>2.3.1) Coverage Chidlren vs. Enrolment  (Upper Primary) (Source data : Table AT-5A of AWP&amp;B 2018-19)</t>
  </si>
  <si>
    <t>2.3.2) Coverage Chidlren vs. PAB Approval ( Primary) (Source data : Table AT-5 of AWP&amp;B 2018-19)</t>
  </si>
  <si>
    <t>No. of children as per PAB Approval for 2017-18</t>
  </si>
  <si>
    <t>% Coverage against PAB Approval</t>
  </si>
  <si>
    <t>2.3.3) Coverage Chidlren vs. PAB Approval ( Upper Primary) (Source data : Table AT-5A of AWP&amp;B 2018-19)</t>
  </si>
  <si>
    <t>2.4) Number of meal to be served and actual number of meal served during 2017-18</t>
  </si>
  <si>
    <t>Sr. No.</t>
  </si>
  <si>
    <t>No of meals to be served during 1.04.2017 to 31.03.2018</t>
  </si>
  <si>
    <t>No of meal served as on 31.03.2018</t>
  </si>
  <si>
    <t>Effective Rate of Meals Served</t>
  </si>
  <si>
    <t>3. ANALYSIS ON FOODGRAINS(PRIMARY + UPPER PRIMARY)</t>
  </si>
  <si>
    <t>3.1) Reconciliation of Foodgrains OB, Allocation &amp; Lifting</t>
  </si>
  <si>
    <t>As per GoI record</t>
  </si>
  <si>
    <t>As per State's AWP&amp;B</t>
  </si>
  <si>
    <t>% Diff</t>
  </si>
  <si>
    <t>5(4-3)</t>
  </si>
  <si>
    <t>Opening Stock as on 1.4.2017</t>
  </si>
  <si>
    <t>Lifting* as on 31.03.2018</t>
  </si>
  <si>
    <t>*: Lifting as per FCI Bills for GoI</t>
  </si>
  <si>
    <t>ii) Base period 01.04.17 to 31.03.18 (As per PAB aaproval = 247 days: Py &amp; U Py)</t>
  </si>
  <si>
    <t>No. of Institutions Existing
2017-18</t>
  </si>
  <si>
    <t>s</t>
  </si>
  <si>
    <t>Enrolment Upper Primary</t>
  </si>
  <si>
    <t>3.2) ANALYSIS ON OPENING STOCK AND UNSPENT STOCK OF FOODGRAINS</t>
  </si>
  <si>
    <t>% of OS on allocation 2017-18</t>
  </si>
  <si>
    <t xml:space="preserve"> 3.2.1) District-wise opening balance as on 1.4.2017 (Source data: Table AT-6 &amp; 6A of AWP&amp;B 2018-19)</t>
  </si>
  <si>
    <t>(in MTs)</t>
  </si>
  <si>
    <t xml:space="preserve"> 3.2.1) District-wise unspent balance as on 31.03.2018 (Source data: Table AT-6 &amp; 6A of AWP&amp;B 2018-19)</t>
  </si>
  <si>
    <t>3.2.3)  Foodgrains  Allocation &amp; Lifting</t>
  </si>
  <si>
    <t>Total Availibility</t>
  </si>
  <si>
    <t>% Availibility</t>
  </si>
  <si>
    <t>Bench mark (85%)</t>
  </si>
  <si>
    <t>Lifting upto 31.03.2018</t>
  </si>
  <si>
    <t>Source: Table AT-6 &amp; 6A of AWP&amp;B 2018-19</t>
  </si>
  <si>
    <t>Allocated</t>
  </si>
  <si>
    <t>OB as on 1.4.2016</t>
  </si>
  <si>
    <t>6=4+5</t>
  </si>
  <si>
    <t>7=6/3</t>
  </si>
  <si>
    <t>3.2.4) District-wise Foodgrains availability  as on 31.03.2018 (Source data: Table AT-6 &amp; 6A of AWP&amp;B 2018-19)</t>
  </si>
  <si>
    <t>Unspent Stock as on 31.03.2018</t>
  </si>
  <si>
    <t>T. Availibility</t>
  </si>
  <si>
    <t>% T. Availibility</t>
  </si>
  <si>
    <t>Utilisation</t>
  </si>
  <si>
    <t>% Utilisation</t>
  </si>
  <si>
    <t>3.2.5)  Foodgrains Allocation, Lifting (availibility) &amp; Utilisation (In MTs)</t>
  </si>
  <si>
    <t>3.2.6)  District-wise Utilisation of foodgrains (Source data: Table AT-6 &amp; 6A of AWP&amp;B 2018-19)</t>
  </si>
  <si>
    <t xml:space="preserve">Central Assistance Released by GOI </t>
  </si>
  <si>
    <t xml:space="preserve">Bills raised by FCI </t>
  </si>
  <si>
    <t>Payment to FCI by State /UT</t>
  </si>
  <si>
    <t>Pending Bills</t>
  </si>
  <si>
    <t>Unspent balance</t>
  </si>
  <si>
    <t>% Bill Paid</t>
  </si>
  <si>
    <t>3.2.7)  Payment of foodgrains to FCI  (Source data: Table AT-6B &amp; 6C of AWP&amp;B 2018-19)</t>
  </si>
  <si>
    <t>Amount (Rs in Lakhs)</t>
  </si>
  <si>
    <t>4. ANALYSIS ON COOKING COST (PRIMARY + UPPER PRIMARY)</t>
  </si>
  <si>
    <t>4.1) ANALYSIS ON OPENING BALANACE AND CLOSING BALANACE</t>
  </si>
  <si>
    <t>(Rs. In lakhs)</t>
  </si>
  <si>
    <t>4.2) District-wise opening balance as on 1.4.2017 (Source data: Table AT-7 &amp; 7A of AWP&amp;B 2018-19)</t>
  </si>
  <si>
    <t>*Opening Balance as on 1.4.2017</t>
  </si>
  <si>
    <t>% of OB on allocation 2018-19</t>
  </si>
  <si>
    <t>Unspent Balance as on 31.03.2018</t>
  </si>
  <si>
    <t>% of UB on allocation 2018-19</t>
  </si>
  <si>
    <t>4.3) District-wise unspent  balance as on 31.03.2018 (Source data: Table AT-7 &amp; 7A of AWP&amp;B 2018-19)</t>
  </si>
  <si>
    <t xml:space="preserve">Cooking assistance received </t>
  </si>
  <si>
    <t>Total Availibility of cooking cost</t>
  </si>
  <si>
    <t>% Availibility of cooking cost</t>
  </si>
  <si>
    <t>4.3.2)  District-wise Cooking Cost availability (Source data: Table AT-7 &amp; 7A of AWP&amp;B 2018-19)</t>
  </si>
  <si>
    <t xml:space="preserve">Allocation for 2017-18                            </t>
  </si>
  <si>
    <t>Opening Balance as on 1.4.2017</t>
  </si>
  <si>
    <t>4.3.3) Cooking Cost Utilisation</t>
  </si>
  <si>
    <t>Disbursed</t>
  </si>
  <si>
    <t>% Disbursed</t>
  </si>
  <si>
    <t>Utilisation of Cooking assistance</t>
  </si>
  <si>
    <t xml:space="preserve">% Utilisation                    </t>
  </si>
  <si>
    <t>4.3.4)  District-wise Utilisation of Cooking cost (Source data: Table AT-7 &amp; 7A of AWP&amp;B 2018-19)</t>
  </si>
  <si>
    <t>% utilisation of foodgrains</t>
  </si>
  <si>
    <t>% utilisation of Cooking cost</t>
  </si>
  <si>
    <t>Mis-match in % points</t>
  </si>
  <si>
    <r>
      <t xml:space="preserve">5.1 Mismatch between Utilisation of Foodgrains and Cooking Cost  </t>
    </r>
    <r>
      <rPr>
        <b/>
        <i/>
        <sz val="10"/>
        <rFont val="Arial"/>
        <family val="2"/>
      </rPr>
      <t>(Source data: para 3.2.6 and 4.3.6 above)</t>
    </r>
  </si>
  <si>
    <t>5. Reconciliation of Utilisation and Performance during 2017-18 [PRIMARY+ UPPER PRIMARY]</t>
  </si>
  <si>
    <t>6) ANALYSIS ON HONORARIUM TO COOKS-CUM-HELPERS</t>
  </si>
  <si>
    <t>6.1)  District-wise Honorarium to cook-cum-Helpers</t>
  </si>
  <si>
    <t>Honorarium received</t>
  </si>
  <si>
    <t xml:space="preserve">Total Availibility of Honorarium </t>
  </si>
  <si>
    <t>% Availibility of Honorarium</t>
  </si>
  <si>
    <t>*(Refer table AT- 8 and AT-8A, AWP&amp;B, 2018-19)</t>
  </si>
  <si>
    <t>6.2)  District-wise Utilisation of Honorarium to Cooks-cum-Helpers</t>
  </si>
  <si>
    <t>Total Availibility of Honorarium</t>
  </si>
  <si>
    <t>Utilisation of Honorarium</t>
  </si>
  <si>
    <t xml:space="preserve">% Utilisation against Allocation                     </t>
  </si>
  <si>
    <t>% of UB on allocation 2017-18</t>
  </si>
  <si>
    <t>7. ANALYSIS ON MANAGEMENT, MONITORING &amp; EVALUATION (MME)</t>
  </si>
  <si>
    <t>7.1)  Reconciliation of MME OB, Allocation &amp; Releasing [PY + U PY]</t>
  </si>
  <si>
    <t xml:space="preserve">As per State's AWP&amp;B </t>
  </si>
  <si>
    <t xml:space="preserve">Total Availibility </t>
  </si>
  <si>
    <t>Activity</t>
  </si>
  <si>
    <t>Exp as % of allocation</t>
  </si>
  <si>
    <t>Management, Supervision, Training &amp; Internal Monitoring</t>
  </si>
  <si>
    <t>External Monitoring &amp; Evaluation</t>
  </si>
  <si>
    <t>8. ANALYSIS ON CENTRAL ASSISTANCE TOWARDS TRANSPORT ASSISTANCE</t>
  </si>
  <si>
    <t>8.1)  Reconciliation of TA OB, Allocation &amp; Releasing [PY + U PY]</t>
  </si>
  <si>
    <t>Total availibility of funds</t>
  </si>
  <si>
    <t>Foodgrains Lifted (in MTs)</t>
  </si>
  <si>
    <t>Maximum fund permissibale</t>
  </si>
  <si>
    <t>actual expenditure incurred by State</t>
  </si>
  <si>
    <t>6=(4-5)</t>
  </si>
  <si>
    <t>8= (2-5)</t>
  </si>
  <si>
    <t>Kitchen Sheds</t>
  </si>
  <si>
    <t>9.1) Releasing details</t>
  </si>
  <si>
    <t>Schools</t>
  </si>
  <si>
    <t>Installment</t>
  </si>
  <si>
    <t>Dated</t>
  </si>
  <si>
    <t>Units</t>
  </si>
  <si>
    <t>Amount              (in lakh)</t>
  </si>
  <si>
    <t xml:space="preserve">Primary &amp; Upper Primary </t>
  </si>
  <si>
    <t>2006-07</t>
  </si>
  <si>
    <t>2007-08</t>
  </si>
  <si>
    <t>2008-09</t>
  </si>
  <si>
    <t>2009-10</t>
  </si>
  <si>
    <t>2010-11</t>
  </si>
  <si>
    <t>2011-12</t>
  </si>
  <si>
    <t>Sub total</t>
  </si>
  <si>
    <t xml:space="preserve">9.2) Reconciliation of amount sanctioned </t>
  </si>
  <si>
    <t>GoI records</t>
  </si>
  <si>
    <t>State record</t>
  </si>
  <si>
    <t>Variation</t>
  </si>
  <si>
    <t>Phy</t>
  </si>
  <si>
    <t>Fin</t>
  </si>
  <si>
    <t>Achievement (C) upto 31.12.16</t>
  </si>
  <si>
    <t>Achievement as % of allocation</t>
  </si>
  <si>
    <t>Fin (in Lakh) including state share</t>
  </si>
  <si>
    <t>Fin (in Lakh)</t>
  </si>
  <si>
    <t xml:space="preserve">Fin                            </t>
  </si>
  <si>
    <t>9.4) Releasing details</t>
  </si>
  <si>
    <t>Releases for Kitchen devices by GoI as on 31.12.2016</t>
  </si>
  <si>
    <t xml:space="preserve">Primary+Upper Primary </t>
  </si>
  <si>
    <t>2012-13(Replacement)</t>
  </si>
  <si>
    <t>2013-14 (Replacement)</t>
  </si>
  <si>
    <t>2014-15 &amp; 2015-16</t>
  </si>
  <si>
    <t>New</t>
  </si>
  <si>
    <t>Rep</t>
  </si>
  <si>
    <t xml:space="preserve">9.5) Reconciliation of amount sanctioned </t>
  </si>
  <si>
    <t>9.6) Achievement ( under MDM Funds) (Source data: Table AT-12 of AWP&amp;B 2017-18)</t>
  </si>
  <si>
    <t>Sactioned during 2006-07 to 2016-17</t>
  </si>
  <si>
    <t>Releasing during 2017-18</t>
  </si>
  <si>
    <t>7.2) Utilisation of MME during 2017-18 (Source data: Table AT-9 of AWP&amp;B 2018-19)</t>
  </si>
  <si>
    <t>8.2) Utilisation of TA during 2017-18 (Source data: Table AT-9 of AWP&amp;B 2018-19)</t>
  </si>
  <si>
    <t>Allocated for
2017-18</t>
  </si>
  <si>
    <t>9. INFRASTRUCTURE DEVELOPMENT DURING 2017-18 (Primary + Upper primary)</t>
  </si>
  <si>
    <t>9.3) Achievement ( under MDM Funds) (Source data: Table AT-11 of AWP&amp;B 2018-19)</t>
  </si>
  <si>
    <t>Sactioned by GoI during 2006-07 to 2017-18</t>
  </si>
  <si>
    <t>Achievement (C) upto 31.03.2018</t>
  </si>
  <si>
    <t>Releases for Kitchen sheds by GoI as on 31.3.2018</t>
  </si>
  <si>
    <t>repl:-</t>
  </si>
  <si>
    <t>new:-</t>
  </si>
  <si>
    <t>Total:-</t>
  </si>
  <si>
    <t>2006-17</t>
  </si>
  <si>
    <t>Note:</t>
  </si>
  <si>
    <t>State has released Total central share of Rs. 10344.82 Lac (Col:5) to districts which includes Rs. 10293.72 Lac of Central Share released by GoI and Rs. 51.10 lac central share of commited liabilities of previouse year released from State to Districts, which was surrendered by districts to State Govt. in previous year.</t>
  </si>
  <si>
    <t>State has released Total central share of Rs. 40470.05 Lac (Col:9) to districts which includes Rs. 39480.02 Lac of Central Share released by GoI and Rs. 990.03 lac central share of commited liabilities of previouse year released from State to Districts, which was surrendered by districts to State Govt. in previous year.</t>
  </si>
  <si>
    <t>State has released Total central share of Rs. 25114.55 Lac (Col:9) to districts which includes Rs. 24500.16 Lac of Central Share released by GoI and Rs. 614.39 lac central share of commited liabilities of previouse year released from State to Districts, which was surrendered by districts to State Govt. in previous year.</t>
  </si>
  <si>
    <t>Unspent Balance as on 31.03.18 [Col. 4+ Col.5-Col.11]</t>
  </si>
  <si>
    <t>No. of CCHs engaged by States/ UTs</t>
  </si>
  <si>
    <t>Allocation for FY
2017-18</t>
  </si>
  <si>
    <t>No. of institutions where setting up of kitchen garden is proposed during
2018-19</t>
  </si>
  <si>
    <t>State has released Total central share of Rs. 22449.24 Lac (Col:11) to districts which includes Rs.22313.59 Lac of Central Share released by GoI and Rs. 135.65 lac central share of commited liabilities of previouse year released from State to Districts, which was surrendered by districts to State Govt. in previous year.</t>
  </si>
  <si>
    <t>State has released Total central share of Rs. 2083.78 Lac (Col:5) to districts which includes Rs. 1978.36 Lac of Central Share released by GoI and Rs. 105.42 lac central share of commited liabilities of previouse year released from State to Districts, which was surrendered by districts to State Govt. in previous year.</t>
  </si>
  <si>
    <t>Against the total sanctioned 122572 kitchen-cum-stores, 116356 were sanctioned to districts, out of which construction has been completed for 112803 and 16 are not started in district MAINPURI due to some disputes. 361 more are proposed to be constructed this year. Remaining 9404 kitchen-cum-store and thier corresponding central assistance amounting to Rs. 7723.22 lacs are proposed to be surrendered as there is no demand from districts.</t>
  </si>
  <si>
    <t>सहायता प्राप्त विद्यालय जो प्रबन्धतंत्र द्वारा संचालित है।</t>
  </si>
  <si>
    <t>Pulse 1 (Toor)</t>
  </si>
  <si>
    <t>*Note 1:</t>
  </si>
  <si>
    <t>*Note 2:</t>
  </si>
  <si>
    <t>*5. GoI has Sanctioned total kitchen device 182875, out of which State has released 175838 units to the districts. Remaining 7037 units are with the State.</t>
  </si>
  <si>
    <t>**6. GoI has Sanctioned total kitchen device (Replacement) 144403, out of which State has released 127890 units to the districts. Remaining 16513 units are with the State.</t>
  </si>
  <si>
    <t>7. Total Units available with State: 23550</t>
  </si>
  <si>
    <t>Engaged in
2017-18</t>
  </si>
  <si>
    <t>No. of childrenenrolled</t>
  </si>
  <si>
    <t>Table: AT- 15</t>
  </si>
  <si>
    <t>Table AT -15 : Contribution by community in form of  Tithi Bhojan or any other similar practice</t>
  </si>
  <si>
    <t>Full meal in lieu of MDM</t>
  </si>
  <si>
    <t>Additional Food Item</t>
  </si>
  <si>
    <t xml:space="preserve">No. of schools received contribution </t>
  </si>
  <si>
    <t xml:space="preserve">No. of schools </t>
  </si>
  <si>
    <t>Meals served</t>
  </si>
  <si>
    <t>Value
(In Rs)</t>
  </si>
  <si>
    <t>Children benefitted</t>
  </si>
  <si>
    <t>Name of the items</t>
  </si>
  <si>
    <t>In kind</t>
  </si>
  <si>
    <t>In any other form</t>
  </si>
  <si>
    <t>1</t>
  </si>
  <si>
    <t>2</t>
  </si>
  <si>
    <t>3</t>
  </si>
  <si>
    <t>4</t>
  </si>
  <si>
    <t>5</t>
  </si>
  <si>
    <t>6</t>
  </si>
  <si>
    <t>7</t>
  </si>
  <si>
    <t>8</t>
  </si>
  <si>
    <t>9</t>
  </si>
  <si>
    <t>10</t>
  </si>
  <si>
    <t>11</t>
  </si>
  <si>
    <t>12</t>
  </si>
  <si>
    <t xml:space="preserve"> </t>
  </si>
  <si>
    <t>1. In 08 Schools Gardians are not allowing their children for Accepting MDM.
2. In 147 Schools Zero Enrollment.
3. In 75 Schools MDM not serving Due to NGO Removed.
4. 26 New Schools.
5. 08 Schools in Rented building and negligible enrollment No Space for Kitchen
6. 354 STC will be served from July 2018.
7. In 369 Schools MDM not serving due to management dispute.</t>
  </si>
  <si>
    <t>New School</t>
  </si>
  <si>
    <t>Rented and neglegible enrollment No Space for Kitchen</t>
  </si>
  <si>
    <t>Handpump Damage</t>
  </si>
  <si>
    <t>Rented House</t>
  </si>
  <si>
    <t xml:space="preserve">Balance requirement is calculated to be 35043 Units out of which land not available in 10043 Schools, 16382 UPS Schools are situated in the same campus of PS, 8257 Govt. Aided Schools are not provided Kitchen Shed as per RTE Act. </t>
  </si>
  <si>
    <t>Enrollment</t>
  </si>
  <si>
    <t>NCLP</t>
  </si>
  <si>
    <t>PAB Approval</t>
  </si>
  <si>
    <t>Avg. Availing</t>
  </si>
  <si>
    <t>Proposal 2018-19</t>
  </si>
  <si>
    <t>PAB Approval 2017-18</t>
  </si>
  <si>
    <t>Served</t>
  </si>
  <si>
    <t>Proposed for 2018-19</t>
  </si>
  <si>
    <t>No. Of Children</t>
  </si>
  <si>
    <t>Working Days</t>
  </si>
  <si>
    <t>Cook-cum-helper</t>
  </si>
  <si>
    <t>Approval</t>
  </si>
  <si>
    <t>Constructed</t>
  </si>
  <si>
    <t>Procured</t>
  </si>
  <si>
    <t>Financial Proposal @ Rs. 71400/- (Central Share)</t>
  </si>
  <si>
    <t>Financial Proposal @ Rs. 5000/- (Central Share)</t>
  </si>
  <si>
    <t>Kitchen-Devices (P)</t>
  </si>
  <si>
    <t>Kitchen-Devices (R)</t>
  </si>
  <si>
    <t>In
Progress</t>
  </si>
  <si>
    <t>Proposed
for
2018-19</t>
  </si>
  <si>
    <t>Yet to be Procured</t>
  </si>
  <si>
    <t>Engaged
in 2017-18</t>
  </si>
  <si>
    <t>Not
Started</t>
  </si>
  <si>
    <t>Financial
(Rs. in lakh)</t>
  </si>
  <si>
    <t>Physical
[col. 3-col.5
-col.7]</t>
  </si>
  <si>
    <t>Financial
( Rs. in lakh)
[col. 4-col.6
-col.8]</t>
  </si>
  <si>
    <t>Physical
[col. 3-col.5-col.7]</t>
  </si>
  <si>
    <t>Financial
(Rs. in lakh) [col. 4-col.6-col.8]</t>
  </si>
  <si>
    <t>Procured
with convergence</t>
  </si>
  <si>
    <t>1. Balance Requirement=656 (Total:1083-STC:427)</t>
  </si>
  <si>
    <t>4. Total requirement is: 23694 Units = 656+9601+13437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</si>
</sst>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m\-d"/>
    <numFmt numFmtId="165" formatCode="0.000"/>
    <numFmt numFmtId="166" formatCode="0.00000"/>
    <numFmt numFmtId="167" formatCode="yyyy\-mm"/>
    <numFmt numFmtId="168" formatCode="yyyy\-m"/>
    <numFmt numFmtId="169" formatCode="mmmm\,d"/>
  </numFmts>
  <fonts count="52" x14ac:knownFonts="1">
    <font>
      <sz val="10"/>
      <color rgb="FF000000"/>
      <name val="Arial"/>
    </font>
    <font>
      <sz val="10"/>
      <name val="Arial"/>
      <family val="2"/>
    </font>
    <font>
      <b/>
      <i/>
      <u/>
      <sz val="10"/>
      <name val="Arial"/>
      <family val="2"/>
    </font>
    <font>
      <b/>
      <sz val="10"/>
      <name val="Arial"/>
      <family val="2"/>
    </font>
    <font>
      <b/>
      <sz val="18"/>
      <name val="Arial"/>
      <family val="2"/>
    </font>
    <font>
      <b/>
      <u/>
      <sz val="10"/>
      <name val="Arial"/>
      <family val="2"/>
    </font>
    <font>
      <b/>
      <sz val="9"/>
      <name val="Arial"/>
      <family val="2"/>
    </font>
    <font>
      <b/>
      <u/>
      <sz val="10"/>
      <name val="Arial"/>
      <family val="2"/>
    </font>
    <font>
      <b/>
      <u/>
      <sz val="10"/>
      <name val="Arial"/>
      <family val="2"/>
    </font>
    <font>
      <b/>
      <u/>
      <sz val="10"/>
      <name val="Arial"/>
      <family val="2"/>
    </font>
    <font>
      <sz val="9"/>
      <name val="Arial"/>
      <family val="2"/>
    </font>
    <font>
      <sz val="10"/>
      <name val="Arial"/>
      <family val="2"/>
    </font>
    <font>
      <b/>
      <sz val="10"/>
      <name val="Arial"/>
      <family val="2"/>
    </font>
    <font>
      <b/>
      <i/>
      <u/>
      <sz val="10"/>
      <name val="Arial"/>
      <family val="2"/>
    </font>
    <font>
      <b/>
      <sz val="18"/>
      <name val="Arial"/>
      <family val="2"/>
    </font>
    <font>
      <b/>
      <u/>
      <sz val="10"/>
      <name val="Arial"/>
      <family val="2"/>
    </font>
    <font>
      <b/>
      <u/>
      <sz val="10"/>
      <name val="Arial"/>
      <family val="2"/>
    </font>
    <font>
      <b/>
      <sz val="8"/>
      <name val="Arial"/>
      <family val="2"/>
    </font>
    <font>
      <b/>
      <u/>
      <sz val="10"/>
      <name val="Arial"/>
      <family val="2"/>
    </font>
    <font>
      <b/>
      <sz val="10"/>
      <name val="Arial"/>
      <family val="2"/>
    </font>
    <font>
      <b/>
      <i/>
      <u/>
      <sz val="10"/>
      <name val="Arial"/>
      <family val="2"/>
    </font>
    <font>
      <b/>
      <u/>
      <sz val="10"/>
      <name val="Arial"/>
      <family val="2"/>
    </font>
    <font>
      <sz val="10"/>
      <name val="Arial"/>
      <family val="2"/>
    </font>
    <font>
      <b/>
      <i/>
      <u/>
      <sz val="10"/>
      <name val="Arial"/>
      <family val="2"/>
    </font>
    <font>
      <b/>
      <i/>
      <u/>
      <sz val="10"/>
      <name val="Arial"/>
      <family val="2"/>
    </font>
    <font>
      <b/>
      <i/>
      <u/>
      <sz val="10"/>
      <name val="Arial"/>
      <family val="2"/>
    </font>
    <font>
      <b/>
      <i/>
      <u/>
      <sz val="10"/>
      <name val="Arial"/>
      <family val="2"/>
    </font>
    <font>
      <b/>
      <u/>
      <sz val="10"/>
      <name val="Arial"/>
      <family val="2"/>
    </font>
    <font>
      <b/>
      <i/>
      <sz val="10"/>
      <name val="Arial"/>
      <family val="2"/>
    </font>
    <font>
      <sz val="10"/>
      <color rgb="FF000000"/>
      <name val="Arial"/>
      <family val="2"/>
    </font>
    <font>
      <b/>
      <i/>
      <sz val="10"/>
      <color rgb="FF000000"/>
      <name val="Arial"/>
      <family val="2"/>
    </font>
    <font>
      <b/>
      <u/>
      <sz val="10"/>
      <name val="Arial"/>
      <family val="2"/>
    </font>
    <font>
      <b/>
      <sz val="12"/>
      <name val="Arial"/>
      <family val="2"/>
    </font>
    <font>
      <b/>
      <i/>
      <u/>
      <sz val="10"/>
      <name val="Arial"/>
      <family val="2"/>
    </font>
    <font>
      <b/>
      <sz val="36"/>
      <name val="Arial"/>
      <family val="2"/>
    </font>
    <font>
      <b/>
      <sz val="11"/>
      <name val="Arial"/>
      <family val="2"/>
    </font>
    <font>
      <b/>
      <i/>
      <u/>
      <sz val="10"/>
      <name val="Arial"/>
      <family val="2"/>
    </font>
    <font>
      <b/>
      <u/>
      <sz val="10"/>
      <name val="Arial"/>
      <family val="2"/>
    </font>
    <font>
      <b/>
      <sz val="10"/>
      <color rgb="FF000000"/>
      <name val="Arial"/>
      <family val="2"/>
    </font>
    <font>
      <sz val="12"/>
      <name val="Arial"/>
      <family val="2"/>
    </font>
    <font>
      <sz val="10"/>
      <color rgb="FF000000"/>
      <name val="Arial"/>
      <family val="2"/>
    </font>
    <font>
      <b/>
      <sz val="10"/>
      <name val="Arial"/>
      <family val="2"/>
    </font>
    <font>
      <b/>
      <sz val="12"/>
      <name val="Arial"/>
      <family val="2"/>
    </font>
    <font>
      <b/>
      <u/>
      <sz val="10"/>
      <name val="Arial"/>
      <family val="2"/>
    </font>
    <font>
      <sz val="10"/>
      <name val="Arial"/>
      <family val="2"/>
    </font>
    <font>
      <b/>
      <i/>
      <sz val="10"/>
      <name val="Arial"/>
      <family val="2"/>
    </font>
    <font>
      <sz val="10"/>
      <color rgb="FF000000"/>
      <name val="Arial"/>
      <family val="2"/>
    </font>
    <font>
      <i/>
      <sz val="10"/>
      <name val="Arial"/>
      <family val="2"/>
    </font>
    <font>
      <u/>
      <sz val="10"/>
      <color theme="10"/>
      <name val="Arial"/>
      <family val="2"/>
    </font>
    <font>
      <b/>
      <sz val="10"/>
      <name val="Trebuchet MS"/>
      <family val="2"/>
    </font>
    <font>
      <b/>
      <i/>
      <sz val="10"/>
      <name val="Trebuchet MS"/>
      <family val="2"/>
    </font>
    <font>
      <sz val="72"/>
      <name val="Arial"/>
      <family val="2"/>
    </font>
  </fonts>
  <fills count="7">
    <fill>
      <patternFill patternType="none"/>
    </fill>
    <fill>
      <patternFill patternType="gray125"/>
    </fill>
    <fill>
      <patternFill patternType="solid">
        <fgColor rgb="FFFFFF00"/>
        <bgColor rgb="FFFFFF00"/>
      </patternFill>
    </fill>
    <fill>
      <patternFill patternType="solid">
        <fgColor rgb="FFEFEFEF"/>
        <bgColor rgb="FFEFEFEF"/>
      </patternFill>
    </fill>
    <fill>
      <patternFill patternType="solid">
        <fgColor rgb="FFFFFF99"/>
        <bgColor rgb="FFFFFF99"/>
      </patternFill>
    </fill>
    <fill>
      <patternFill patternType="solid">
        <fgColor theme="0"/>
        <bgColor indexed="64"/>
      </patternFill>
    </fill>
    <fill>
      <patternFill patternType="solid">
        <fgColor rgb="FFFFFF00"/>
        <bgColor indexed="6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0" fontId="40" fillId="0" borderId="0"/>
    <xf numFmtId="9" fontId="4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alignment vertical="top"/>
      <protection locked="0"/>
    </xf>
    <xf numFmtId="0" fontId="29" fillId="0" borderId="0"/>
  </cellStyleXfs>
  <cellXfs count="698">
    <xf numFmtId="0" fontId="0" fillId="0" borderId="0" xfId="0" applyFont="1" applyAlignment="1"/>
    <xf numFmtId="0" fontId="1" fillId="0" borderId="0" xfId="0" applyFont="1" applyAlignment="1">
      <alignment horizontal="right" vertical="center"/>
    </xf>
    <xf numFmtId="0" fontId="2" fillId="0" borderId="0" xfId="0" applyFont="1" applyAlignment="1">
      <alignment horizontal="right"/>
    </xf>
    <xf numFmtId="0" fontId="3" fillId="0" borderId="0" xfId="0" applyFont="1" applyAlignment="1"/>
    <xf numFmtId="0" fontId="1" fillId="0" borderId="1" xfId="0" applyFont="1" applyBorder="1"/>
    <xf numFmtId="0" fontId="3" fillId="0" borderId="1" xfId="0" applyFont="1" applyBorder="1" applyAlignment="1">
      <alignment horizontal="center"/>
    </xf>
    <xf numFmtId="0" fontId="6" fillId="0" borderId="1" xfId="0" applyFont="1" applyBorder="1" applyAlignment="1">
      <alignment horizontal="center"/>
    </xf>
    <xf numFmtId="0" fontId="3" fillId="0" borderId="1" xfId="0" applyFont="1" applyBorder="1" applyAlignment="1"/>
    <xf numFmtId="0" fontId="3" fillId="0" borderId="1" xfId="0" applyFont="1" applyBorder="1"/>
    <xf numFmtId="0" fontId="3" fillId="0" borderId="1" xfId="0" applyFont="1" applyBorder="1" applyAlignment="1">
      <alignment horizontal="left"/>
    </xf>
    <xf numFmtId="0" fontId="3" fillId="0" borderId="1" xfId="0" applyFont="1" applyBorder="1" applyAlignment="1">
      <alignment horizontal="right"/>
    </xf>
    <xf numFmtId="2" fontId="1" fillId="0" borderId="1" xfId="0" applyNumberFormat="1" applyFont="1" applyBorder="1" applyAlignment="1"/>
    <xf numFmtId="2" fontId="3" fillId="0" borderId="1" xfId="0" applyNumberFormat="1" applyFont="1" applyBorder="1"/>
    <xf numFmtId="0" fontId="3" fillId="0" borderId="0" xfId="0" applyFont="1" applyAlignment="1">
      <alignment horizontal="center"/>
    </xf>
    <xf numFmtId="0" fontId="3" fillId="0" borderId="0" xfId="0" applyFont="1"/>
    <xf numFmtId="0" fontId="8" fillId="0" borderId="0" xfId="0" applyFont="1" applyAlignment="1">
      <alignment horizontal="right" vertical="center"/>
    </xf>
    <xf numFmtId="0" fontId="3" fillId="0" borderId="1" xfId="0" applyFont="1" applyBorder="1" applyAlignment="1">
      <alignment horizontal="center" vertical="center"/>
    </xf>
    <xf numFmtId="0" fontId="9" fillId="0" borderId="1" xfId="0" applyFont="1" applyBorder="1" applyAlignment="1"/>
    <xf numFmtId="2" fontId="1" fillId="0" borderId="1" xfId="0" applyNumberFormat="1" applyFont="1" applyBorder="1"/>
    <xf numFmtId="0" fontId="1" fillId="0" borderId="1" xfId="0" applyFont="1" applyBorder="1" applyAlignment="1"/>
    <xf numFmtId="0" fontId="6" fillId="0" borderId="1" xfId="0" applyFont="1" applyBorder="1" applyAlignment="1">
      <alignment horizontal="center" vertical="center" wrapText="1"/>
    </xf>
    <xf numFmtId="0" fontId="6" fillId="0" borderId="1" xfId="0" applyFont="1" applyBorder="1" applyAlignment="1">
      <alignment horizontal="right" vertical="center" wrapText="1"/>
    </xf>
    <xf numFmtId="0" fontId="6" fillId="0" borderId="1" xfId="0" applyFont="1" applyBorder="1" applyAlignment="1">
      <alignment horizontal="right"/>
    </xf>
    <xf numFmtId="0" fontId="1" fillId="0" borderId="1" xfId="0" applyFont="1" applyBorder="1" applyAlignment="1">
      <alignment horizontal="center" vertical="center"/>
    </xf>
    <xf numFmtId="0" fontId="1" fillId="0" borderId="1" xfId="0" applyFont="1" applyBorder="1" applyAlignment="1">
      <alignment horizontal="right" vertical="center"/>
    </xf>
    <xf numFmtId="164" fontId="1" fillId="0" borderId="1" xfId="0" applyNumberFormat="1" applyFont="1" applyBorder="1" applyAlignment="1">
      <alignment horizontal="right" vertical="center"/>
    </xf>
    <xf numFmtId="0" fontId="3" fillId="0" borderId="1" xfId="0" applyFont="1" applyBorder="1" applyAlignment="1">
      <alignment horizontal="right"/>
    </xf>
    <xf numFmtId="0" fontId="1" fillId="0" borderId="1" xfId="0" applyFont="1" applyBorder="1" applyAlignment="1">
      <alignment vertical="center"/>
    </xf>
    <xf numFmtId="0" fontId="1" fillId="0" borderId="1" xfId="0" applyFont="1" applyBorder="1" applyAlignment="1">
      <alignment horizontal="right" vertical="center"/>
    </xf>
    <xf numFmtId="0" fontId="3" fillId="0" borderId="1" xfId="0" applyFont="1" applyBorder="1" applyAlignment="1">
      <alignment horizontal="right" vertical="center"/>
    </xf>
    <xf numFmtId="0" fontId="3" fillId="0" borderId="1" xfId="0" applyFont="1" applyBorder="1" applyAlignment="1">
      <alignment horizontal="right" vertical="center"/>
    </xf>
    <xf numFmtId="0" fontId="1" fillId="0" borderId="1" xfId="0" applyFont="1" applyBorder="1" applyAlignment="1">
      <alignment horizontal="center"/>
    </xf>
    <xf numFmtId="0" fontId="1" fillId="0" borderId="1" xfId="0" applyFont="1" applyBorder="1" applyAlignment="1">
      <alignment horizontal="right"/>
    </xf>
    <xf numFmtId="0" fontId="1" fillId="0" borderId="0" xfId="0" applyFont="1" applyAlignment="1"/>
    <xf numFmtId="0" fontId="11" fillId="0" borderId="0" xfId="0" applyFont="1" applyAlignment="1"/>
    <xf numFmtId="0" fontId="12" fillId="0" borderId="0" xfId="0" applyFont="1" applyAlignment="1">
      <alignment horizontal="center"/>
    </xf>
    <xf numFmtId="0" fontId="11" fillId="0" borderId="0" xfId="0" applyFont="1" applyAlignment="1">
      <alignment horizontal="right"/>
    </xf>
    <xf numFmtId="0" fontId="1" fillId="0" borderId="0" xfId="0" applyFont="1" applyAlignment="1">
      <alignment horizontal="center"/>
    </xf>
    <xf numFmtId="0" fontId="11" fillId="0" borderId="0" xfId="0" applyFont="1" applyAlignment="1">
      <alignment horizontal="center"/>
    </xf>
    <xf numFmtId="0" fontId="13" fillId="0" borderId="0" xfId="0" applyFont="1" applyAlignment="1">
      <alignment horizontal="right"/>
    </xf>
    <xf numFmtId="0" fontId="12" fillId="0" borderId="0" xfId="0" applyFont="1" applyAlignment="1"/>
    <xf numFmtId="0" fontId="11" fillId="0" borderId="0" xfId="0" applyFont="1" applyAlignment="1"/>
    <xf numFmtId="0" fontId="12" fillId="0" borderId="0" xfId="0" applyFont="1" applyAlignment="1">
      <alignment horizontal="right"/>
    </xf>
    <xf numFmtId="0" fontId="15" fillId="0" borderId="0" xfId="0" applyFont="1" applyAlignment="1">
      <alignment horizontal="right"/>
    </xf>
    <xf numFmtId="0" fontId="12" fillId="0" borderId="11" xfId="0" applyFont="1" applyBorder="1" applyAlignment="1">
      <alignment horizontal="right" vertical="center"/>
    </xf>
    <xf numFmtId="0" fontId="3" fillId="0" borderId="0" xfId="0" applyFont="1" applyAlignment="1">
      <alignment horizontal="center" vertical="center" wrapText="1"/>
    </xf>
    <xf numFmtId="0" fontId="12" fillId="0" borderId="1" xfId="0" applyFont="1" applyBorder="1" applyAlignment="1">
      <alignment horizontal="center" vertical="center" wrapText="1"/>
    </xf>
    <xf numFmtId="0" fontId="12" fillId="2" borderId="1" xfId="0" applyFont="1" applyFill="1" applyBorder="1" applyAlignment="1"/>
    <xf numFmtId="0" fontId="17" fillId="0" borderId="1" xfId="0" applyFont="1" applyBorder="1" applyAlignment="1">
      <alignment horizontal="center" vertical="center"/>
    </xf>
    <xf numFmtId="0" fontId="11" fillId="0" borderId="1" xfId="0" applyFont="1" applyBorder="1" applyAlignment="1"/>
    <xf numFmtId="2" fontId="12" fillId="3" borderId="1" xfId="0" applyNumberFormat="1" applyFont="1" applyFill="1" applyBorder="1" applyAlignment="1">
      <alignment horizontal="right"/>
    </xf>
    <xf numFmtId="2" fontId="12" fillId="3" borderId="1" xfId="0" applyNumberFormat="1" applyFont="1" applyFill="1" applyBorder="1" applyAlignment="1">
      <alignment horizontal="right"/>
    </xf>
    <xf numFmtId="14" fontId="12" fillId="3" borderId="1" xfId="0" applyNumberFormat="1" applyFont="1" applyFill="1" applyBorder="1" applyAlignment="1">
      <alignment horizontal="right"/>
    </xf>
    <xf numFmtId="14" fontId="12" fillId="3" borderId="1" xfId="0" applyNumberFormat="1" applyFont="1" applyFill="1" applyBorder="1" applyAlignment="1">
      <alignment horizontal="center"/>
    </xf>
    <xf numFmtId="0" fontId="12" fillId="2" borderId="1" xfId="0" applyFont="1" applyFill="1" applyBorder="1" applyAlignment="1">
      <alignment horizontal="center"/>
    </xf>
    <xf numFmtId="2" fontId="12" fillId="2" borderId="1" xfId="0" applyNumberFormat="1" applyFont="1" applyFill="1" applyBorder="1" applyAlignment="1">
      <alignment horizontal="right"/>
    </xf>
    <xf numFmtId="0" fontId="11" fillId="0" borderId="1" xfId="0" applyFont="1" applyBorder="1" applyAlignment="1">
      <alignment horizontal="center" vertical="center"/>
    </xf>
    <xf numFmtId="14" fontId="12" fillId="2" borderId="1" xfId="0" applyNumberFormat="1" applyFont="1" applyFill="1" applyBorder="1" applyAlignment="1">
      <alignment horizontal="center"/>
    </xf>
    <xf numFmtId="0" fontId="11" fillId="0" borderId="1" xfId="0" applyFont="1" applyBorder="1" applyAlignment="1">
      <alignment horizontal="right"/>
    </xf>
    <xf numFmtId="2" fontId="11" fillId="0" borderId="1" xfId="0" applyNumberFormat="1" applyFont="1" applyBorder="1" applyAlignment="1">
      <alignment horizontal="right"/>
    </xf>
    <xf numFmtId="2" fontId="11" fillId="0" borderId="1" xfId="0" applyNumberFormat="1" applyFont="1" applyBorder="1" applyAlignment="1">
      <alignment horizontal="right"/>
    </xf>
    <xf numFmtId="14" fontId="11" fillId="0" borderId="1" xfId="0" applyNumberFormat="1" applyFont="1" applyBorder="1" applyAlignment="1">
      <alignment horizontal="center"/>
    </xf>
    <xf numFmtId="14" fontId="11" fillId="0" borderId="1" xfId="0" applyNumberFormat="1" applyFont="1" applyBorder="1" applyAlignment="1">
      <alignment horizontal="center"/>
    </xf>
    <xf numFmtId="0" fontId="12" fillId="0" borderId="1" xfId="0" applyFont="1" applyBorder="1" applyAlignment="1">
      <alignment horizontal="center"/>
    </xf>
    <xf numFmtId="2" fontId="12" fillId="0" borderId="1" xfId="0" applyNumberFormat="1" applyFont="1" applyBorder="1" applyAlignment="1">
      <alignment horizontal="right"/>
    </xf>
    <xf numFmtId="14" fontId="12" fillId="0" borderId="1" xfId="0" applyNumberFormat="1" applyFont="1" applyBorder="1" applyAlignment="1">
      <alignment horizontal="center"/>
    </xf>
    <xf numFmtId="14" fontId="11" fillId="2" borderId="1" xfId="0" applyNumberFormat="1" applyFont="1" applyFill="1" applyBorder="1" applyAlignment="1">
      <alignment horizontal="center" vertical="center"/>
    </xf>
    <xf numFmtId="14" fontId="11" fillId="0" borderId="1" xfId="0" applyNumberFormat="1" applyFont="1" applyBorder="1" applyAlignment="1">
      <alignment horizontal="center" vertical="center"/>
    </xf>
    <xf numFmtId="14" fontId="11" fillId="2" borderId="1" xfId="0" applyNumberFormat="1" applyFont="1" applyFill="1" applyBorder="1" applyAlignment="1">
      <alignment horizontal="center"/>
    </xf>
    <xf numFmtId="0" fontId="3" fillId="0" borderId="0" xfId="0" applyFont="1" applyAlignment="1">
      <alignment horizontal="center" vertical="center"/>
    </xf>
    <xf numFmtId="0" fontId="12" fillId="0" borderId="1" xfId="0" applyFont="1" applyBorder="1" applyAlignment="1"/>
    <xf numFmtId="0" fontId="11" fillId="0" borderId="0" xfId="0" applyFont="1" applyAlignment="1">
      <alignment horizontal="left"/>
    </xf>
    <xf numFmtId="0" fontId="25" fillId="0" borderId="0" xfId="0" applyFont="1" applyAlignment="1">
      <alignment horizontal="right" vertical="center"/>
    </xf>
    <xf numFmtId="0" fontId="11" fillId="0" borderId="11" xfId="0" applyFont="1" applyBorder="1" applyAlignment="1"/>
    <xf numFmtId="0" fontId="12" fillId="0" borderId="0" xfId="0" applyFont="1" applyAlignment="1">
      <alignment horizontal="left"/>
    </xf>
    <xf numFmtId="0" fontId="12" fillId="0" borderId="11" xfId="0" applyFont="1" applyBorder="1" applyAlignment="1">
      <alignment horizontal="right"/>
    </xf>
    <xf numFmtId="0" fontId="12" fillId="0" borderId="0" xfId="0" applyFont="1" applyAlignment="1">
      <alignment horizontal="right"/>
    </xf>
    <xf numFmtId="0" fontId="11" fillId="0" borderId="1" xfId="0" applyFont="1" applyBorder="1" applyAlignment="1"/>
    <xf numFmtId="0" fontId="12" fillId="0" borderId="1" xfId="0" applyFont="1" applyBorder="1" applyAlignment="1">
      <alignment horizontal="center" vertical="center" wrapText="1"/>
    </xf>
    <xf numFmtId="0" fontId="31" fillId="0" borderId="1" xfId="0" applyFont="1" applyBorder="1" applyAlignment="1"/>
    <xf numFmtId="166" fontId="11" fillId="0" borderId="1" xfId="0" applyNumberFormat="1" applyFont="1" applyBorder="1" applyAlignment="1">
      <alignment vertical="center"/>
    </xf>
    <xf numFmtId="166" fontId="12" fillId="0" borderId="1" xfId="0" applyNumberFormat="1" applyFont="1" applyBorder="1" applyAlignment="1">
      <alignment vertical="center"/>
    </xf>
    <xf numFmtId="0" fontId="32" fillId="0" borderId="1" xfId="0" applyFont="1" applyBorder="1" applyAlignment="1"/>
    <xf numFmtId="166" fontId="12" fillId="0" borderId="1" xfId="0" applyNumberFormat="1" applyFont="1" applyBorder="1" applyAlignment="1">
      <alignment vertical="center"/>
    </xf>
    <xf numFmtId="0" fontId="11" fillId="0" borderId="1" xfId="0" applyFont="1" applyBorder="1" applyAlignment="1">
      <alignment horizontal="center"/>
    </xf>
    <xf numFmtId="0" fontId="11" fillId="0" borderId="1" xfId="0" applyFont="1" applyBorder="1" applyAlignment="1">
      <alignment horizontal="left" vertical="center"/>
    </xf>
    <xf numFmtId="0" fontId="12" fillId="0" borderId="1" xfId="0" applyFont="1" applyBorder="1" applyAlignment="1"/>
    <xf numFmtId="0" fontId="11" fillId="0" borderId="11" xfId="0" applyFont="1" applyBorder="1" applyAlignment="1"/>
    <xf numFmtId="0" fontId="12" fillId="0" borderId="1" xfId="0" applyFont="1" applyBorder="1" applyAlignment="1">
      <alignment vertical="center"/>
    </xf>
    <xf numFmtId="0" fontId="11" fillId="0" borderId="1" xfId="0" applyFont="1" applyBorder="1" applyAlignment="1">
      <alignment vertical="center"/>
    </xf>
    <xf numFmtId="0" fontId="3" fillId="0" borderId="0" xfId="0" applyFont="1" applyAlignment="1">
      <alignment vertical="center"/>
    </xf>
    <xf numFmtId="0" fontId="12" fillId="0" borderId="11" xfId="0" applyFont="1" applyBorder="1" applyAlignment="1"/>
    <xf numFmtId="0" fontId="12" fillId="0" borderId="1" xfId="0" applyFont="1" applyBorder="1" applyAlignment="1">
      <alignment horizontal="right" vertical="center"/>
    </xf>
    <xf numFmtId="0" fontId="32" fillId="0" borderId="0" xfId="0" applyFont="1" applyAlignment="1"/>
    <xf numFmtId="0" fontId="35" fillId="0" borderId="1" xfId="0" applyFont="1" applyBorder="1" applyAlignment="1"/>
    <xf numFmtId="0" fontId="35" fillId="0" borderId="1" xfId="0" applyFont="1" applyBorder="1" applyAlignment="1"/>
    <xf numFmtId="0" fontId="40" fillId="0" borderId="0" xfId="1" applyFont="1" applyAlignment="1"/>
    <xf numFmtId="0" fontId="44" fillId="0" borderId="0" xfId="1" applyFont="1" applyAlignment="1"/>
    <xf numFmtId="0" fontId="43" fillId="0" borderId="0" xfId="1" applyFont="1" applyAlignment="1"/>
    <xf numFmtId="0" fontId="41" fillId="0" borderId="0" xfId="1" applyFont="1" applyAlignment="1"/>
    <xf numFmtId="0" fontId="41" fillId="0" borderId="1" xfId="1" applyFont="1" applyBorder="1" applyAlignment="1">
      <alignment horizontal="center" vertical="center" wrapText="1"/>
    </xf>
    <xf numFmtId="0" fontId="41" fillId="0" borderId="1" xfId="1" applyFont="1" applyBorder="1" applyAlignment="1">
      <alignment vertical="center" wrapText="1"/>
    </xf>
    <xf numFmtId="0" fontId="41" fillId="0" borderId="1" xfId="1" applyFont="1" applyBorder="1" applyAlignment="1">
      <alignment horizontal="right"/>
    </xf>
    <xf numFmtId="0" fontId="44" fillId="0" borderId="1" xfId="1" applyFont="1" applyBorder="1" applyAlignment="1">
      <alignment horizontal="right"/>
    </xf>
    <xf numFmtId="0" fontId="44" fillId="0" borderId="1" xfId="1" applyFont="1" applyBorder="1" applyAlignment="1">
      <alignment horizontal="right" vertical="center" wrapText="1"/>
    </xf>
    <xf numFmtId="9" fontId="44" fillId="0" borderId="1" xfId="1" applyNumberFormat="1" applyFont="1" applyBorder="1" applyAlignment="1">
      <alignment horizontal="right" vertical="center" wrapText="1"/>
    </xf>
    <xf numFmtId="0" fontId="41" fillId="0" borderId="1" xfId="1" applyFont="1" applyBorder="1" applyAlignment="1">
      <alignment horizontal="right" vertical="center" wrapText="1"/>
    </xf>
    <xf numFmtId="9" fontId="41" fillId="0" borderId="1" xfId="1" applyNumberFormat="1" applyFont="1" applyBorder="1" applyAlignment="1">
      <alignment horizontal="right" vertical="center" wrapText="1"/>
    </xf>
    <xf numFmtId="0" fontId="44" fillId="0" borderId="0" xfId="1" applyFont="1" applyAlignment="1">
      <alignment vertical="center"/>
    </xf>
    <xf numFmtId="0" fontId="41" fillId="0" borderId="0" xfId="1" applyFont="1" applyAlignment="1">
      <alignment vertical="center"/>
    </xf>
    <xf numFmtId="0" fontId="41" fillId="0" borderId="0" xfId="1" applyFont="1" applyAlignment="1">
      <alignment vertical="center" wrapText="1"/>
    </xf>
    <xf numFmtId="0" fontId="41" fillId="0" borderId="1" xfId="1" applyFont="1" applyBorder="1" applyAlignment="1"/>
    <xf numFmtId="0" fontId="41" fillId="0" borderId="11" xfId="1" applyFont="1" applyBorder="1" applyAlignment="1"/>
    <xf numFmtId="0" fontId="44" fillId="0" borderId="11" xfId="1" applyFont="1" applyBorder="1" applyAlignment="1"/>
    <xf numFmtId="0" fontId="41" fillId="0" borderId="1" xfId="1" applyFont="1" applyBorder="1" applyAlignment="1">
      <alignment horizontal="left"/>
    </xf>
    <xf numFmtId="0" fontId="41" fillId="0" borderId="6" xfId="1" applyFont="1" applyBorder="1" applyAlignment="1">
      <alignment horizontal="center" vertical="center" wrapText="1"/>
    </xf>
    <xf numFmtId="9" fontId="44" fillId="0" borderId="1" xfId="1" applyNumberFormat="1" applyFont="1" applyBorder="1" applyAlignment="1">
      <alignment vertical="center" wrapText="1"/>
    </xf>
    <xf numFmtId="0" fontId="41" fillId="0" borderId="1" xfId="1" applyFont="1" applyBorder="1" applyAlignment="1">
      <alignment horizontal="left" vertical="center" wrapText="1"/>
    </xf>
    <xf numFmtId="9" fontId="41" fillId="0" borderId="1" xfId="1" applyNumberFormat="1" applyFont="1" applyBorder="1" applyAlignment="1">
      <alignment vertical="center" wrapText="1"/>
    </xf>
    <xf numFmtId="0" fontId="41" fillId="0" borderId="1" xfId="1" applyFont="1" applyBorder="1" applyAlignment="1">
      <alignment horizontal="center" vertical="center"/>
    </xf>
    <xf numFmtId="0" fontId="41" fillId="0" borderId="0" xfId="1" applyFont="1" applyAlignment="1">
      <alignment horizontal="center" vertical="center"/>
    </xf>
    <xf numFmtId="0" fontId="44" fillId="0" borderId="1" xfId="1" applyFont="1" applyBorder="1" applyAlignment="1">
      <alignment horizontal="center"/>
    </xf>
    <xf numFmtId="0" fontId="44" fillId="0" borderId="1" xfId="1" applyFont="1" applyBorder="1" applyAlignment="1"/>
    <xf numFmtId="9" fontId="44" fillId="0" borderId="1" xfId="1" applyNumberFormat="1" applyFont="1" applyBorder="1" applyAlignment="1">
      <alignment horizontal="right"/>
    </xf>
    <xf numFmtId="9" fontId="41" fillId="0" borderId="1" xfId="1" applyNumberFormat="1" applyFont="1" applyBorder="1" applyAlignment="1">
      <alignment horizontal="right"/>
    </xf>
    <xf numFmtId="0" fontId="44" fillId="0" borderId="1" xfId="1" applyFont="1" applyBorder="1" applyAlignment="1">
      <alignment horizontal="center" vertical="center"/>
    </xf>
    <xf numFmtId="0" fontId="44" fillId="0" borderId="1" xfId="1" applyFont="1" applyBorder="1" applyAlignment="1">
      <alignment horizontal="left"/>
    </xf>
    <xf numFmtId="0" fontId="44" fillId="0" borderId="1" xfId="1" applyFont="1" applyBorder="1" applyAlignment="1">
      <alignment horizontal="center" vertical="center" wrapText="1"/>
    </xf>
    <xf numFmtId="0" fontId="44" fillId="0" borderId="1" xfId="1" applyFont="1" applyBorder="1" applyAlignment="1">
      <alignment horizontal="left" vertical="center" wrapText="1"/>
    </xf>
    <xf numFmtId="9" fontId="44" fillId="0" borderId="1" xfId="1" applyNumberFormat="1" applyFont="1" applyBorder="1" applyAlignment="1"/>
    <xf numFmtId="9" fontId="41" fillId="0" borderId="1" xfId="1" applyNumberFormat="1" applyFont="1" applyBorder="1" applyAlignment="1"/>
    <xf numFmtId="0" fontId="43" fillId="0" borderId="0" xfId="1" applyFont="1" applyAlignment="1">
      <alignment horizontal="left"/>
    </xf>
    <xf numFmtId="0" fontId="44" fillId="0" borderId="0" xfId="1" applyFont="1" applyAlignment="1">
      <alignment horizontal="left"/>
    </xf>
    <xf numFmtId="0" fontId="41" fillId="0" borderId="0" xfId="1" applyFont="1" applyAlignment="1">
      <alignment horizontal="left"/>
    </xf>
    <xf numFmtId="0" fontId="44" fillId="0" borderId="1" xfId="1" applyFont="1" applyBorder="1" applyAlignment="1">
      <alignment horizontal="left" vertical="center"/>
    </xf>
    <xf numFmtId="0" fontId="41" fillId="0" borderId="1" xfId="1" applyFont="1" applyBorder="1" applyAlignment="1">
      <alignment horizontal="left" vertical="center"/>
    </xf>
    <xf numFmtId="0" fontId="40" fillId="0" borderId="0" xfId="1" applyFont="1" applyAlignment="1"/>
    <xf numFmtId="0" fontId="1" fillId="0" borderId="0" xfId="0" applyFont="1" applyAlignment="1">
      <alignment vertical="center"/>
    </xf>
    <xf numFmtId="2" fontId="3" fillId="0" borderId="0" xfId="0" applyNumberFormat="1" applyFont="1" applyBorder="1" applyAlignment="1">
      <alignment horizontal="left" vertical="center"/>
    </xf>
    <xf numFmtId="2" fontId="1" fillId="0" borderId="0" xfId="0" applyNumberFormat="1" applyFont="1" applyBorder="1" applyAlignment="1">
      <alignment horizontal="center" vertical="center" wrapText="1"/>
    </xf>
    <xf numFmtId="9" fontId="1" fillId="0" borderId="0" xfId="2" applyFont="1" applyBorder="1" applyAlignment="1">
      <alignment horizontal="center" vertical="center" wrapText="1"/>
    </xf>
    <xf numFmtId="0" fontId="1" fillId="0" borderId="0" xfId="0" applyFont="1" applyFill="1" applyAlignment="1">
      <alignment vertical="center"/>
    </xf>
    <xf numFmtId="2" fontId="1" fillId="0" borderId="0" xfId="0" applyNumberFormat="1" applyFont="1" applyFill="1" applyAlignment="1">
      <alignment vertical="center"/>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1" fillId="0" borderId="17" xfId="0" applyFont="1" applyFill="1" applyBorder="1" applyAlignment="1">
      <alignment horizontal="center" vertical="center"/>
    </xf>
    <xf numFmtId="0" fontId="1" fillId="0" borderId="17" xfId="0" applyFont="1" applyBorder="1" applyAlignment="1">
      <alignment horizontal="left" vertical="center" wrapText="1"/>
    </xf>
    <xf numFmtId="2" fontId="1" fillId="0" borderId="17" xfId="0" applyNumberFormat="1" applyFont="1" applyBorder="1" applyAlignment="1">
      <alignment vertical="center"/>
    </xf>
    <xf numFmtId="9" fontId="1" fillId="0" borderId="17" xfId="2" applyFont="1" applyBorder="1" applyAlignment="1">
      <alignment horizontal="right" vertical="center" wrapText="1"/>
    </xf>
    <xf numFmtId="0" fontId="1" fillId="0" borderId="17" xfId="0" quotePrefix="1" applyFont="1" applyFill="1" applyBorder="1" applyAlignment="1">
      <alignment horizontal="center" vertical="center"/>
    </xf>
    <xf numFmtId="2" fontId="3" fillId="0" borderId="17" xfId="0" applyNumberFormat="1" applyFont="1" applyBorder="1" applyAlignment="1">
      <alignment horizontal="right" vertical="center" wrapText="1"/>
    </xf>
    <xf numFmtId="9" fontId="3" fillId="0" borderId="17" xfId="2" applyFont="1" applyBorder="1" applyAlignment="1">
      <alignment horizontal="right" vertical="center" wrapText="1"/>
    </xf>
    <xf numFmtId="0" fontId="3" fillId="0" borderId="17" xfId="0" applyFont="1" applyBorder="1" applyAlignment="1">
      <alignment horizontal="left" vertical="center" wrapText="1"/>
    </xf>
    <xf numFmtId="0" fontId="28" fillId="0" borderId="0" xfId="0" applyFont="1" applyFill="1" applyAlignment="1">
      <alignment horizontal="right" vertical="center"/>
    </xf>
    <xf numFmtId="0" fontId="1" fillId="0" borderId="0" xfId="0" applyFont="1"/>
    <xf numFmtId="0" fontId="28" fillId="0" borderId="0" xfId="0" applyFont="1" applyFill="1" applyBorder="1" applyAlignment="1">
      <alignment horizontal="left"/>
    </xf>
    <xf numFmtId="0" fontId="3" fillId="0" borderId="0" xfId="0" applyFont="1" applyFill="1" applyBorder="1" applyAlignment="1">
      <alignment horizontal="right"/>
    </xf>
    <xf numFmtId="2" fontId="3" fillId="0" borderId="0" xfId="0" applyNumberFormat="1" applyFont="1" applyBorder="1" applyAlignment="1">
      <alignment horizontal="center" vertical="top" wrapText="1"/>
    </xf>
    <xf numFmtId="9" fontId="3" fillId="0" borderId="0" xfId="2" applyFont="1" applyBorder="1" applyAlignment="1">
      <alignment horizontal="center" vertical="top" wrapText="1"/>
    </xf>
    <xf numFmtId="2" fontId="3" fillId="0" borderId="0" xfId="0" applyNumberFormat="1" applyFont="1" applyFill="1" applyBorder="1" applyAlignment="1">
      <alignment vertical="center"/>
    </xf>
    <xf numFmtId="0" fontId="3" fillId="0" borderId="17" xfId="0" applyFont="1" applyBorder="1" applyAlignment="1">
      <alignment horizontal="center" vertical="top" wrapText="1"/>
    </xf>
    <xf numFmtId="0" fontId="3" fillId="0" borderId="17" xfId="0" applyFont="1" applyFill="1" applyBorder="1" applyAlignment="1">
      <alignment horizontal="center" vertical="top" wrapText="1"/>
    </xf>
    <xf numFmtId="0" fontId="3" fillId="0" borderId="17" xfId="0" applyFont="1" applyBorder="1" applyAlignment="1">
      <alignment horizontal="center" vertical="center" wrapText="1"/>
    </xf>
    <xf numFmtId="2" fontId="1" fillId="0" borderId="17" xfId="0" applyNumberFormat="1" applyFont="1" applyBorder="1" applyAlignment="1">
      <alignment horizontal="center" vertical="center" wrapText="1"/>
    </xf>
    <xf numFmtId="9" fontId="1" fillId="0" borderId="17" xfId="2" applyFont="1" applyBorder="1" applyAlignment="1">
      <alignment horizontal="center" vertical="center" wrapText="1"/>
    </xf>
    <xf numFmtId="0" fontId="28" fillId="0" borderId="0" xfId="0" applyFont="1" applyAlignment="1">
      <alignment horizontal="right"/>
    </xf>
    <xf numFmtId="0" fontId="3" fillId="0" borderId="18"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7" xfId="0" applyFont="1" applyBorder="1" applyAlignment="1">
      <alignment horizontal="center"/>
    </xf>
    <xf numFmtId="0" fontId="1" fillId="0" borderId="17" xfId="0" applyFont="1" applyFill="1" applyBorder="1" applyAlignment="1">
      <alignment horizontal="center"/>
    </xf>
    <xf numFmtId="2" fontId="1" fillId="0" borderId="17" xfId="0" applyNumberFormat="1" applyFont="1" applyBorder="1"/>
    <xf numFmtId="9" fontId="1" fillId="0" borderId="17" xfId="2" applyFont="1" applyBorder="1"/>
    <xf numFmtId="0" fontId="1" fillId="0" borderId="17" xfId="0" quotePrefix="1" applyFont="1" applyBorder="1" applyAlignment="1">
      <alignment horizontal="center"/>
    </xf>
    <xf numFmtId="2" fontId="3" fillId="0" borderId="17" xfId="0" applyNumberFormat="1" applyFont="1" applyBorder="1" applyAlignment="1">
      <alignment vertical="center" wrapText="1"/>
    </xf>
    <xf numFmtId="0" fontId="1" fillId="0" borderId="17" xfId="0" applyFont="1" applyBorder="1" applyAlignment="1">
      <alignment horizontal="left" vertical="center"/>
    </xf>
    <xf numFmtId="0" fontId="3" fillId="0" borderId="17" xfId="0" applyFont="1" applyBorder="1" applyAlignment="1">
      <alignment vertical="center"/>
    </xf>
    <xf numFmtId="9" fontId="3" fillId="0" borderId="17" xfId="2" applyFont="1" applyBorder="1"/>
    <xf numFmtId="0" fontId="3" fillId="0" borderId="17" xfId="0" applyFont="1" applyBorder="1" applyAlignment="1">
      <alignment horizontal="center" vertical="center"/>
    </xf>
    <xf numFmtId="9" fontId="3" fillId="0" borderId="17" xfId="2" applyFont="1" applyBorder="1" applyAlignment="1">
      <alignment vertical="center"/>
    </xf>
    <xf numFmtId="0" fontId="40" fillId="0" borderId="0" xfId="1" applyFont="1" applyAlignment="1">
      <alignment vertical="center"/>
    </xf>
    <xf numFmtId="9" fontId="1" fillId="0" borderId="17" xfId="2" applyNumberFormat="1" applyFont="1" applyBorder="1" applyAlignment="1">
      <alignment horizontal="right" vertical="center" wrapText="1"/>
    </xf>
    <xf numFmtId="0" fontId="1" fillId="0" borderId="19" xfId="0" quotePrefix="1" applyFont="1" applyBorder="1" applyAlignment="1">
      <alignment horizontal="center"/>
    </xf>
    <xf numFmtId="9" fontId="3" fillId="5" borderId="17" xfId="2" applyNumberFormat="1" applyFont="1" applyFill="1" applyBorder="1" applyAlignment="1">
      <alignment horizontal="right" vertical="center" wrapText="1"/>
    </xf>
    <xf numFmtId="0" fontId="3" fillId="0" borderId="17" xfId="0" applyFont="1" applyBorder="1" applyAlignment="1">
      <alignment horizontal="left" vertical="center"/>
    </xf>
    <xf numFmtId="2" fontId="3" fillId="0" borderId="17" xfId="0" applyNumberFormat="1" applyFont="1" applyBorder="1" applyAlignment="1">
      <alignment horizontal="right" vertical="center"/>
    </xf>
    <xf numFmtId="0" fontId="28" fillId="5" borderId="17" xfId="0" applyFont="1" applyFill="1" applyBorder="1" applyAlignment="1">
      <alignment horizontal="center" vertical="top" wrapText="1"/>
    </xf>
    <xf numFmtId="0" fontId="28" fillId="5" borderId="17" xfId="0" applyFont="1" applyFill="1" applyBorder="1" applyAlignment="1">
      <alignment horizontal="center" wrapText="1"/>
    </xf>
    <xf numFmtId="2" fontId="1" fillId="5" borderId="17" xfId="1" applyNumberFormat="1" applyFont="1" applyFill="1" applyBorder="1" applyAlignment="1" applyProtection="1">
      <alignment horizontal="right"/>
    </xf>
    <xf numFmtId="2" fontId="1" fillId="5" borderId="17" xfId="0" applyNumberFormat="1" applyFont="1" applyFill="1" applyBorder="1" applyAlignment="1">
      <alignment horizontal="right" wrapText="1"/>
    </xf>
    <xf numFmtId="9" fontId="1" fillId="5" borderId="17" xfId="2" applyFont="1" applyFill="1" applyBorder="1"/>
    <xf numFmtId="9" fontId="3" fillId="5" borderId="17" xfId="2" applyFont="1" applyFill="1" applyBorder="1"/>
    <xf numFmtId="2" fontId="1" fillId="5" borderId="17" xfId="1" applyNumberFormat="1" applyFont="1" applyFill="1" applyBorder="1" applyAlignment="1" applyProtection="1">
      <alignment horizontal="right" vertical="center"/>
    </xf>
    <xf numFmtId="0" fontId="1" fillId="5" borderId="17" xfId="0" applyFont="1" applyFill="1" applyBorder="1" applyAlignment="1">
      <alignment horizontal="center" vertical="center" wrapText="1"/>
    </xf>
    <xf numFmtId="2" fontId="1" fillId="5" borderId="17" xfId="1" applyNumberFormat="1" applyFont="1" applyFill="1" applyBorder="1" applyAlignment="1" applyProtection="1">
      <alignment horizontal="left" vertical="center"/>
    </xf>
    <xf numFmtId="0" fontId="1" fillId="0" borderId="0" xfId="0" applyFont="1" applyFill="1"/>
    <xf numFmtId="0" fontId="1" fillId="0" borderId="20" xfId="0" applyFont="1" applyFill="1" applyBorder="1" applyAlignment="1"/>
    <xf numFmtId="0" fontId="28" fillId="0" borderId="20" xfId="0" applyFont="1" applyFill="1" applyBorder="1" applyAlignment="1">
      <alignment horizontal="right"/>
    </xf>
    <xf numFmtId="0" fontId="3" fillId="0" borderId="0" xfId="0" applyFont="1" applyFill="1" applyAlignment="1">
      <alignment horizontal="left"/>
    </xf>
    <xf numFmtId="0" fontId="3" fillId="5" borderId="17" xfId="0" applyFont="1" applyFill="1" applyBorder="1" applyAlignment="1">
      <alignment horizontal="center" vertical="center" wrapText="1"/>
    </xf>
    <xf numFmtId="2" fontId="3" fillId="5" borderId="17" xfId="1" applyNumberFormat="1" applyFont="1" applyFill="1" applyBorder="1" applyAlignment="1" applyProtection="1">
      <alignment horizontal="left" vertical="center"/>
    </xf>
    <xf numFmtId="2" fontId="3" fillId="5" borderId="17" xfId="0" applyNumberFormat="1" applyFont="1" applyFill="1" applyBorder="1" applyAlignment="1" applyProtection="1">
      <alignment horizontal="right" vertical="center"/>
    </xf>
    <xf numFmtId="2" fontId="3" fillId="0" borderId="0" xfId="0" applyNumberFormat="1" applyFont="1" applyBorder="1" applyAlignment="1">
      <alignment horizontal="left" vertical="top"/>
    </xf>
    <xf numFmtId="2" fontId="1" fillId="0" borderId="0" xfId="0" applyNumberFormat="1" applyFont="1" applyBorder="1" applyAlignment="1">
      <alignment horizontal="center" vertical="top" wrapText="1"/>
    </xf>
    <xf numFmtId="9" fontId="1" fillId="0" borderId="0" xfId="2" applyFont="1" applyBorder="1" applyAlignment="1">
      <alignment horizontal="center" vertical="top" wrapText="1"/>
    </xf>
    <xf numFmtId="2" fontId="1" fillId="0" borderId="0" xfId="0" applyNumberFormat="1" applyFont="1" applyFill="1"/>
    <xf numFmtId="0" fontId="3" fillId="0" borderId="16" xfId="0" applyFont="1" applyFill="1" applyBorder="1" applyAlignment="1">
      <alignment horizontal="center" vertical="top" wrapText="1"/>
    </xf>
    <xf numFmtId="2" fontId="1" fillId="0" borderId="17" xfId="3" applyNumberFormat="1" applyFont="1" applyBorder="1"/>
    <xf numFmtId="9" fontId="1" fillId="0" borderId="17" xfId="2" applyFont="1" applyBorder="1" applyAlignment="1">
      <alignment horizontal="right" wrapText="1"/>
    </xf>
    <xf numFmtId="0" fontId="1" fillId="5" borderId="17" xfId="0" quotePrefix="1" applyFont="1" applyFill="1" applyBorder="1" applyAlignment="1">
      <alignment horizontal="center"/>
    </xf>
    <xf numFmtId="9" fontId="3" fillId="5" borderId="17" xfId="2" applyFont="1" applyFill="1" applyBorder="1" applyAlignment="1">
      <alignment horizontal="right" wrapText="1"/>
    </xf>
    <xf numFmtId="0" fontId="1" fillId="0" borderId="0" xfId="0" applyFont="1" applyFill="1" applyAlignment="1">
      <alignment horizontal="right" vertical="center"/>
    </xf>
    <xf numFmtId="2" fontId="3" fillId="5" borderId="17" xfId="0" applyNumberFormat="1" applyFont="1" applyFill="1" applyBorder="1" applyAlignment="1">
      <alignment horizontal="right" vertical="center" wrapText="1"/>
    </xf>
    <xf numFmtId="9" fontId="1" fillId="0" borderId="17" xfId="2" applyFont="1" applyFill="1" applyBorder="1" applyAlignment="1">
      <alignment vertical="center"/>
    </xf>
    <xf numFmtId="2" fontId="1" fillId="0" borderId="17" xfId="0" applyNumberFormat="1" applyFont="1" applyBorder="1" applyAlignment="1">
      <alignment horizontal="right" vertical="center"/>
    </xf>
    <xf numFmtId="2" fontId="1" fillId="0" borderId="17" xfId="4" applyNumberFormat="1" applyFont="1" applyBorder="1" applyAlignment="1">
      <alignment vertical="center"/>
    </xf>
    <xf numFmtId="0" fontId="3" fillId="0" borderId="0" xfId="0" applyFont="1" applyFill="1" applyAlignment="1">
      <alignment horizontal="right" vertical="center"/>
    </xf>
    <xf numFmtId="0" fontId="1" fillId="0" borderId="17" xfId="0" applyFont="1" applyFill="1" applyBorder="1" applyAlignment="1">
      <alignment vertical="center"/>
    </xf>
    <xf numFmtId="9" fontId="3" fillId="0" borderId="17" xfId="2" applyFont="1" applyFill="1" applyBorder="1" applyAlignment="1">
      <alignment vertical="center"/>
    </xf>
    <xf numFmtId="2" fontId="1" fillId="0" borderId="17" xfId="0" applyNumberFormat="1" applyFont="1" applyFill="1" applyBorder="1" applyAlignment="1">
      <alignment vertical="center"/>
    </xf>
    <xf numFmtId="2" fontId="3" fillId="0" borderId="17" xfId="0" applyNumberFormat="1" applyFont="1" applyFill="1" applyBorder="1" applyAlignment="1">
      <alignment vertical="center"/>
    </xf>
    <xf numFmtId="0" fontId="3" fillId="0" borderId="17" xfId="0" applyFont="1" applyFill="1" applyBorder="1" applyAlignment="1">
      <alignment horizontal="right" vertical="center"/>
    </xf>
    <xf numFmtId="2" fontId="3" fillId="5" borderId="17" xfId="0" applyNumberFormat="1" applyFont="1" applyFill="1" applyBorder="1" applyAlignment="1">
      <alignment vertical="center"/>
    </xf>
    <xf numFmtId="0" fontId="3" fillId="0" borderId="0" xfId="0" applyFont="1" applyFill="1" applyAlignment="1">
      <alignment vertical="center"/>
    </xf>
    <xf numFmtId="0" fontId="1" fillId="0" borderId="17" xfId="0" applyFont="1" applyBorder="1" applyAlignment="1">
      <alignment horizontal="center" vertical="center"/>
    </xf>
    <xf numFmtId="9" fontId="1" fillId="0" borderId="17" xfId="2" applyFont="1" applyBorder="1" applyAlignment="1">
      <alignment vertical="center"/>
    </xf>
    <xf numFmtId="9" fontId="1" fillId="0" borderId="17" xfId="2" quotePrefix="1" applyFont="1" applyBorder="1" applyAlignment="1">
      <alignment horizontal="right" vertical="center"/>
    </xf>
    <xf numFmtId="2" fontId="1" fillId="0" borderId="17" xfId="0" applyNumberFormat="1" applyFont="1" applyFill="1" applyBorder="1" applyAlignment="1">
      <alignment horizontal="right" vertical="center"/>
    </xf>
    <xf numFmtId="0" fontId="1" fillId="0" borderId="17" xfId="0" applyFont="1" applyFill="1" applyBorder="1" applyAlignment="1">
      <alignment horizontal="center" vertical="center" wrapText="1"/>
    </xf>
    <xf numFmtId="9" fontId="1" fillId="0" borderId="17" xfId="2" applyNumberFormat="1" applyFont="1" applyBorder="1" applyAlignment="1">
      <alignment vertical="center"/>
    </xf>
    <xf numFmtId="0" fontId="1" fillId="5" borderId="17" xfId="0" quotePrefix="1" applyFont="1" applyFill="1" applyBorder="1" applyAlignment="1">
      <alignment horizontal="center" vertical="center"/>
    </xf>
    <xf numFmtId="9" fontId="3" fillId="5" borderId="17" xfId="2" applyFont="1" applyFill="1" applyBorder="1" applyAlignment="1">
      <alignment vertical="center"/>
    </xf>
    <xf numFmtId="0" fontId="3" fillId="0" borderId="22" xfId="0" applyFont="1" applyBorder="1" applyAlignment="1">
      <alignment horizontal="center" vertical="center" wrapText="1"/>
    </xf>
    <xf numFmtId="9" fontId="1" fillId="0" borderId="17" xfId="2" applyFont="1" applyBorder="1" applyAlignment="1">
      <alignment horizontal="center" vertical="center"/>
    </xf>
    <xf numFmtId="9" fontId="1" fillId="0" borderId="17" xfId="2" applyFont="1" applyFill="1" applyBorder="1" applyAlignment="1">
      <alignment horizontal="center" vertical="center"/>
    </xf>
    <xf numFmtId="1" fontId="1" fillId="0" borderId="17" xfId="0" applyNumberFormat="1" applyFont="1" applyBorder="1" applyAlignment="1">
      <alignment horizontal="center" vertical="center"/>
    </xf>
    <xf numFmtId="9" fontId="3" fillId="0" borderId="17" xfId="2" applyFont="1" applyBorder="1" applyAlignment="1">
      <alignment horizontal="center" vertical="center"/>
    </xf>
    <xf numFmtId="9" fontId="3" fillId="0" borderId="17" xfId="2" applyFont="1" applyFill="1" applyBorder="1" applyAlignment="1">
      <alignment horizontal="center" vertical="center"/>
    </xf>
    <xf numFmtId="1" fontId="3" fillId="0" borderId="17" xfId="0" applyNumberFormat="1" applyFont="1" applyBorder="1" applyAlignment="1">
      <alignment horizontal="center" vertical="center"/>
    </xf>
    <xf numFmtId="0" fontId="28" fillId="0" borderId="17" xfId="0" applyFont="1" applyFill="1" applyBorder="1" applyAlignment="1">
      <alignment horizontal="center" vertical="center" wrapText="1"/>
    </xf>
    <xf numFmtId="0" fontId="1" fillId="0" borderId="17" xfId="0" applyFont="1" applyFill="1" applyBorder="1" applyAlignment="1">
      <alignment horizontal="left" vertical="center" wrapText="1"/>
    </xf>
    <xf numFmtId="2" fontId="1" fillId="0" borderId="17" xfId="0" applyNumberFormat="1" applyFont="1" applyFill="1" applyBorder="1" applyAlignment="1">
      <alignment horizontal="right" vertical="center" wrapText="1"/>
    </xf>
    <xf numFmtId="0" fontId="3" fillId="0" borderId="17" xfId="0" applyFont="1" applyFill="1" applyBorder="1" applyAlignment="1">
      <alignment horizontal="left" vertical="center" wrapText="1"/>
    </xf>
    <xf numFmtId="2" fontId="3" fillId="0" borderId="17" xfId="0" applyNumberFormat="1" applyFont="1" applyFill="1" applyBorder="1" applyAlignment="1">
      <alignment horizontal="right" vertical="center" wrapText="1"/>
    </xf>
    <xf numFmtId="0" fontId="6" fillId="0" borderId="17" xfId="0" applyFont="1" applyFill="1" applyBorder="1" applyAlignment="1">
      <alignment horizontal="center" vertical="center" wrapText="1"/>
    </xf>
    <xf numFmtId="9" fontId="1" fillId="0" borderId="17" xfId="2" applyFont="1" applyFill="1" applyBorder="1" applyAlignment="1">
      <alignment horizontal="right" vertical="center" wrapText="1"/>
    </xf>
    <xf numFmtId="9" fontId="3" fillId="0" borderId="17" xfId="2" applyFont="1" applyFill="1" applyBorder="1" applyAlignment="1">
      <alignment horizontal="right" vertical="center" wrapText="1"/>
    </xf>
    <xf numFmtId="2" fontId="1" fillId="0" borderId="17" xfId="2" applyNumberFormat="1" applyFont="1" applyBorder="1" applyAlignment="1">
      <alignment vertical="center"/>
    </xf>
    <xf numFmtId="0" fontId="28" fillId="0" borderId="20" xfId="0" applyFont="1" applyFill="1" applyBorder="1" applyAlignment="1">
      <alignment horizontal="right" vertical="center"/>
    </xf>
    <xf numFmtId="9" fontId="3" fillId="0" borderId="0" xfId="2" applyFont="1" applyFill="1" applyBorder="1" applyAlignment="1">
      <alignment vertical="center"/>
    </xf>
    <xf numFmtId="2" fontId="3" fillId="0" borderId="0" xfId="0" applyNumberFormat="1" applyFont="1" applyFill="1" applyBorder="1" applyAlignment="1">
      <alignment horizontal="right" vertical="center" wrapText="1"/>
    </xf>
    <xf numFmtId="0" fontId="28" fillId="0" borderId="0" xfId="0" applyFont="1" applyFill="1" applyBorder="1" applyAlignment="1">
      <alignment horizontal="left" vertical="center"/>
    </xf>
    <xf numFmtId="0" fontId="3" fillId="0" borderId="0" xfId="0" applyFont="1" applyFill="1" applyBorder="1" applyAlignment="1">
      <alignment horizontal="right" vertical="center"/>
    </xf>
    <xf numFmtId="1" fontId="1" fillId="0" borderId="17" xfId="10" applyNumberFormat="1" applyFont="1" applyFill="1" applyBorder="1" applyAlignment="1" applyProtection="1">
      <alignment vertical="center"/>
    </xf>
    <xf numFmtId="2" fontId="1" fillId="0" borderId="17" xfId="10" applyNumberFormat="1" applyFont="1" applyFill="1" applyBorder="1" applyAlignment="1" applyProtection="1">
      <alignment vertical="center"/>
    </xf>
    <xf numFmtId="1" fontId="10" fillId="0" borderId="17" xfId="10" applyNumberFormat="1" applyFont="1" applyFill="1" applyBorder="1" applyAlignment="1" applyProtection="1">
      <alignment vertical="center"/>
    </xf>
    <xf numFmtId="2" fontId="10" fillId="0" borderId="17" xfId="10" applyNumberFormat="1" applyFont="1" applyFill="1" applyBorder="1" applyAlignment="1" applyProtection="1">
      <alignment vertical="center"/>
    </xf>
    <xf numFmtId="9" fontId="10" fillId="0" borderId="17" xfId="2" applyFont="1" applyFill="1" applyBorder="1" applyAlignment="1" applyProtection="1">
      <alignment vertical="center"/>
    </xf>
    <xf numFmtId="0" fontId="38" fillId="0" borderId="0" xfId="1" applyFont="1" applyAlignment="1"/>
    <xf numFmtId="0" fontId="40" fillId="0" borderId="0" xfId="1" applyFont="1" applyFill="1" applyAlignment="1"/>
    <xf numFmtId="0" fontId="38" fillId="0" borderId="0" xfId="1" applyFont="1" applyFill="1" applyAlignment="1"/>
    <xf numFmtId="0" fontId="1" fillId="0" borderId="17" xfId="0" applyFont="1" applyFill="1" applyBorder="1" applyAlignment="1">
      <alignment vertical="center" wrapText="1"/>
    </xf>
    <xf numFmtId="0" fontId="3" fillId="0" borderId="17" xfId="0" applyFont="1" applyFill="1" applyBorder="1" applyAlignment="1">
      <alignment vertical="center"/>
    </xf>
    <xf numFmtId="0" fontId="28" fillId="0" borderId="17" xfId="0" applyFont="1" applyFill="1" applyBorder="1" applyAlignment="1">
      <alignment horizontal="center" vertical="center"/>
    </xf>
    <xf numFmtId="2" fontId="3" fillId="0" borderId="17" xfId="0" applyNumberFormat="1" applyFont="1" applyFill="1" applyBorder="1" applyAlignment="1">
      <alignment horizontal="center" vertical="center"/>
    </xf>
    <xf numFmtId="2" fontId="3" fillId="0" borderId="17" xfId="0" applyNumberFormat="1" applyFont="1" applyFill="1" applyBorder="1" applyAlignment="1">
      <alignment horizontal="right" vertical="center"/>
    </xf>
    <xf numFmtId="0" fontId="47" fillId="0" borderId="20" xfId="0" applyFont="1" applyFill="1" applyBorder="1" applyAlignment="1">
      <alignment vertical="center"/>
    </xf>
    <xf numFmtId="0" fontId="1" fillId="0" borderId="16" xfId="0" applyFont="1" applyFill="1" applyBorder="1" applyAlignment="1">
      <alignment horizontal="center" vertical="center"/>
    </xf>
    <xf numFmtId="2" fontId="3" fillId="0" borderId="17" xfId="0" applyNumberFormat="1" applyFont="1" applyFill="1" applyBorder="1" applyAlignment="1">
      <alignment vertical="center" wrapText="1"/>
    </xf>
    <xf numFmtId="2" fontId="3" fillId="0" borderId="17" xfId="8" applyNumberFormat="1" applyFont="1" applyFill="1" applyBorder="1" applyAlignment="1">
      <alignment horizontal="center" vertical="center"/>
    </xf>
    <xf numFmtId="2" fontId="3" fillId="0" borderId="0" xfId="0" applyNumberFormat="1" applyFont="1" applyFill="1" applyBorder="1" applyAlignment="1">
      <alignment horizontal="center" vertical="center" wrapText="1"/>
    </xf>
    <xf numFmtId="9" fontId="3" fillId="0" borderId="0" xfId="2" applyFont="1" applyFill="1" applyBorder="1" applyAlignment="1">
      <alignment horizontal="center" vertical="center" wrapText="1"/>
    </xf>
    <xf numFmtId="0" fontId="5" fillId="0" borderId="0" xfId="0" applyFont="1" applyFill="1" applyAlignment="1">
      <alignment vertical="center"/>
    </xf>
    <xf numFmtId="0" fontId="3" fillId="0" borderId="0" xfId="0" applyFont="1" applyFill="1" applyBorder="1" applyAlignment="1">
      <alignment horizontal="left" vertical="center"/>
    </xf>
    <xf numFmtId="0" fontId="47"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0" fillId="0" borderId="19" xfId="0" applyFont="1" applyFill="1" applyBorder="1" applyAlignment="1">
      <alignment horizontal="center" vertical="center"/>
    </xf>
    <xf numFmtId="1" fontId="1" fillId="0" borderId="17" xfId="9" applyNumberFormat="1" applyFont="1" applyFill="1" applyBorder="1" applyAlignment="1">
      <alignment horizontal="right" vertical="center" wrapText="1"/>
    </xf>
    <xf numFmtId="2" fontId="1" fillId="0" borderId="17" xfId="9" applyNumberFormat="1" applyFont="1" applyFill="1" applyBorder="1" applyAlignment="1">
      <alignment horizontal="right" vertical="center" wrapText="1"/>
    </xf>
    <xf numFmtId="0" fontId="1" fillId="0" borderId="0" xfId="0" applyFont="1" applyFill="1" applyBorder="1" applyAlignment="1">
      <alignment horizontal="right" vertical="center"/>
    </xf>
    <xf numFmtId="1" fontId="1" fillId="0" borderId="17" xfId="9" applyNumberFormat="1" applyFont="1" applyFill="1" applyBorder="1" applyAlignment="1">
      <alignment vertical="center"/>
    </xf>
    <xf numFmtId="2" fontId="1" fillId="0" borderId="17" xfId="9" applyNumberFormat="1" applyFont="1" applyFill="1" applyBorder="1" applyAlignment="1">
      <alignment vertical="center"/>
    </xf>
    <xf numFmtId="1" fontId="3" fillId="0" borderId="17" xfId="0" applyNumberFormat="1" applyFont="1" applyFill="1" applyBorder="1" applyAlignment="1">
      <alignment vertical="center"/>
    </xf>
    <xf numFmtId="0" fontId="1" fillId="0" borderId="0" xfId="0" applyFont="1" applyFill="1" applyBorder="1" applyAlignment="1">
      <alignment vertical="center"/>
    </xf>
    <xf numFmtId="1" fontId="3" fillId="0" borderId="0" xfId="0" applyNumberFormat="1" applyFont="1" applyFill="1" applyBorder="1" applyAlignment="1">
      <alignment horizontal="left" vertical="center"/>
    </xf>
    <xf numFmtId="1" fontId="47" fillId="0" borderId="0" xfId="0" applyNumberFormat="1" applyFont="1" applyFill="1" applyBorder="1" applyAlignment="1">
      <alignment horizontal="center" vertical="center"/>
    </xf>
    <xf numFmtId="1" fontId="1" fillId="0" borderId="0" xfId="0" applyNumberFormat="1" applyFont="1" applyFill="1" applyAlignment="1">
      <alignment vertical="center"/>
    </xf>
    <xf numFmtId="1" fontId="1" fillId="0" borderId="17" xfId="0" applyNumberFormat="1" applyFont="1" applyFill="1" applyBorder="1" applyAlignment="1">
      <alignment vertical="center"/>
    </xf>
    <xf numFmtId="1" fontId="1" fillId="0" borderId="17" xfId="0" applyNumberFormat="1" applyFont="1" applyFill="1" applyBorder="1" applyAlignment="1">
      <alignment horizontal="right" vertical="center"/>
    </xf>
    <xf numFmtId="0" fontId="1" fillId="0" borderId="0" xfId="0" applyFont="1" applyFill="1" applyBorder="1" applyAlignment="1">
      <alignment horizontal="center" vertical="center"/>
    </xf>
    <xf numFmtId="0" fontId="1" fillId="0" borderId="19" xfId="0" applyFont="1" applyFill="1" applyBorder="1" applyAlignment="1">
      <alignment horizontal="center" vertical="center"/>
    </xf>
    <xf numFmtId="1" fontId="1" fillId="0" borderId="21" xfId="9" applyNumberFormat="1" applyFont="1" applyFill="1" applyBorder="1" applyAlignment="1">
      <alignment vertical="center"/>
    </xf>
    <xf numFmtId="1" fontId="3" fillId="0" borderId="0" xfId="0" applyNumberFormat="1" applyFont="1" applyFill="1" applyBorder="1" applyAlignment="1">
      <alignment horizontal="right" vertical="center"/>
    </xf>
    <xf numFmtId="0" fontId="3" fillId="0" borderId="17" xfId="0" applyFont="1" applyFill="1" applyBorder="1" applyAlignment="1">
      <alignment vertical="center" wrapText="1"/>
    </xf>
    <xf numFmtId="0" fontId="3" fillId="0" borderId="0" xfId="0" applyFont="1" applyFill="1" applyBorder="1" applyAlignment="1">
      <alignment vertical="center"/>
    </xf>
    <xf numFmtId="2" fontId="3" fillId="0" borderId="0" xfId="0" applyNumberFormat="1" applyFont="1" applyFill="1" applyBorder="1" applyAlignment="1">
      <alignment horizontal="right" vertical="center"/>
    </xf>
    <xf numFmtId="0" fontId="3" fillId="0" borderId="17" xfId="0" applyFont="1" applyFill="1" applyBorder="1" applyAlignment="1">
      <alignment horizontal="center" vertical="center"/>
    </xf>
    <xf numFmtId="1" fontId="3" fillId="0" borderId="21" xfId="9" applyNumberFormat="1" applyFont="1" applyFill="1" applyBorder="1" applyAlignment="1">
      <alignment vertical="center"/>
    </xf>
    <xf numFmtId="2" fontId="3" fillId="0" borderId="17" xfId="9" applyNumberFormat="1" applyFont="1" applyFill="1" applyBorder="1" applyAlignment="1">
      <alignment vertical="center"/>
    </xf>
    <xf numFmtId="1" fontId="3" fillId="0" borderId="0" xfId="0" applyNumberFormat="1" applyFont="1" applyFill="1" applyAlignment="1">
      <alignment horizontal="right" vertical="center"/>
    </xf>
    <xf numFmtId="0" fontId="47" fillId="0" borderId="0" xfId="0" applyFont="1" applyFill="1" applyBorder="1" applyAlignment="1">
      <alignment horizontal="right" vertical="center"/>
    </xf>
    <xf numFmtId="0" fontId="3" fillId="0" borderId="17" xfId="0" applyFont="1" applyFill="1" applyBorder="1" applyAlignment="1">
      <alignment horizontal="left" vertical="center"/>
    </xf>
    <xf numFmtId="0" fontId="0" fillId="0" borderId="0" xfId="0" applyFont="1" applyAlignment="1"/>
    <xf numFmtId="0" fontId="11" fillId="0" borderId="0" xfId="0" applyFont="1" applyFill="1" applyAlignment="1"/>
    <xf numFmtId="0" fontId="13" fillId="0" borderId="0" xfId="0" applyFont="1" applyFill="1" applyAlignment="1">
      <alignment horizontal="right"/>
    </xf>
    <xf numFmtId="0" fontId="0" fillId="0" borderId="0" xfId="0" applyFont="1" applyFill="1" applyAlignment="1"/>
    <xf numFmtId="0" fontId="0" fillId="0" borderId="0" xfId="0" applyFont="1" applyFill="1" applyAlignment="1"/>
    <xf numFmtId="0" fontId="12" fillId="0" borderId="0" xfId="0" applyFont="1" applyFill="1" applyAlignment="1">
      <alignment horizontal="left" vertical="center"/>
    </xf>
    <xf numFmtId="0" fontId="12" fillId="0" borderId="0" xfId="0" applyFont="1" applyFill="1" applyAlignment="1">
      <alignment horizontal="center" vertical="center" wrapText="1"/>
    </xf>
    <xf numFmtId="0" fontId="12" fillId="0" borderId="11" xfId="0" applyFont="1" applyFill="1" applyBorder="1" applyAlignment="1">
      <alignment horizontal="right" vertical="center"/>
    </xf>
    <xf numFmtId="0" fontId="3"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11" fillId="0" borderId="0" xfId="0" applyFont="1" applyFill="1" applyAlignment="1">
      <alignment vertical="center"/>
    </xf>
    <xf numFmtId="0" fontId="13" fillId="0" borderId="0" xfId="0" applyFont="1" applyFill="1" applyAlignment="1">
      <alignment horizontal="right" vertical="center"/>
    </xf>
    <xf numFmtId="0" fontId="0" fillId="0" borderId="0" xfId="0" applyFont="1" applyFill="1" applyAlignment="1">
      <alignment vertical="center"/>
    </xf>
    <xf numFmtId="0" fontId="12" fillId="0" borderId="1" xfId="0" applyFont="1" applyFill="1" applyBorder="1" applyAlignment="1">
      <alignment vertical="center"/>
    </xf>
    <xf numFmtId="0" fontId="12" fillId="0" borderId="2" xfId="0" applyFont="1" applyFill="1" applyBorder="1" applyAlignment="1">
      <alignment vertical="center"/>
    </xf>
    <xf numFmtId="0" fontId="11" fillId="0" borderId="1" xfId="0" applyFont="1" applyFill="1" applyBorder="1" applyAlignment="1">
      <alignment vertical="center"/>
    </xf>
    <xf numFmtId="0" fontId="12" fillId="0" borderId="6" xfId="0" applyFont="1" applyFill="1" applyBorder="1" applyAlignment="1">
      <alignment vertical="center"/>
    </xf>
    <xf numFmtId="0" fontId="1" fillId="0" borderId="1" xfId="0" applyFont="1" applyFill="1" applyBorder="1" applyAlignment="1">
      <alignment vertical="center"/>
    </xf>
    <xf numFmtId="0" fontId="11" fillId="0" borderId="0" xfId="0" applyFont="1" applyFill="1" applyAlignment="1">
      <alignment horizontal="left" vertical="center"/>
    </xf>
    <xf numFmtId="0" fontId="3" fillId="0" borderId="0" xfId="0" applyFont="1" applyFill="1" applyAlignment="1">
      <alignment horizontal="center" vertical="center"/>
    </xf>
    <xf numFmtId="0" fontId="12" fillId="0" borderId="0" xfId="0" applyFont="1" applyFill="1" applyAlignment="1">
      <alignment vertical="center"/>
    </xf>
    <xf numFmtId="0" fontId="12" fillId="0" borderId="0" xfId="0" applyFont="1" applyFill="1" applyAlignment="1">
      <alignment horizontal="right" vertical="center"/>
    </xf>
    <xf numFmtId="0" fontId="11" fillId="0" borderId="1" xfId="0" applyFont="1" applyFill="1" applyBorder="1" applyAlignment="1">
      <alignment vertical="center" wrapText="1"/>
    </xf>
    <xf numFmtId="0" fontId="12" fillId="0" borderId="0" xfId="0" applyFont="1" applyFill="1" applyAlignment="1"/>
    <xf numFmtId="0" fontId="12" fillId="0" borderId="0" xfId="0" applyFont="1" applyFill="1" applyAlignment="1">
      <alignment horizontal="right"/>
    </xf>
    <xf numFmtId="0" fontId="3" fillId="0" borderId="1" xfId="0" applyFont="1" applyFill="1" applyBorder="1" applyAlignment="1">
      <alignment horizontal="center" vertical="center" wrapText="1"/>
    </xf>
    <xf numFmtId="0" fontId="19" fillId="0" borderId="0" xfId="0" applyFont="1" applyFill="1" applyAlignment="1"/>
    <xf numFmtId="0" fontId="20" fillId="0" borderId="0" xfId="0" applyFont="1" applyFill="1" applyAlignment="1">
      <alignment horizontal="right" vertical="center" wrapText="1"/>
    </xf>
    <xf numFmtId="0" fontId="19" fillId="0" borderId="0" xfId="0" applyFont="1" applyFill="1"/>
    <xf numFmtId="0" fontId="19" fillId="0" borderId="0" xfId="0" applyFont="1" applyFill="1" applyAlignment="1">
      <alignment horizontal="left"/>
    </xf>
    <xf numFmtId="0" fontId="19" fillId="0" borderId="0" xfId="0" applyFont="1" applyFill="1" applyAlignment="1">
      <alignment horizontal="right" vertical="center"/>
    </xf>
    <xf numFmtId="0" fontId="19" fillId="0" borderId="0" xfId="0" applyFont="1" applyFill="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xf numFmtId="0" fontId="19" fillId="0" borderId="1" xfId="0" applyFont="1" applyFill="1" applyBorder="1" applyAlignment="1">
      <alignment horizontal="right"/>
    </xf>
    <xf numFmtId="0" fontId="22" fillId="0" borderId="1" xfId="0" applyFont="1" applyFill="1" applyBorder="1" applyAlignment="1"/>
    <xf numFmtId="0" fontId="22" fillId="0" borderId="1" xfId="0" applyFont="1" applyFill="1" applyBorder="1" applyAlignment="1">
      <alignment horizontal="right"/>
    </xf>
    <xf numFmtId="0" fontId="22" fillId="0" borderId="0" xfId="0" applyFont="1" applyFill="1"/>
    <xf numFmtId="0" fontId="22" fillId="0" borderId="0" xfId="0" applyFont="1" applyFill="1" applyAlignment="1"/>
    <xf numFmtId="0" fontId="22" fillId="0" borderId="0" xfId="0" applyFont="1" applyFill="1" applyAlignment="1">
      <alignment horizontal="left"/>
    </xf>
    <xf numFmtId="0" fontId="19"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xf numFmtId="0" fontId="23" fillId="0" borderId="0" xfId="0" applyFont="1" applyFill="1" applyAlignment="1">
      <alignment horizontal="right" vertical="center"/>
    </xf>
    <xf numFmtId="0" fontId="24" fillId="0" borderId="0" xfId="0" applyFont="1" applyFill="1" applyAlignment="1">
      <alignment horizontal="right" vertical="center"/>
    </xf>
    <xf numFmtId="0" fontId="3" fillId="0" borderId="0" xfId="0" applyFont="1" applyFill="1" applyAlignment="1">
      <alignment horizontal="center" vertical="center"/>
    </xf>
    <xf numFmtId="0" fontId="3" fillId="0" borderId="0" xfId="0" applyFont="1" applyFill="1"/>
    <xf numFmtId="0" fontId="3" fillId="0" borderId="1" xfId="0" applyFont="1" applyFill="1" applyBorder="1" applyAlignment="1"/>
    <xf numFmtId="0" fontId="3" fillId="0" borderId="1" xfId="0" applyFont="1" applyFill="1" applyBorder="1"/>
    <xf numFmtId="0" fontId="1" fillId="0" borderId="1" xfId="0" applyFont="1" applyFill="1" applyBorder="1" applyAlignment="1"/>
    <xf numFmtId="0" fontId="1" fillId="0" borderId="1" xfId="0" applyFont="1" applyFill="1" applyBorder="1"/>
    <xf numFmtId="0" fontId="1" fillId="0" borderId="1" xfId="0" applyFont="1" applyFill="1" applyBorder="1" applyAlignment="1">
      <alignment horizontal="right"/>
    </xf>
    <xf numFmtId="0" fontId="1" fillId="0" borderId="0" xfId="0" applyFont="1" applyFill="1" applyAlignment="1"/>
    <xf numFmtId="0" fontId="25" fillId="0" borderId="0" xfId="0" applyFont="1" applyFill="1" applyAlignment="1">
      <alignment horizontal="right" vertical="center"/>
    </xf>
    <xf numFmtId="0" fontId="12" fillId="0" borderId="11" xfId="0" applyFont="1" applyFill="1" applyBorder="1" applyAlignment="1">
      <alignment horizontal="left"/>
    </xf>
    <xf numFmtId="0" fontId="11" fillId="0" borderId="11" xfId="0" applyFont="1" applyFill="1" applyBorder="1" applyAlignment="1">
      <alignment horizontal="left"/>
    </xf>
    <xf numFmtId="0" fontId="11" fillId="0" borderId="11" xfId="0" applyFont="1" applyFill="1" applyBorder="1" applyAlignment="1"/>
    <xf numFmtId="0" fontId="12" fillId="0" borderId="1" xfId="0" applyFont="1" applyFill="1" applyBorder="1" applyAlignment="1">
      <alignment vertical="center" wrapText="1"/>
    </xf>
    <xf numFmtId="0" fontId="12" fillId="0" borderId="1" xfId="0" applyFont="1" applyFill="1" applyBorder="1" applyAlignment="1">
      <alignment horizontal="right" vertical="center" wrapText="1"/>
    </xf>
    <xf numFmtId="0" fontId="11" fillId="0" borderId="1" xfId="0" applyFont="1" applyFill="1" applyBorder="1" applyAlignment="1">
      <alignment horizontal="right" vertical="center" wrapText="1"/>
    </xf>
    <xf numFmtId="0" fontId="3" fillId="0" borderId="0" xfId="0" applyFont="1" applyFill="1" applyAlignment="1"/>
    <xf numFmtId="0" fontId="11" fillId="0" borderId="0" xfId="0" applyFont="1" applyFill="1" applyAlignment="1">
      <alignment vertical="center" wrapText="1"/>
    </xf>
    <xf numFmtId="0" fontId="26" fillId="0" borderId="0" xfId="0" applyFont="1" applyFill="1" applyAlignment="1">
      <alignment horizontal="right" vertical="center" wrapText="1"/>
    </xf>
    <xf numFmtId="165" fontId="11" fillId="0" borderId="0" xfId="0" applyNumberFormat="1" applyFont="1" applyFill="1" applyAlignment="1">
      <alignment vertical="center"/>
    </xf>
    <xf numFmtId="0" fontId="28" fillId="0" borderId="0" xfId="0" applyFont="1" applyFill="1" applyAlignment="1">
      <alignment horizontal="right" vertical="center" wrapText="1"/>
    </xf>
    <xf numFmtId="165" fontId="12" fillId="0" borderId="1" xfId="0" applyNumberFormat="1" applyFont="1" applyFill="1" applyBorder="1" applyAlignment="1">
      <alignment horizontal="right" vertical="center" wrapText="1"/>
    </xf>
    <xf numFmtId="165" fontId="11" fillId="0" borderId="1" xfId="0" applyNumberFormat="1" applyFont="1" applyFill="1" applyBorder="1" applyAlignment="1">
      <alignment vertical="center" wrapText="1"/>
    </xf>
    <xf numFmtId="165" fontId="11" fillId="0" borderId="1" xfId="0" applyNumberFormat="1" applyFont="1" applyFill="1" applyBorder="1" applyAlignment="1">
      <alignment horizontal="right" vertical="center" wrapText="1"/>
    </xf>
    <xf numFmtId="165" fontId="29" fillId="0" borderId="1" xfId="0" applyNumberFormat="1" applyFont="1" applyFill="1" applyBorder="1" applyAlignment="1">
      <alignment vertical="center" wrapText="1"/>
    </xf>
    <xf numFmtId="165" fontId="30" fillId="0" borderId="1" xfId="0" applyNumberFormat="1" applyFont="1" applyFill="1" applyBorder="1" applyAlignment="1">
      <alignment vertical="center" wrapText="1"/>
    </xf>
    <xf numFmtId="0" fontId="26" fillId="0" borderId="0" xfId="0" applyFont="1" applyFill="1" applyAlignment="1">
      <alignment horizontal="right" vertical="center"/>
    </xf>
    <xf numFmtId="0" fontId="12" fillId="0" borderId="0" xfId="0" applyFont="1" applyFill="1" applyAlignment="1">
      <alignment horizontal="left"/>
    </xf>
    <xf numFmtId="2" fontId="11" fillId="0" borderId="0" xfId="0" applyNumberFormat="1" applyFont="1" applyFill="1" applyAlignment="1"/>
    <xf numFmtId="0" fontId="12" fillId="0" borderId="11" xfId="0" applyFont="1" applyFill="1" applyBorder="1" applyAlignment="1">
      <alignment horizontal="right"/>
    </xf>
    <xf numFmtId="0" fontId="12" fillId="0" borderId="1" xfId="0" applyFont="1" applyFill="1" applyBorder="1" applyAlignment="1"/>
    <xf numFmtId="2" fontId="12" fillId="0" borderId="1" xfId="0" applyNumberFormat="1" applyFont="1" applyFill="1" applyBorder="1" applyAlignment="1">
      <alignment horizontal="right"/>
    </xf>
    <xf numFmtId="165" fontId="12" fillId="0" borderId="1" xfId="0" applyNumberFormat="1" applyFont="1" applyFill="1" applyBorder="1" applyAlignment="1">
      <alignment horizontal="right"/>
    </xf>
    <xf numFmtId="166" fontId="12" fillId="0" borderId="1" xfId="0" applyNumberFormat="1" applyFont="1" applyFill="1" applyBorder="1" applyAlignment="1">
      <alignment horizontal="right"/>
    </xf>
    <xf numFmtId="0" fontId="11" fillId="0" borderId="1" xfId="0" applyFont="1" applyFill="1" applyBorder="1" applyAlignment="1"/>
    <xf numFmtId="2" fontId="11" fillId="0" borderId="1" xfId="0" applyNumberFormat="1" applyFont="1" applyFill="1" applyBorder="1" applyAlignment="1">
      <alignment horizontal="right"/>
    </xf>
    <xf numFmtId="165" fontId="11" fillId="0" borderId="1" xfId="0" applyNumberFormat="1" applyFont="1" applyFill="1" applyBorder="1" applyAlignment="1">
      <alignment horizontal="right"/>
    </xf>
    <xf numFmtId="166" fontId="11" fillId="0" borderId="1" xfId="0" applyNumberFormat="1" applyFont="1" applyFill="1" applyBorder="1" applyAlignment="1">
      <alignment horizontal="right"/>
    </xf>
    <xf numFmtId="166" fontId="11" fillId="0" borderId="1" xfId="0" applyNumberFormat="1" applyFont="1" applyFill="1" applyBorder="1" applyAlignment="1">
      <alignment horizontal="left"/>
    </xf>
    <xf numFmtId="0" fontId="0" fillId="0" borderId="4" xfId="0" applyFill="1" applyBorder="1" applyAlignment="1">
      <alignment horizontal="left" vertical="top" wrapText="1"/>
    </xf>
    <xf numFmtId="0" fontId="0" fillId="0" borderId="4" xfId="0" applyFill="1" applyBorder="1" applyAlignment="1">
      <alignment horizontal="left" vertical="top" wrapText="1"/>
    </xf>
    <xf numFmtId="0" fontId="0" fillId="0" borderId="0" xfId="0" applyFont="1" applyFill="1" applyAlignment="1">
      <alignment vertical="center"/>
    </xf>
    <xf numFmtId="0" fontId="0" fillId="0" borderId="0" xfId="0" applyFont="1" applyFill="1" applyAlignment="1"/>
    <xf numFmtId="0" fontId="3" fillId="0" borderId="0" xfId="0" applyFont="1" applyFill="1" applyAlignment="1">
      <alignment horizontal="center" vertical="center"/>
    </xf>
    <xf numFmtId="0" fontId="11" fillId="0" borderId="0" xfId="0" applyFont="1" applyFill="1" applyAlignment="1">
      <alignment vertical="center" wrapText="1"/>
    </xf>
    <xf numFmtId="0" fontId="12" fillId="0" borderId="0" xfId="0" applyFont="1" applyFill="1" applyAlignment="1">
      <alignment horizontal="center" vertical="center" wrapText="1"/>
    </xf>
    <xf numFmtId="0" fontId="1" fillId="0" borderId="0" xfId="0" applyFont="1" applyFill="1" applyAlignment="1">
      <alignment horizontal="center" vertical="center"/>
    </xf>
    <xf numFmtId="2" fontId="12" fillId="0" borderId="0" xfId="0" applyNumberFormat="1" applyFont="1" applyFill="1" applyAlignment="1">
      <alignment vertical="center"/>
    </xf>
    <xf numFmtId="0" fontId="12" fillId="0" borderId="11" xfId="0" applyFont="1" applyFill="1" applyBorder="1" applyAlignment="1">
      <alignment vertical="center"/>
    </xf>
    <xf numFmtId="2" fontId="12" fillId="0" borderId="1" xfId="0" applyNumberFormat="1" applyFont="1" applyFill="1" applyBorder="1" applyAlignment="1">
      <alignment horizontal="right" vertical="center" wrapText="1"/>
    </xf>
    <xf numFmtId="0" fontId="3" fillId="0" borderId="0" xfId="0" applyFont="1" applyFill="1" applyAlignment="1">
      <alignment vertical="center" wrapText="1"/>
    </xf>
    <xf numFmtId="2" fontId="11" fillId="0" borderId="1" xfId="0" applyNumberFormat="1" applyFont="1" applyFill="1" applyBorder="1" applyAlignment="1">
      <alignment horizontal="right" vertical="center"/>
    </xf>
    <xf numFmtId="2" fontId="12" fillId="0" borderId="1" xfId="0" applyNumberFormat="1" applyFont="1" applyFill="1" applyBorder="1" applyAlignment="1">
      <alignment horizontal="right" vertical="center"/>
    </xf>
    <xf numFmtId="0" fontId="0" fillId="0" borderId="4" xfId="0" applyFill="1" applyBorder="1" applyAlignment="1">
      <alignment horizontal="left" vertical="center" wrapText="1"/>
    </xf>
    <xf numFmtId="0" fontId="0" fillId="0" borderId="0" xfId="0" applyFont="1" applyAlignment="1">
      <alignment vertical="center"/>
    </xf>
    <xf numFmtId="0" fontId="12" fillId="0" borderId="1" xfId="0" applyFont="1" applyFill="1" applyBorder="1" applyAlignment="1">
      <alignment horizontal="right"/>
    </xf>
    <xf numFmtId="0" fontId="11" fillId="0" borderId="1" xfId="0" applyFont="1" applyFill="1" applyBorder="1" applyAlignment="1">
      <alignment horizontal="right"/>
    </xf>
    <xf numFmtId="2" fontId="11" fillId="0" borderId="1" xfId="0" applyNumberFormat="1" applyFont="1" applyFill="1" applyBorder="1" applyAlignment="1"/>
    <xf numFmtId="0" fontId="3" fillId="0" borderId="0" xfId="0" applyFont="1" applyFill="1" applyAlignment="1">
      <alignment horizontal="center"/>
    </xf>
    <xf numFmtId="166" fontId="11" fillId="0" borderId="0" xfId="0" applyNumberFormat="1" applyFont="1" applyFill="1" applyAlignment="1"/>
    <xf numFmtId="166" fontId="12" fillId="0" borderId="1" xfId="0" applyNumberFormat="1" applyFont="1" applyFill="1" applyBorder="1" applyAlignment="1"/>
    <xf numFmtId="166" fontId="11" fillId="0" borderId="1" xfId="0" applyNumberFormat="1" applyFont="1" applyFill="1" applyBorder="1" applyAlignment="1"/>
    <xf numFmtId="0" fontId="38" fillId="0" borderId="0" xfId="0" applyFont="1" applyAlignment="1"/>
    <xf numFmtId="0" fontId="38" fillId="0" borderId="0" xfId="0" applyFont="1" applyAlignment="1">
      <alignment horizontal="center" vertical="center"/>
    </xf>
    <xf numFmtId="0" fontId="11" fillId="0" borderId="11" xfId="0" applyFont="1" applyFill="1" applyBorder="1" applyAlignment="1">
      <alignment vertical="center"/>
    </xf>
    <xf numFmtId="2" fontId="12" fillId="0" borderId="1" xfId="0" applyNumberFormat="1" applyFont="1" applyFill="1" applyBorder="1" applyAlignment="1"/>
    <xf numFmtId="0" fontId="11" fillId="0" borderId="1" xfId="0" applyFont="1" applyFill="1" applyBorder="1" applyAlignment="1">
      <alignment horizontal="center"/>
    </xf>
    <xf numFmtId="0" fontId="29" fillId="0" borderId="0" xfId="0" applyFont="1" applyFill="1" applyAlignment="1"/>
    <xf numFmtId="0" fontId="3" fillId="0" borderId="9" xfId="0" applyFont="1" applyFill="1" applyBorder="1" applyAlignment="1"/>
    <xf numFmtId="0" fontId="0" fillId="0" borderId="0" xfId="0" applyFill="1" applyAlignment="1">
      <alignment horizontal="left" vertical="top"/>
    </xf>
    <xf numFmtId="166" fontId="12" fillId="0" borderId="1" xfId="0" applyNumberFormat="1" applyFont="1" applyFill="1" applyBorder="1" applyAlignment="1">
      <alignment vertical="center"/>
    </xf>
    <xf numFmtId="166" fontId="1" fillId="0" borderId="1" xfId="0" applyNumberFormat="1" applyFont="1" applyFill="1" applyBorder="1"/>
    <xf numFmtId="167" fontId="11" fillId="0" borderId="1" xfId="0" applyNumberFormat="1" applyFont="1" applyFill="1" applyBorder="1" applyAlignment="1">
      <alignment horizontal="center" vertical="center"/>
    </xf>
    <xf numFmtId="166" fontId="11" fillId="0" borderId="1" xfId="0" applyNumberFormat="1" applyFont="1" applyFill="1" applyBorder="1" applyAlignment="1">
      <alignment vertical="center"/>
    </xf>
    <xf numFmtId="168"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2" fillId="0" borderId="1" xfId="0" applyFont="1" applyFill="1" applyBorder="1" applyAlignment="1">
      <alignment horizontal="right" vertical="center"/>
    </xf>
    <xf numFmtId="166" fontId="12" fillId="0" borderId="1" xfId="0" applyNumberFormat="1" applyFont="1" applyFill="1" applyBorder="1" applyAlignment="1">
      <alignment horizontal="right" vertical="center"/>
    </xf>
    <xf numFmtId="0" fontId="12" fillId="0" borderId="0" xfId="0" applyFont="1" applyFill="1" applyAlignment="1">
      <alignment horizontal="center" vertical="center"/>
    </xf>
    <xf numFmtId="0" fontId="0" fillId="0" borderId="0" xfId="0" applyFont="1" applyFill="1" applyAlignment="1">
      <alignment vertical="center"/>
    </xf>
    <xf numFmtId="0" fontId="14" fillId="0" borderId="0" xfId="0" applyFont="1" applyFill="1" applyAlignment="1">
      <alignment horizontal="center" vertical="center"/>
    </xf>
    <xf numFmtId="0" fontId="18" fillId="0" borderId="0" xfId="0" applyFont="1" applyFill="1" applyAlignment="1">
      <alignment horizontal="center" vertical="center"/>
    </xf>
    <xf numFmtId="0" fontId="0" fillId="0" borderId="0" xfId="0" applyFont="1" applyFill="1" applyAlignment="1"/>
    <xf numFmtId="0" fontId="3" fillId="0" borderId="0" xfId="0" applyFont="1" applyFill="1" applyAlignment="1">
      <alignment horizontal="center" vertical="center"/>
    </xf>
    <xf numFmtId="0" fontId="12" fillId="0" borderId="0" xfId="0" applyFont="1" applyFill="1" applyAlignment="1">
      <alignment horizontal="center" vertical="center" wrapText="1"/>
    </xf>
    <xf numFmtId="167" fontId="11" fillId="0" borderId="1" xfId="0" applyNumberFormat="1" applyFont="1" applyFill="1" applyBorder="1" applyAlignment="1">
      <alignment horizontal="center"/>
    </xf>
    <xf numFmtId="168" fontId="11" fillId="0" borderId="1" xfId="0" applyNumberFormat="1" applyFont="1" applyFill="1" applyBorder="1" applyAlignment="1">
      <alignment horizontal="center"/>
    </xf>
    <xf numFmtId="166" fontId="3" fillId="0" borderId="1" xfId="0" applyNumberFormat="1" applyFont="1" applyFill="1" applyBorder="1" applyAlignment="1"/>
    <xf numFmtId="0" fontId="38" fillId="0" borderId="0" xfId="0" applyFont="1" applyFill="1" applyAlignment="1"/>
    <xf numFmtId="0" fontId="33" fillId="0" borderId="0" xfId="0" applyFont="1" applyFill="1" applyAlignment="1">
      <alignment horizontal="right" vertical="center"/>
    </xf>
    <xf numFmtId="0" fontId="1" fillId="0" borderId="0" xfId="0" applyFont="1" applyFill="1" applyAlignment="1">
      <alignment vertical="center" wrapText="1"/>
    </xf>
    <xf numFmtId="0" fontId="0" fillId="0" borderId="0" xfId="0" applyFont="1" applyFill="1" applyAlignment="1">
      <alignment wrapText="1"/>
    </xf>
    <xf numFmtId="10" fontId="3" fillId="0" borderId="0" xfId="0" applyNumberFormat="1" applyFont="1" applyFill="1" applyAlignment="1">
      <alignment vertical="center"/>
    </xf>
    <xf numFmtId="0" fontId="11" fillId="0" borderId="1" xfId="0" applyFont="1" applyFill="1" applyBorder="1" applyAlignment="1">
      <alignment horizontal="right" vertical="center"/>
    </xf>
    <xf numFmtId="0" fontId="29" fillId="0" borderId="1" xfId="0" applyFont="1" applyFill="1" applyBorder="1" applyAlignment="1">
      <alignment vertical="center"/>
    </xf>
    <xf numFmtId="0" fontId="11" fillId="0" borderId="0" xfId="0" applyFont="1" applyFill="1" applyAlignment="1">
      <alignment vertical="center"/>
    </xf>
    <xf numFmtId="0" fontId="3" fillId="0" borderId="1" xfId="0" applyFont="1" applyFill="1" applyBorder="1" applyAlignment="1">
      <alignment vertical="center"/>
    </xf>
    <xf numFmtId="0" fontId="1" fillId="0" borderId="1" xfId="0" applyFont="1" applyFill="1" applyBorder="1" applyAlignment="1">
      <alignment vertical="center" wrapText="1"/>
    </xf>
    <xf numFmtId="0" fontId="29" fillId="0" borderId="1" xfId="0" applyFont="1" applyFill="1" applyBorder="1" applyAlignment="1">
      <alignment horizontal="right" vertical="center"/>
    </xf>
    <xf numFmtId="0" fontId="11"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165" fontId="11" fillId="0" borderId="1" xfId="0" applyNumberFormat="1" applyFont="1" applyFill="1" applyBorder="1" applyAlignment="1"/>
    <xf numFmtId="2" fontId="11" fillId="0" borderId="1" xfId="0" applyNumberFormat="1" applyFont="1" applyFill="1" applyBorder="1" applyAlignment="1">
      <alignment vertical="center"/>
    </xf>
    <xf numFmtId="165" fontId="11" fillId="0" borderId="1" xfId="0" applyNumberFormat="1" applyFont="1" applyFill="1" applyBorder="1" applyAlignment="1">
      <alignment vertical="center"/>
    </xf>
    <xf numFmtId="2" fontId="11" fillId="0" borderId="1" xfId="0" applyNumberFormat="1" applyFont="1" applyFill="1" applyBorder="1" applyAlignment="1">
      <alignment vertical="center" wrapText="1"/>
    </xf>
    <xf numFmtId="166" fontId="11" fillId="0" borderId="1" xfId="0" applyNumberFormat="1" applyFont="1" applyFill="1" applyBorder="1" applyAlignment="1">
      <alignment vertical="center" wrapText="1"/>
    </xf>
    <xf numFmtId="2" fontId="1" fillId="0" borderId="1" xfId="0" applyNumberFormat="1" applyFont="1" applyFill="1" applyBorder="1" applyAlignment="1"/>
    <xf numFmtId="165" fontId="1" fillId="0" borderId="1" xfId="0" applyNumberFormat="1" applyFont="1" applyFill="1" applyBorder="1" applyAlignment="1"/>
    <xf numFmtId="166" fontId="1" fillId="0" borderId="1" xfId="0" applyNumberFormat="1" applyFont="1" applyFill="1" applyBorder="1" applyAlignment="1"/>
    <xf numFmtId="0" fontId="1" fillId="0" borderId="1" xfId="0" applyFont="1" applyFill="1" applyBorder="1" applyAlignment="1">
      <alignment horizontal="center" vertical="center"/>
    </xf>
    <xf numFmtId="0" fontId="48" fillId="0" borderId="1" xfId="11" applyFill="1" applyBorder="1" applyAlignment="1" applyProtection="1"/>
    <xf numFmtId="0" fontId="12" fillId="0" borderId="11" xfId="0" applyFont="1" applyFill="1" applyBorder="1" applyAlignment="1"/>
    <xf numFmtId="169" fontId="11" fillId="0" borderId="1" xfId="0" applyNumberFormat="1" applyFont="1" applyFill="1" applyBorder="1" applyAlignment="1">
      <alignment horizontal="left"/>
    </xf>
    <xf numFmtId="0" fontId="12" fillId="0" borderId="1" xfId="0" applyFont="1" applyFill="1" applyBorder="1" applyAlignment="1">
      <alignment horizontal="left"/>
    </xf>
    <xf numFmtId="0" fontId="36" fillId="0" borderId="0" xfId="0" applyFont="1" applyFill="1" applyAlignment="1">
      <alignment horizontal="right"/>
    </xf>
    <xf numFmtId="165" fontId="12" fillId="0" borderId="1" xfId="0" applyNumberFormat="1" applyFont="1" applyFill="1" applyBorder="1" applyAlignment="1"/>
    <xf numFmtId="0" fontId="11" fillId="0" borderId="0" xfId="0" applyFont="1" applyFill="1" applyAlignment="1"/>
    <xf numFmtId="165" fontId="3" fillId="0" borderId="0" xfId="0" applyNumberFormat="1" applyFont="1" applyFill="1"/>
    <xf numFmtId="1" fontId="12" fillId="0" borderId="1" xfId="0" applyNumberFormat="1" applyFont="1" applyFill="1" applyBorder="1" applyAlignment="1">
      <alignment horizontal="right"/>
    </xf>
    <xf numFmtId="0" fontId="11" fillId="0" borderId="0" xfId="0" applyFont="1" applyFill="1" applyAlignment="1">
      <alignment horizontal="right"/>
    </xf>
    <xf numFmtId="0" fontId="0" fillId="0" borderId="0" xfId="0" applyFill="1" applyAlignment="1">
      <alignment vertical="center"/>
    </xf>
    <xf numFmtId="0" fontId="0" fillId="0" borderId="0" xfId="0" applyFill="1" applyAlignment="1">
      <alignment vertical="top"/>
    </xf>
    <xf numFmtId="0" fontId="12" fillId="0" borderId="1" xfId="0" applyFont="1" applyFill="1" applyBorder="1" applyAlignment="1">
      <alignment horizontal="left" vertical="center"/>
    </xf>
    <xf numFmtId="0" fontId="11" fillId="0" borderId="0" xfId="0" applyFont="1" applyFill="1" applyAlignment="1">
      <alignment horizontal="right" vertical="center"/>
    </xf>
    <xf numFmtId="0" fontId="1" fillId="0" borderId="0" xfId="0" applyFont="1" applyFill="1" applyAlignment="1">
      <alignment horizontal="left" vertical="center"/>
    </xf>
    <xf numFmtId="2" fontId="0" fillId="0" borderId="0" xfId="0" applyNumberFormat="1" applyFont="1" applyFill="1" applyAlignment="1">
      <alignment vertical="center"/>
    </xf>
    <xf numFmtId="0" fontId="38" fillId="0" borderId="0" xfId="0" applyFont="1" applyFill="1" applyAlignment="1">
      <alignment vertical="center"/>
    </xf>
    <xf numFmtId="0" fontId="38" fillId="0" borderId="0" xfId="0" applyFont="1" applyFill="1" applyAlignment="1">
      <alignment horizontal="center" vertical="center"/>
    </xf>
    <xf numFmtId="4" fontId="12" fillId="0" borderId="1" xfId="0" applyNumberFormat="1" applyFont="1" applyFill="1" applyBorder="1" applyAlignment="1"/>
    <xf numFmtId="4" fontId="11" fillId="0" borderId="1" xfId="0" applyNumberFormat="1" applyFont="1" applyFill="1" applyBorder="1" applyAlignment="1">
      <alignment horizontal="right"/>
    </xf>
    <xf numFmtId="0" fontId="38" fillId="0" borderId="0" xfId="0" applyFont="1" applyAlignment="1">
      <alignment horizontal="left" vertical="center"/>
    </xf>
    <xf numFmtId="0" fontId="3" fillId="0" borderId="1" xfId="0" applyFont="1" applyFill="1" applyBorder="1" applyAlignment="1">
      <alignment horizontal="right"/>
    </xf>
    <xf numFmtId="0" fontId="1" fillId="0" borderId="0" xfId="12" applyFont="1" applyAlignment="1"/>
    <xf numFmtId="0" fontId="29" fillId="0" borderId="0" xfId="12" applyFont="1" applyAlignment="1"/>
    <xf numFmtId="0" fontId="2" fillId="0" borderId="0" xfId="12" applyFont="1" applyAlignment="1">
      <alignment horizontal="right" vertical="center"/>
    </xf>
    <xf numFmtId="0" fontId="3" fillId="0" borderId="0" xfId="12" applyFont="1" applyAlignment="1"/>
    <xf numFmtId="0" fontId="1" fillId="0" borderId="0" xfId="12" applyFont="1" applyBorder="1" applyAlignment="1"/>
    <xf numFmtId="0" fontId="3" fillId="0" borderId="0" xfId="12" applyFont="1" applyBorder="1" applyAlignment="1">
      <alignment horizontal="right"/>
    </xf>
    <xf numFmtId="0" fontId="29" fillId="0" borderId="0" xfId="12"/>
    <xf numFmtId="0" fontId="49" fillId="0" borderId="17" xfId="12" applyFont="1" applyBorder="1" applyAlignment="1">
      <alignment horizontal="center" vertical="top" wrapText="1"/>
    </xf>
    <xf numFmtId="0" fontId="3" fillId="0" borderId="17" xfId="12" applyFont="1" applyBorder="1" applyAlignment="1">
      <alignment horizontal="center" vertical="top" wrapText="1"/>
    </xf>
    <xf numFmtId="0" fontId="50" fillId="0" borderId="17" xfId="12" quotePrefix="1" applyFont="1" applyBorder="1" applyAlignment="1">
      <alignment horizontal="center" vertical="top" wrapText="1"/>
    </xf>
    <xf numFmtId="0" fontId="3" fillId="0" borderId="0" xfId="12" applyFont="1"/>
    <xf numFmtId="0" fontId="3" fillId="0" borderId="0" xfId="12" applyFont="1" applyAlignment="1">
      <alignment horizontal="center"/>
    </xf>
    <xf numFmtId="0" fontId="1" fillId="0" borderId="8" xfId="0" applyFont="1" applyFill="1" applyBorder="1" applyAlignment="1">
      <alignment vertical="center"/>
    </xf>
    <xf numFmtId="0" fontId="0" fillId="0" borderId="0" xfId="0" applyFont="1" applyFill="1" applyAlignment="1"/>
    <xf numFmtId="0" fontId="0" fillId="6" borderId="0" xfId="0" applyFont="1" applyFill="1" applyAlignment="1"/>
    <xf numFmtId="0" fontId="0" fillId="0" borderId="0" xfId="0" applyFont="1" applyFill="1" applyAlignment="1">
      <alignment vertical="center"/>
    </xf>
    <xf numFmtId="0" fontId="0" fillId="0" borderId="0" xfId="0" applyFont="1" applyFill="1" applyAlignment="1"/>
    <xf numFmtId="0" fontId="3" fillId="0" borderId="0" xfId="0" applyFont="1" applyFill="1" applyAlignment="1">
      <alignment horizontal="center" vertical="center"/>
    </xf>
    <xf numFmtId="0" fontId="11" fillId="0" borderId="0" xfId="0" applyFont="1" applyFill="1" applyAlignment="1">
      <alignment vertical="center"/>
    </xf>
    <xf numFmtId="0" fontId="38" fillId="0" borderId="0" xfId="0" applyFont="1" applyFill="1" applyAlignment="1">
      <alignment horizontal="center"/>
    </xf>
    <xf numFmtId="0" fontId="12" fillId="0" borderId="13" xfId="0" applyFont="1" applyFill="1" applyBorder="1" applyAlignment="1">
      <alignment horizontal="center" vertical="center" wrapText="1"/>
    </xf>
    <xf numFmtId="0" fontId="11" fillId="0" borderId="6" xfId="0" applyFont="1" applyFill="1" applyBorder="1" applyAlignment="1">
      <alignment vertical="center"/>
    </xf>
    <xf numFmtId="0" fontId="11" fillId="0" borderId="0" xfId="0" applyFont="1" applyFill="1" applyBorder="1" applyAlignment="1">
      <alignment vertical="center"/>
    </xf>
    <xf numFmtId="0" fontId="12" fillId="0" borderId="0" xfId="0" applyFont="1" applyFill="1" applyBorder="1" applyAlignment="1">
      <alignment horizontal="right" vertical="center"/>
    </xf>
    <xf numFmtId="0" fontId="11" fillId="0" borderId="13" xfId="0" applyFont="1" applyFill="1" applyBorder="1" applyAlignment="1">
      <alignment vertical="center"/>
    </xf>
    <xf numFmtId="0" fontId="12" fillId="0" borderId="17" xfId="0" applyFont="1" applyFill="1" applyBorder="1" applyAlignment="1">
      <alignment horizontal="center" vertical="center" wrapText="1"/>
    </xf>
    <xf numFmtId="0" fontId="12" fillId="0" borderId="17" xfId="0" applyFont="1" applyFill="1" applyBorder="1" applyAlignment="1">
      <alignment vertical="center"/>
    </xf>
    <xf numFmtId="0" fontId="11" fillId="0" borderId="17" xfId="0" applyFont="1" applyFill="1" applyBorder="1" applyAlignment="1">
      <alignment vertical="center"/>
    </xf>
    <xf numFmtId="0" fontId="12" fillId="0" borderId="0" xfId="0" applyFont="1" applyFill="1" applyBorder="1" applyAlignment="1">
      <alignment vertical="center"/>
    </xf>
    <xf numFmtId="0" fontId="12" fillId="0" borderId="10"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0" fillId="0" borderId="0" xfId="0" applyFont="1" applyAlignment="1"/>
    <xf numFmtId="0" fontId="0" fillId="0" borderId="0" xfId="0" applyFont="1" applyFill="1" applyAlignment="1"/>
    <xf numFmtId="0" fontId="0" fillId="0" borderId="0" xfId="0" applyFont="1" applyAlignment="1">
      <alignment horizontal="center" vertical="center" wrapText="1"/>
    </xf>
    <xf numFmtId="0" fontId="0" fillId="0" borderId="0" xfId="0" applyFont="1" applyAlignment="1">
      <alignment horizontal="right" vertical="center"/>
    </xf>
    <xf numFmtId="0" fontId="0" fillId="0" borderId="0" xfId="0" applyFont="1" applyAlignment="1">
      <alignment horizontal="left" vertical="center"/>
    </xf>
    <xf numFmtId="0" fontId="38" fillId="0" borderId="17" xfId="0" applyFont="1" applyBorder="1" applyAlignment="1">
      <alignment horizontal="center" vertical="center" wrapText="1"/>
    </xf>
    <xf numFmtId="0" fontId="0" fillId="0" borderId="17" xfId="0" applyFont="1" applyBorder="1" applyAlignment="1">
      <alignment horizontal="right" vertical="center"/>
    </xf>
    <xf numFmtId="0" fontId="0" fillId="0" borderId="17" xfId="0" applyFont="1" applyBorder="1" applyAlignment="1">
      <alignment horizontal="left" vertical="center"/>
    </xf>
    <xf numFmtId="0" fontId="38" fillId="0" borderId="19" xfId="0" applyFont="1" applyBorder="1" applyAlignment="1">
      <alignment horizontal="center" vertical="center"/>
    </xf>
    <xf numFmtId="0" fontId="0" fillId="0" borderId="17" xfId="0" applyFont="1" applyBorder="1" applyAlignment="1">
      <alignment horizontal="right" vertical="center" wrapText="1"/>
    </xf>
    <xf numFmtId="0" fontId="38" fillId="0" borderId="17" xfId="0" applyFont="1" applyBorder="1" applyAlignment="1">
      <alignment horizontal="right" vertical="center" wrapText="1"/>
    </xf>
    <xf numFmtId="0" fontId="0" fillId="0" borderId="17" xfId="0" applyFont="1" applyBorder="1" applyAlignment="1">
      <alignment horizontal="right"/>
    </xf>
    <xf numFmtId="2" fontId="38" fillId="0" borderId="17" xfId="0" applyNumberFormat="1" applyFont="1" applyBorder="1" applyAlignment="1">
      <alignment horizontal="right" vertical="center" wrapText="1"/>
    </xf>
    <xf numFmtId="2" fontId="0" fillId="0" borderId="17" xfId="0" applyNumberFormat="1" applyFont="1" applyBorder="1" applyAlignment="1">
      <alignment horizontal="right"/>
    </xf>
    <xf numFmtId="0" fontId="11" fillId="0" borderId="0" xfId="0" applyFont="1" applyFill="1" applyAlignment="1"/>
    <xf numFmtId="0" fontId="43" fillId="0" borderId="0" xfId="1" applyFont="1" applyAlignment="1">
      <alignment horizontal="center" vertical="center"/>
    </xf>
    <xf numFmtId="0" fontId="42" fillId="4" borderId="0" xfId="1" applyFont="1" applyFill="1" applyAlignment="1">
      <alignment horizontal="center"/>
    </xf>
    <xf numFmtId="2" fontId="3" fillId="0" borderId="16" xfId="0" applyNumberFormat="1" applyFont="1" applyFill="1" applyBorder="1" applyAlignment="1">
      <alignment horizontal="center" vertical="center"/>
    </xf>
    <xf numFmtId="2" fontId="3" fillId="0" borderId="24" xfId="0" applyNumberFormat="1" applyFont="1" applyFill="1" applyBorder="1" applyAlignment="1">
      <alignment horizontal="center" vertical="center"/>
    </xf>
    <xf numFmtId="2" fontId="3" fillId="0" borderId="19" xfId="0" applyNumberFormat="1" applyFont="1" applyFill="1" applyBorder="1" applyAlignment="1">
      <alignment horizontal="center" vertical="center"/>
    </xf>
    <xf numFmtId="0" fontId="45" fillId="0" borderId="0" xfId="1" applyFont="1" applyAlignment="1">
      <alignment horizontal="left"/>
    </xf>
    <xf numFmtId="0" fontId="40" fillId="0" borderId="0" xfId="1" applyFont="1" applyAlignment="1"/>
    <xf numFmtId="0" fontId="1" fillId="0" borderId="23" xfId="0" applyFont="1" applyFill="1" applyBorder="1" applyAlignment="1">
      <alignment horizontal="left" vertical="center"/>
    </xf>
    <xf numFmtId="0" fontId="3" fillId="0" borderId="16" xfId="5" applyFont="1" applyFill="1" applyBorder="1" applyAlignment="1">
      <alignment horizontal="center" vertical="center" wrapText="1"/>
    </xf>
    <xf numFmtId="0" fontId="3" fillId="0" borderId="24" xfId="5" applyFont="1" applyFill="1" applyBorder="1" applyAlignment="1">
      <alignment horizontal="center" vertical="center" wrapText="1"/>
    </xf>
    <xf numFmtId="0" fontId="3" fillId="0" borderId="19" xfId="5" applyFont="1" applyFill="1" applyBorder="1" applyAlignment="1">
      <alignment horizontal="center" vertical="center" wrapText="1"/>
    </xf>
    <xf numFmtId="2" fontId="3" fillId="0" borderId="16" xfId="6" applyNumberFormat="1" applyFont="1" applyFill="1" applyBorder="1" applyAlignment="1">
      <alignment horizontal="center" vertical="center" wrapText="1"/>
    </xf>
    <xf numFmtId="0" fontId="3" fillId="0" borderId="24" xfId="6" applyFont="1" applyFill="1" applyBorder="1" applyAlignment="1">
      <alignment horizontal="center" vertical="center" wrapText="1"/>
    </xf>
    <xf numFmtId="0" fontId="3" fillId="0" borderId="19" xfId="6" applyFont="1" applyFill="1" applyBorder="1" applyAlignment="1">
      <alignment horizontal="center" vertical="center" wrapText="1"/>
    </xf>
    <xf numFmtId="0" fontId="3" fillId="0" borderId="16" xfId="7" applyFont="1" applyFill="1" applyBorder="1" applyAlignment="1">
      <alignment horizontal="center" vertical="center"/>
    </xf>
    <xf numFmtId="0" fontId="3" fillId="0" borderId="24" xfId="7" applyFont="1" applyFill="1" applyBorder="1" applyAlignment="1">
      <alignment horizontal="center" vertical="center"/>
    </xf>
    <xf numFmtId="0" fontId="3" fillId="0" borderId="19" xfId="7" applyFont="1" applyFill="1" applyBorder="1" applyAlignment="1">
      <alignment horizontal="center" vertical="center"/>
    </xf>
    <xf numFmtId="9" fontId="3" fillId="0" borderId="16" xfId="2" applyFont="1" applyFill="1" applyBorder="1" applyAlignment="1">
      <alignment horizontal="center" vertical="center"/>
    </xf>
    <xf numFmtId="9" fontId="3" fillId="0" borderId="24" xfId="2" applyFont="1" applyFill="1" applyBorder="1" applyAlignment="1">
      <alignment horizontal="center" vertical="center"/>
    </xf>
    <xf numFmtId="9" fontId="3" fillId="0" borderId="19" xfId="2"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28" fillId="0" borderId="17" xfId="0" applyFont="1" applyFill="1" applyBorder="1" applyAlignment="1">
      <alignment horizontal="center" vertical="center"/>
    </xf>
    <xf numFmtId="0" fontId="1" fillId="0" borderId="16"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19" xfId="0" applyFont="1" applyFill="1" applyBorder="1" applyAlignment="1">
      <alignment horizontal="center" vertical="center"/>
    </xf>
    <xf numFmtId="0" fontId="10" fillId="0" borderId="23" xfId="0" applyFont="1" applyFill="1" applyBorder="1" applyAlignment="1">
      <alignment horizontal="left" vertical="center" wrapText="1"/>
    </xf>
    <xf numFmtId="0" fontId="3" fillId="0" borderId="6" xfId="0" applyFont="1" applyBorder="1" applyAlignment="1">
      <alignment horizontal="center" vertical="center"/>
    </xf>
    <xf numFmtId="0" fontId="1" fillId="0" borderId="7" xfId="0" applyFont="1" applyBorder="1"/>
    <xf numFmtId="0" fontId="1" fillId="0" borderId="8" xfId="0" applyFont="1" applyBorder="1"/>
    <xf numFmtId="0" fontId="3" fillId="0" borderId="2" xfId="0" applyFont="1" applyBorder="1" applyAlignment="1">
      <alignment horizontal="center" vertical="center"/>
    </xf>
    <xf numFmtId="0" fontId="1" fillId="0" borderId="13" xfId="0" applyFont="1" applyBorder="1"/>
    <xf numFmtId="0" fontId="10" fillId="0" borderId="6" xfId="0" applyFont="1" applyBorder="1" applyAlignment="1">
      <alignment horizontal="left" vertical="center" wrapText="1"/>
    </xf>
    <xf numFmtId="0" fontId="6" fillId="0" borderId="6" xfId="0" applyFont="1" applyBorder="1" applyAlignment="1">
      <alignment horizontal="left" vertical="center"/>
    </xf>
    <xf numFmtId="0" fontId="1" fillId="0" borderId="6" xfId="0" applyFont="1" applyBorder="1" applyAlignment="1"/>
    <xf numFmtId="0" fontId="3" fillId="0" borderId="3" xfId="0" applyFont="1" applyBorder="1" applyAlignment="1">
      <alignment horizontal="center" vertical="center"/>
    </xf>
    <xf numFmtId="0" fontId="1" fillId="0" borderId="5" xfId="0" applyFont="1" applyBorder="1"/>
    <xf numFmtId="0" fontId="1" fillId="0" borderId="10" xfId="0" applyFont="1" applyBorder="1"/>
    <xf numFmtId="0" fontId="1" fillId="0" borderId="12" xfId="0" applyFont="1" applyBorder="1"/>
    <xf numFmtId="0" fontId="4" fillId="0" borderId="0" xfId="0" applyFont="1" applyAlignment="1">
      <alignment horizontal="center" vertical="center"/>
    </xf>
    <xf numFmtId="0" fontId="0" fillId="0" borderId="0" xfId="0" applyFont="1" applyAlignment="1"/>
    <xf numFmtId="0" fontId="3" fillId="0" borderId="0" xfId="0" applyFont="1" applyAlignment="1">
      <alignment horizontal="center" vertical="center"/>
    </xf>
    <xf numFmtId="0" fontId="5" fillId="0" borderId="0" xfId="0" applyFont="1" applyAlignment="1">
      <alignment horizontal="center" vertical="center"/>
    </xf>
    <xf numFmtId="0" fontId="1" fillId="0" borderId="9" xfId="0" applyFont="1" applyBorder="1"/>
    <xf numFmtId="0" fontId="3" fillId="0" borderId="2" xfId="0" applyFont="1" applyBorder="1" applyAlignment="1">
      <alignment vertical="center"/>
    </xf>
    <xf numFmtId="0" fontId="6" fillId="0" borderId="6" xfId="0" applyFont="1" applyBorder="1" applyAlignment="1">
      <alignment horizontal="center"/>
    </xf>
    <xf numFmtId="2" fontId="1" fillId="0" borderId="2" xfId="0" applyNumberFormat="1" applyFont="1" applyBorder="1" applyAlignment="1">
      <alignment horizontal="center" vertical="center" textRotation="90"/>
    </xf>
    <xf numFmtId="2" fontId="3" fillId="0" borderId="2" xfId="0" applyNumberFormat="1" applyFont="1" applyBorder="1" applyAlignment="1">
      <alignment horizontal="center" vertical="center" textRotation="90"/>
    </xf>
    <xf numFmtId="0" fontId="3" fillId="0" borderId="0" xfId="0" applyFont="1" applyAlignment="1">
      <alignment horizontal="center"/>
    </xf>
    <xf numFmtId="0" fontId="7" fillId="0" borderId="0" xfId="0" applyFont="1" applyAlignment="1">
      <alignment horizontal="center"/>
    </xf>
    <xf numFmtId="0" fontId="1" fillId="0" borderId="4" xfId="0" applyFont="1" applyBorder="1"/>
    <xf numFmtId="0" fontId="1" fillId="0" borderId="11" xfId="0" applyFont="1" applyBorder="1"/>
    <xf numFmtId="0" fontId="4" fillId="0" borderId="0" xfId="0" applyFont="1" applyAlignment="1">
      <alignment horizontal="center"/>
    </xf>
    <xf numFmtId="0" fontId="11" fillId="0" borderId="0" xfId="0" applyFont="1" applyAlignment="1"/>
    <xf numFmtId="0" fontId="12" fillId="3" borderId="6" xfId="0" applyFont="1" applyFill="1" applyBorder="1" applyAlignment="1"/>
    <xf numFmtId="0" fontId="12" fillId="3" borderId="3" xfId="0" applyFont="1" applyFill="1" applyBorder="1" applyAlignment="1">
      <alignment horizontal="center" vertical="top" wrapText="1"/>
    </xf>
    <xf numFmtId="0" fontId="1" fillId="0" borderId="14" xfId="0" applyFont="1" applyBorder="1"/>
    <xf numFmtId="0" fontId="1" fillId="0" borderId="15" xfId="0" applyFont="1" applyBorder="1"/>
    <xf numFmtId="0" fontId="12" fillId="0" borderId="2" xfId="0" applyFont="1" applyBorder="1" applyAlignment="1">
      <alignment horizontal="center" vertical="center" wrapText="1"/>
    </xf>
    <xf numFmtId="0" fontId="12" fillId="0" borderId="6" xfId="0" applyFont="1" applyBorder="1" applyAlignment="1">
      <alignment horizontal="center" vertical="center" wrapText="1"/>
    </xf>
    <xf numFmtId="0" fontId="11" fillId="0" borderId="2" xfId="0" applyFont="1" applyBorder="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1" fillId="0" borderId="17" xfId="0" applyFont="1" applyFill="1" applyBorder="1" applyAlignment="1">
      <alignment horizontal="left" vertical="center"/>
    </xf>
    <xf numFmtId="0" fontId="12" fillId="0" borderId="0" xfId="0" applyFont="1" applyFill="1" applyAlignment="1">
      <alignment horizontal="center" vertical="center"/>
    </xf>
    <xf numFmtId="0" fontId="0" fillId="0" borderId="0" xfId="0" applyFont="1" applyFill="1" applyAlignment="1">
      <alignment vertical="center"/>
    </xf>
    <xf numFmtId="0" fontId="16" fillId="0" borderId="0" xfId="0" applyFont="1" applyFill="1" applyAlignment="1">
      <alignment horizontal="center" vertical="center"/>
    </xf>
    <xf numFmtId="0" fontId="14" fillId="0" borderId="0" xfId="0" applyFont="1" applyFill="1" applyAlignment="1">
      <alignment horizontal="center" vertical="center"/>
    </xf>
    <xf numFmtId="0" fontId="3" fillId="0" borderId="16" xfId="0" applyFont="1" applyFill="1" applyBorder="1" applyAlignment="1">
      <alignment horizontal="left" vertical="top" wrapText="1"/>
    </xf>
    <xf numFmtId="0" fontId="3" fillId="0" borderId="24"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17" xfId="0" applyFont="1" applyFill="1" applyBorder="1" applyAlignment="1">
      <alignment horizontal="center" vertical="top" wrapText="1"/>
    </xf>
    <xf numFmtId="0" fontId="18" fillId="0" borderId="0" xfId="0" applyFont="1" applyFill="1" applyAlignment="1">
      <alignment horizontal="center" vertical="center"/>
    </xf>
    <xf numFmtId="0" fontId="12" fillId="0" borderId="2" xfId="0" applyFont="1" applyFill="1" applyBorder="1" applyAlignment="1">
      <alignment horizontal="center" vertical="center" wrapText="1"/>
    </xf>
    <xf numFmtId="0" fontId="1" fillId="0" borderId="13" xfId="0" applyFont="1" applyFill="1" applyBorder="1" applyAlignment="1">
      <alignment vertical="center"/>
    </xf>
    <xf numFmtId="0" fontId="12" fillId="0" borderId="6" xfId="0" applyFont="1" applyFill="1" applyBorder="1" applyAlignment="1">
      <alignment horizontal="center" vertical="center" wrapText="1"/>
    </xf>
    <xf numFmtId="0" fontId="1" fillId="0" borderId="7" xfId="0" applyFont="1" applyFill="1" applyBorder="1" applyAlignment="1">
      <alignment vertical="center"/>
    </xf>
    <xf numFmtId="0" fontId="1" fillId="0" borderId="8" xfId="0" applyFont="1" applyFill="1" applyBorder="1" applyAlignment="1">
      <alignment vertical="center"/>
    </xf>
    <xf numFmtId="0" fontId="0" fillId="0" borderId="0" xfId="0" applyFont="1" applyFill="1" applyAlignment="1"/>
    <xf numFmtId="0" fontId="1" fillId="0" borderId="7" xfId="0" applyFont="1" applyFill="1" applyBorder="1"/>
    <xf numFmtId="0" fontId="1" fillId="0" borderId="8" xfId="0" applyFont="1" applyFill="1" applyBorder="1"/>
    <xf numFmtId="0" fontId="1" fillId="0" borderId="13" xfId="0" applyFont="1" applyFill="1" applyBorder="1"/>
    <xf numFmtId="0" fontId="19" fillId="0" borderId="0" xfId="0" applyFont="1" applyFill="1" applyAlignment="1">
      <alignment horizontal="center" vertical="center" wrapText="1"/>
    </xf>
    <xf numFmtId="0" fontId="14" fillId="0" borderId="0" xfId="0" applyFont="1" applyFill="1" applyAlignment="1">
      <alignment horizontal="center" vertical="center" wrapText="1"/>
    </xf>
    <xf numFmtId="0" fontId="21" fillId="0" borderId="0" xfId="0" applyFont="1" applyFill="1" applyAlignment="1">
      <alignment horizontal="center" vertical="center" wrapText="1"/>
    </xf>
    <xf numFmtId="0" fontId="19" fillId="0" borderId="2"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5"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12" fillId="0" borderId="0" xfId="0" applyFont="1" applyFill="1" applyAlignment="1">
      <alignment horizontal="center"/>
    </xf>
    <xf numFmtId="0" fontId="16" fillId="0" borderId="0" xfId="0" applyFont="1" applyFill="1" applyAlignment="1">
      <alignment horizontal="center"/>
    </xf>
    <xf numFmtId="0" fontId="14" fillId="0" borderId="0" xfId="0" applyFont="1" applyFill="1" applyAlignment="1">
      <alignment horizontal="center"/>
    </xf>
    <xf numFmtId="0" fontId="11" fillId="0" borderId="0" xfId="0" applyFont="1" applyFill="1" applyAlignment="1">
      <alignment horizontal="left" vertical="center" wrapText="1"/>
    </xf>
    <xf numFmtId="0" fontId="11" fillId="0" borderId="0" xfId="0" applyFont="1" applyFill="1" applyAlignment="1">
      <alignment vertical="center" wrapText="1"/>
    </xf>
    <xf numFmtId="0" fontId="27" fillId="0" borderId="0" xfId="0" applyFont="1" applyFill="1" applyAlignment="1">
      <alignment horizontal="center" vertical="center" wrapText="1"/>
    </xf>
    <xf numFmtId="0" fontId="12" fillId="0" borderId="0" xfId="0" applyFont="1" applyFill="1" applyAlignment="1">
      <alignment horizontal="center" vertical="center" wrapText="1"/>
    </xf>
    <xf numFmtId="0" fontId="11" fillId="0" borderId="4" xfId="0" applyFont="1" applyFill="1" applyBorder="1" applyAlignment="1">
      <alignment horizontal="left" vertical="center" wrapText="1"/>
    </xf>
    <xf numFmtId="0" fontId="12" fillId="0" borderId="13"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 fillId="0" borderId="9" xfId="0" applyFont="1" applyFill="1" applyBorder="1"/>
    <xf numFmtId="0" fontId="12" fillId="0" borderId="3" xfId="0" applyFont="1" applyFill="1" applyBorder="1" applyAlignment="1">
      <alignment horizontal="center" vertical="center" wrapText="1"/>
    </xf>
    <xf numFmtId="0" fontId="1" fillId="0" borderId="5" xfId="0" applyFont="1" applyFill="1" applyBorder="1"/>
    <xf numFmtId="0" fontId="1" fillId="0" borderId="10" xfId="0" applyFont="1" applyFill="1" applyBorder="1"/>
    <xf numFmtId="0" fontId="1" fillId="0" borderId="12" xfId="0" applyFont="1" applyFill="1" applyBorder="1"/>
    <xf numFmtId="0" fontId="0" fillId="0" borderId="4" xfId="0" applyFill="1" applyBorder="1" applyAlignment="1">
      <alignment horizontal="left" vertical="top" wrapText="1"/>
    </xf>
    <xf numFmtId="0" fontId="0" fillId="0" borderId="4" xfId="0"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18" fillId="0" borderId="0" xfId="0" applyFont="1" applyAlignment="1">
      <alignment horizontal="center" vertical="center"/>
    </xf>
    <xf numFmtId="166" fontId="11" fillId="0" borderId="2" xfId="0" applyNumberFormat="1" applyFont="1" applyBorder="1" applyAlignment="1">
      <alignment vertical="center"/>
    </xf>
    <xf numFmtId="0" fontId="12" fillId="0" borderId="17" xfId="0" applyFont="1" applyFill="1" applyBorder="1" applyAlignment="1">
      <alignment horizontal="center" vertical="center" wrapText="1"/>
    </xf>
    <xf numFmtId="0" fontId="1" fillId="0" borderId="17" xfId="0" applyFont="1" applyFill="1" applyBorder="1"/>
    <xf numFmtId="0" fontId="16" fillId="0" borderId="0" xfId="0" applyFont="1" applyAlignment="1">
      <alignment horizontal="center"/>
    </xf>
    <xf numFmtId="0" fontId="12" fillId="0" borderId="6"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2" fillId="0" borderId="9" xfId="0" applyFont="1" applyFill="1" applyBorder="1" applyAlignment="1">
      <alignment horizontal="center" vertical="center" wrapText="1"/>
    </xf>
    <xf numFmtId="0" fontId="0" fillId="0" borderId="4" xfId="0" applyFont="1" applyFill="1" applyBorder="1" applyAlignment="1">
      <alignment horizontal="left" vertical="top" wrapText="1"/>
    </xf>
    <xf numFmtId="0" fontId="0" fillId="0" borderId="4" xfId="0" applyBorder="1" applyAlignment="1">
      <alignment horizontal="left" vertical="top" wrapText="1"/>
    </xf>
    <xf numFmtId="0" fontId="0" fillId="0" borderId="4" xfId="0" applyFont="1" applyBorder="1" applyAlignment="1">
      <alignment horizontal="left" vertical="top" wrapText="1"/>
    </xf>
    <xf numFmtId="0" fontId="1" fillId="0" borderId="8" xfId="0" applyFont="1" applyFill="1" applyBorder="1" applyAlignment="1">
      <alignment wrapText="1"/>
    </xf>
    <xf numFmtId="0" fontId="1" fillId="0" borderId="13" xfId="0" applyFont="1" applyFill="1" applyBorder="1" applyAlignment="1">
      <alignment wrapText="1"/>
    </xf>
    <xf numFmtId="0" fontId="51" fillId="0" borderId="22" xfId="12" applyFont="1" applyBorder="1" applyAlignment="1">
      <alignment horizontal="center" vertical="center"/>
    </xf>
    <xf numFmtId="0" fontId="51" fillId="0" borderId="23" xfId="12" applyFont="1" applyBorder="1" applyAlignment="1">
      <alignment horizontal="center" vertical="center"/>
    </xf>
    <xf numFmtId="0" fontId="51" fillId="0" borderId="26" xfId="12" applyFont="1" applyBorder="1" applyAlignment="1">
      <alignment horizontal="center" vertical="center"/>
    </xf>
    <xf numFmtId="0" fontId="51" fillId="0" borderId="27" xfId="12" applyFont="1" applyBorder="1" applyAlignment="1">
      <alignment horizontal="center" vertical="center"/>
    </xf>
    <xf numFmtId="0" fontId="51" fillId="0" borderId="0" xfId="12" applyFont="1" applyBorder="1" applyAlignment="1">
      <alignment horizontal="center" vertical="center"/>
    </xf>
    <xf numFmtId="0" fontId="51" fillId="0" borderId="28" xfId="12" applyFont="1" applyBorder="1" applyAlignment="1">
      <alignment horizontal="center" vertical="center"/>
    </xf>
    <xf numFmtId="0" fontId="51" fillId="0" borderId="29" xfId="12" applyFont="1" applyBorder="1" applyAlignment="1">
      <alignment horizontal="center" vertical="center"/>
    </xf>
    <xf numFmtId="0" fontId="51" fillId="0" borderId="20" xfId="12" applyFont="1" applyBorder="1" applyAlignment="1">
      <alignment horizontal="center" vertical="center"/>
    </xf>
    <xf numFmtId="0" fontId="51" fillId="0" borderId="30" xfId="12" applyFont="1" applyBorder="1" applyAlignment="1">
      <alignment horizontal="center" vertical="center"/>
    </xf>
    <xf numFmtId="0" fontId="3" fillId="0" borderId="0" xfId="12" applyFont="1" applyAlignment="1">
      <alignment horizontal="center"/>
    </xf>
    <xf numFmtId="0" fontId="4" fillId="0" borderId="0" xfId="12" applyFont="1" applyAlignment="1">
      <alignment horizontal="center"/>
    </xf>
    <xf numFmtId="0" fontId="5" fillId="0" borderId="0" xfId="12" applyFont="1" applyAlignment="1">
      <alignment horizontal="center"/>
    </xf>
    <xf numFmtId="0" fontId="49" fillId="0" borderId="16" xfId="12" applyFont="1" applyBorder="1" applyAlignment="1">
      <alignment horizontal="center" vertical="top" wrapText="1"/>
    </xf>
    <xf numFmtId="0" fontId="49" fillId="0" borderId="19" xfId="12" applyFont="1" applyBorder="1" applyAlignment="1">
      <alignment horizontal="center" vertical="top" wrapText="1"/>
    </xf>
    <xf numFmtId="0" fontId="3" fillId="0" borderId="21" xfId="12" applyFont="1" applyBorder="1" applyAlignment="1">
      <alignment horizontal="center" vertical="top" wrapText="1"/>
    </xf>
    <xf numFmtId="0" fontId="3" fillId="0" borderId="25" xfId="12" applyFont="1" applyBorder="1" applyAlignment="1">
      <alignment horizontal="center" vertical="top" wrapText="1"/>
    </xf>
    <xf numFmtId="0" fontId="3" fillId="0" borderId="18" xfId="12" applyFont="1" applyBorder="1" applyAlignment="1">
      <alignment horizontal="center" vertical="top" wrapText="1"/>
    </xf>
    <xf numFmtId="0" fontId="3" fillId="0" borderId="17" xfId="12" applyFont="1" applyBorder="1" applyAlignment="1">
      <alignment horizontal="center" vertical="top" wrapText="1"/>
    </xf>
    <xf numFmtId="0" fontId="34" fillId="0" borderId="6" xfId="0" applyFont="1" applyBorder="1" applyAlignment="1">
      <alignment horizontal="center" vertical="center" wrapText="1"/>
    </xf>
    <xf numFmtId="0" fontId="1" fillId="0" borderId="0" xfId="0" applyFont="1" applyFill="1" applyAlignment="1">
      <alignment vertical="center"/>
    </xf>
    <xf numFmtId="0" fontId="11" fillId="0" borderId="0" xfId="0" applyFont="1" applyFill="1" applyAlignment="1">
      <alignment vertical="center"/>
    </xf>
    <xf numFmtId="0" fontId="12" fillId="0" borderId="2" xfId="0" quotePrefix="1" applyFont="1" applyFill="1" applyBorder="1" applyAlignment="1">
      <alignment horizontal="center" vertical="center" wrapText="1"/>
    </xf>
    <xf numFmtId="0" fontId="32" fillId="0" borderId="0" xfId="0" applyFont="1" applyAlignment="1"/>
    <xf numFmtId="0" fontId="14" fillId="0" borderId="0" xfId="0" applyFont="1" applyAlignment="1">
      <alignment horizontal="center" vertical="center"/>
    </xf>
    <xf numFmtId="0" fontId="12" fillId="0" borderId="0" xfId="0" applyFont="1" applyAlignment="1">
      <alignment horizontal="center" vertical="center"/>
    </xf>
    <xf numFmtId="0" fontId="11" fillId="0" borderId="2" xfId="0" applyFont="1" applyFill="1" applyBorder="1" applyAlignment="1"/>
    <xf numFmtId="0" fontId="11" fillId="0" borderId="0" xfId="0" applyFont="1" applyFill="1" applyAlignment="1"/>
    <xf numFmtId="0" fontId="37" fillId="0" borderId="0" xfId="0" applyFont="1" applyFill="1" applyAlignment="1">
      <alignment horizontal="center" vertical="center"/>
    </xf>
    <xf numFmtId="0" fontId="0" fillId="0" borderId="0" xfId="0" applyFill="1" applyAlignment="1">
      <alignment horizontal="left" vertical="top" wrapText="1"/>
    </xf>
    <xf numFmtId="0" fontId="0" fillId="0" borderId="0" xfId="0" applyFont="1" applyFill="1" applyAlignment="1">
      <alignment horizontal="left" vertical="top" wrapText="1"/>
    </xf>
    <xf numFmtId="0" fontId="1" fillId="0" borderId="0" xfId="0" applyFont="1" applyFill="1" applyAlignment="1">
      <alignment wrapText="1"/>
    </xf>
    <xf numFmtId="0" fontId="12" fillId="0" borderId="3" xfId="0" applyFont="1" applyBorder="1" applyAlignment="1">
      <alignment horizontal="center" vertical="center" wrapText="1"/>
    </xf>
    <xf numFmtId="0" fontId="3" fillId="0" borderId="6" xfId="0" applyFont="1" applyBorder="1" applyAlignment="1"/>
    <xf numFmtId="0" fontId="3" fillId="0" borderId="8" xfId="0" applyFont="1" applyBorder="1"/>
    <xf numFmtId="2" fontId="39" fillId="0" borderId="2" xfId="0" applyNumberFormat="1" applyFont="1" applyBorder="1" applyAlignment="1">
      <alignment horizontal="center" vertical="center" textRotation="90" wrapText="1"/>
    </xf>
    <xf numFmtId="0" fontId="39" fillId="0" borderId="9" xfId="0" applyFont="1" applyBorder="1"/>
    <xf numFmtId="0" fontId="39" fillId="0" borderId="13" xfId="0" applyFont="1" applyBorder="1"/>
    <xf numFmtId="0" fontId="38" fillId="0" borderId="16" xfId="0" applyFont="1" applyBorder="1" applyAlignment="1">
      <alignment horizontal="center" vertical="center"/>
    </xf>
    <xf numFmtId="0" fontId="38" fillId="0" borderId="24" xfId="0" applyFont="1" applyBorder="1" applyAlignment="1">
      <alignment horizontal="center" vertical="center"/>
    </xf>
    <xf numFmtId="0" fontId="38" fillId="0" borderId="19" xfId="0" applyFont="1" applyBorder="1" applyAlignment="1">
      <alignment horizontal="center" vertical="center"/>
    </xf>
    <xf numFmtId="0" fontId="38" fillId="0" borderId="16"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17" xfId="0" applyFont="1" applyBorder="1" applyAlignment="1">
      <alignment horizontal="center"/>
    </xf>
    <xf numFmtId="0" fontId="38" fillId="0" borderId="17" xfId="0" applyFont="1" applyBorder="1" applyAlignment="1">
      <alignment horizontal="center" vertical="center" wrapText="1"/>
    </xf>
  </cellXfs>
  <cellStyles count="13">
    <cellStyle name="Hyperlink" xfId="11" builtinId="8"/>
    <cellStyle name="Normal" xfId="0" builtinId="0"/>
    <cellStyle name="Normal 112" xfId="3"/>
    <cellStyle name="Normal 114" xfId="4"/>
    <cellStyle name="Normal 2" xfId="1"/>
    <cellStyle name="Normal 2 2" xfId="9"/>
    <cellStyle name="Normal 3" xfId="10"/>
    <cellStyle name="Normal 4" xfId="12"/>
    <cellStyle name="Normal 46" xfId="5"/>
    <cellStyle name="Normal 48" xfId="6"/>
    <cellStyle name="Normal 49" xfId="7"/>
    <cellStyle name="Normal 51" xfId="8"/>
    <cellStyle name="Percent" xfId="2" builtinId="5"/>
  </cellStyles>
  <dxfs count="24">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ill>
        <patternFill patternType="solid">
          <fgColor rgb="FFB7E1CD"/>
          <bgColor rgb="FFB7E1CD"/>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font>
      <fill>
        <patternFill patternType="solid">
          <fgColor rgb="FFF4C7C3"/>
          <bgColor rgb="FFF4C7C3"/>
        </patternFill>
      </fill>
    </dxf>
    <dxf>
      <font>
        <b/>
        <i/>
        <color rgb="FFF3F3F3"/>
      </font>
      <fill>
        <patternFill patternType="solid">
          <fgColor rgb="FFFF0000"/>
          <bgColor rgb="FFFF0000"/>
        </patternFill>
      </fill>
    </dxf>
    <dxf>
      <font>
        <color rgb="FF9C0006"/>
      </font>
      <fill>
        <patternFill>
          <bgColor rgb="FFFFC7CE"/>
        </patternFill>
      </fill>
    </dxf>
    <dxf>
      <fill>
        <patternFill patternType="solid">
          <fgColor rgb="FFB7E1CD"/>
          <bgColor rgb="FFB7E1CD"/>
        </patternFill>
      </fill>
    </dxf>
    <dxf>
      <font>
        <b/>
        <i/>
      </font>
      <fill>
        <patternFill patternType="solid">
          <fgColor rgb="FFF4C7C3"/>
          <bgColor rgb="FFF4C7C3"/>
        </patternFill>
      </fill>
    </dxf>
    <dxf>
      <fill>
        <patternFill patternType="solid">
          <fgColor rgb="FFB7E1CD"/>
          <bgColor rgb="FFB7E1CD"/>
        </patternFill>
      </fill>
    </dxf>
    <dxf>
      <font>
        <b/>
        <i/>
        <color rgb="FFFFFFFF"/>
      </font>
      <fill>
        <patternFill patternType="solid">
          <fgColor rgb="FFFF0000"/>
          <bgColor rgb="FFFF0000"/>
        </patternFill>
      </fill>
    </dxf>
    <dxf>
      <fill>
        <patternFill patternType="solid">
          <fgColor rgb="FFB7E1CD"/>
          <bgColor rgb="FFB7E1CD"/>
        </patternFill>
      </fill>
    </dxf>
    <dxf>
      <font>
        <b/>
        <i/>
      </font>
      <fill>
        <patternFill patternType="solid">
          <fgColor rgb="FFF4C7C3"/>
          <bgColor rgb="FFF4C7C3"/>
        </patternFill>
      </fill>
    </dxf>
    <dxf>
      <fill>
        <patternFill patternType="solid">
          <fgColor rgb="FFB7E1CD"/>
          <bgColor rgb="FFB7E1CD"/>
        </patternFill>
      </fill>
    </dxf>
  </dxfs>
  <tableStyles count="0" defaultTableStyle="TableStyleMedium9" defaultPivotStyle="PivotStyleLight16"/>
  <colors>
    <mruColors>
      <color rgb="FF00FF00"/>
      <color rgb="FF66FF33"/>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5</xdr:col>
      <xdr:colOff>57150</xdr:colOff>
      <xdr:row>775</xdr:row>
      <xdr:rowOff>0</xdr:rowOff>
    </xdr:from>
    <xdr:to>
      <xdr:col>6</xdr:col>
      <xdr:colOff>550789</xdr:colOff>
      <xdr:row>775</xdr:row>
      <xdr:rowOff>0</xdr:rowOff>
    </xdr:to>
    <xdr:sp macro="" textlink="">
      <xdr:nvSpPr>
        <xdr:cNvPr id="2" name="Text Box 13"/>
        <xdr:cNvSpPr txBox="1">
          <a:spLocks noChangeArrowheads="1"/>
        </xdr:cNvSpPr>
      </xdr:nvSpPr>
      <xdr:spPr bwMode="auto">
        <a:xfrm>
          <a:off x="5353050" y="133797675"/>
          <a:ext cx="1417564"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Benchmark (85%)</a:t>
          </a:r>
        </a:p>
      </xdr:txBody>
    </xdr:sp>
    <xdr:clientData/>
  </xdr:twoCellAnchor>
  <xdr:twoCellAnchor>
    <xdr:from>
      <xdr:col>2</xdr:col>
      <xdr:colOff>640080</xdr:colOff>
      <xdr:row>775</xdr:row>
      <xdr:rowOff>0</xdr:rowOff>
    </xdr:from>
    <xdr:to>
      <xdr:col>3</xdr:col>
      <xdr:colOff>339137</xdr:colOff>
      <xdr:row>775</xdr:row>
      <xdr:rowOff>0</xdr:rowOff>
    </xdr:to>
    <xdr:sp macro="" textlink="">
      <xdr:nvSpPr>
        <xdr:cNvPr id="3" name="Text Box 14"/>
        <xdr:cNvSpPr txBox="1">
          <a:spLocks noChangeArrowheads="1"/>
        </xdr:cNvSpPr>
      </xdr:nvSpPr>
      <xdr:spPr bwMode="auto">
        <a:xfrm>
          <a:off x="3002280" y="133797675"/>
          <a:ext cx="756332"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100%</a:t>
          </a:r>
        </a:p>
      </xdr:txBody>
    </xdr:sp>
    <xdr:clientData/>
  </xdr:twoCellAnchor>
  <xdr:twoCellAnchor>
    <xdr:from>
      <xdr:col>4</xdr:col>
      <xdr:colOff>742950</xdr:colOff>
      <xdr:row>775</xdr:row>
      <xdr:rowOff>0</xdr:rowOff>
    </xdr:from>
    <xdr:to>
      <xdr:col>5</xdr:col>
      <xdr:colOff>271918</xdr:colOff>
      <xdr:row>775</xdr:row>
      <xdr:rowOff>0</xdr:rowOff>
    </xdr:to>
    <xdr:sp macro="" textlink="">
      <xdr:nvSpPr>
        <xdr:cNvPr id="4" name="Text Box 15"/>
        <xdr:cNvSpPr txBox="1">
          <a:spLocks noChangeArrowheads="1"/>
        </xdr:cNvSpPr>
      </xdr:nvSpPr>
      <xdr:spPr bwMode="auto">
        <a:xfrm>
          <a:off x="5019675" y="133797675"/>
          <a:ext cx="548143"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68%</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WP&amp;B%202018-19%20State%2006062018%20at%2021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Factsheet"/>
      <sheetName val="AT-1"/>
      <sheetName val="AT-1_Districtwise"/>
      <sheetName val="AT-2-S1 BUDGET"/>
      <sheetName val="AT_2A_fundflow"/>
      <sheetName val="AT-3"/>
      <sheetName val="AT3A_Schools_PS"/>
      <sheetName val="AT-3A_Details"/>
      <sheetName val="AT3B_Schools_UPS"/>
      <sheetName val="AT-3B_Details"/>
      <sheetName val="AT3C_Schools_UPS"/>
      <sheetName val="AT-3C_Details"/>
      <sheetName val="AT4_enrolment vs availed_PY"/>
      <sheetName val="AT4A_enrolment vs availed_UPY"/>
      <sheetName val="AT4_Enroll_Avail_PS"/>
      <sheetName val="AT4A_Enroll_Avail_UPS"/>
      <sheetName val="AT4B_Enroll_UPS_With_PS_(1-5)"/>
      <sheetName val="AT4C_Enroll_UPS_With_PS_(6-8)"/>
      <sheetName val="AT-4B_Aadhaar_Enrollment"/>
      <sheetName val="T5_PLAN_vs_PRFM_PS"/>
      <sheetName val="T5A_PLAN_vs_PRFM_UPS"/>
      <sheetName val="T5B_PLAN_vs_PRFM_NCLP"/>
      <sheetName val="T6_FG_PS"/>
      <sheetName val="T6A_FG_UPS"/>
      <sheetName val="T6B_Pay_FG_FCI"/>
      <sheetName val="T7_CC_PS"/>
      <sheetName val="T7A_CC_UPS"/>
      <sheetName val="AT-8_Hon_CCH_Pry"/>
      <sheetName val="AT-8A_Hon_CCH_UPry"/>
      <sheetName val="AT9_TA"/>
      <sheetName val="AT-10_MME (State)"/>
      <sheetName val="AT-10_MME"/>
      <sheetName val="AT-10_Districtwise"/>
      <sheetName val="AT10A_Details_of_Meeting"/>
      <sheetName val="AT-10B_Social_Audit"/>
      <sheetName val="AT-10C_IEC_Activity"/>
      <sheetName val="AT-10D_Manpower"/>
      <sheetName val="AT-10D_Detail"/>
      <sheetName val="AT-10E_Kitchen_Garden"/>
      <sheetName val="AT-10F_Drinking_Water_Facility"/>
      <sheetName val="AT11_KS Year wise"/>
      <sheetName val="AT11A_KS-District wise"/>
      <sheetName val="AT12_KD-New Yearwise"/>
      <sheetName val="AT12_KD-New-Districtwise"/>
      <sheetName val="AT12A_KD-Replace Yearwise"/>
      <sheetName val="AT12A_KD-Replace-Districtwise"/>
      <sheetName val="AT-13-Mode of cooking"/>
      <sheetName val="AT-14_Quality_Safety_Hygiene"/>
      <sheetName val="AT-14A_Testing_of_food"/>
      <sheetName val="AT-15_Tithi_Bhojan"/>
      <sheetName val="AT-16_MDM_Allowance_Paid"/>
      <sheetName val="AT-17_Coverage-RBSK "/>
      <sheetName val="AT18_Details_Community"/>
      <sheetName val="AT_19_Impl_Agency"/>
      <sheetName val="AT_20_CentralCookingagency "/>
      <sheetName val="AT-21_Cooks(CentralizedKitchen)"/>
      <sheetName val="AT-22_NGO_Information"/>
      <sheetName val="AT-23 MIS"/>
      <sheetName val="AT-23A_AMS"/>
      <sheetName val="AT-24"/>
      <sheetName val="AT-25_Grievance_Redressal"/>
      <sheetName val="AT-25_Districtwise"/>
      <sheetName val="AT26_NoWD_PS"/>
      <sheetName val="AT26A_NoWD_UPS"/>
      <sheetName val="AT27_Req_FG_Pry"/>
      <sheetName val="AT27A_Req_FG_UPry"/>
      <sheetName val="AT27B_Req_FG_NCLP"/>
      <sheetName val="AT_28_RqmtKitchen"/>
      <sheetName val="AT29_K_D"/>
      <sheetName val="AT-30_Cook-cum-Helper"/>
      <sheetName val="AT-30A_Coook-cum-Helper"/>
      <sheetName val="AT-30B_Coook-cum-Helper"/>
      <sheetName val="AT-30C_Coook-cum-Helper"/>
      <sheetName val="AT_31_Budget_provision"/>
    </sheetNames>
    <sheetDataSet>
      <sheetData sheetId="0"/>
      <sheetData sheetId="1">
        <row r="46">
          <cell r="J46" t="str">
            <v>(Signature)</v>
          </cell>
        </row>
        <row r="47">
          <cell r="J47" t="str">
            <v>Secretary Basic Education Department</v>
          </cell>
        </row>
        <row r="48">
          <cell r="I48" t="str">
            <v>Seal:</v>
          </cell>
        </row>
      </sheetData>
      <sheetData sheetId="2"/>
      <sheetData sheetId="3">
        <row r="2">
          <cell r="A2" t="str">
            <v>[Mid Day Meal Scheme, U.P.]</v>
          </cell>
        </row>
        <row r="3">
          <cell r="A3" t="str">
            <v>Annual Work Plan and Budget 2018-19</v>
          </cell>
        </row>
      </sheetData>
      <sheetData sheetId="4">
        <row r="5">
          <cell r="A5" t="str">
            <v>State: UTTAR PRADESH</v>
          </cell>
          <cell r="U5" t="str">
            <v>(For the Period 01.04.17 to 31.03.18)</v>
          </cell>
        </row>
        <row r="73">
          <cell r="A73" t="str">
            <v>Date:</v>
          </cell>
        </row>
        <row r="74">
          <cell r="A74" t="str">
            <v>Place: LUCKNOW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1695"/>
  <sheetViews>
    <sheetView view="pageBreakPreview" topLeftCell="A1635" zoomScaleSheetLayoutView="100" workbookViewId="0">
      <selection activeCell="K1652" sqref="K1652"/>
    </sheetView>
  </sheetViews>
  <sheetFormatPr defaultColWidth="14.42578125" defaultRowHeight="15.75" customHeight="1" x14ac:dyDescent="0.2"/>
  <cols>
    <col min="1" max="1" width="18" style="96" customWidth="1"/>
    <col min="2" max="2" width="27.7109375" style="96" customWidth="1"/>
    <col min="3" max="3" width="14" style="96" customWidth="1"/>
    <col min="4" max="4" width="12.42578125" style="96" customWidth="1"/>
    <col min="5" max="5" width="12.140625" style="96" customWidth="1"/>
    <col min="6" max="6" width="14.42578125" style="96"/>
    <col min="7" max="7" width="13.140625" style="96" customWidth="1"/>
    <col min="8" max="16384" width="14.42578125" style="96"/>
  </cols>
  <sheetData>
    <row r="1" spans="1:12" ht="15.75" customHeight="1" x14ac:dyDescent="0.2">
      <c r="A1" s="523" t="s">
        <v>873</v>
      </c>
      <c r="B1" s="523"/>
      <c r="C1" s="523"/>
      <c r="D1" s="523"/>
      <c r="E1" s="523"/>
      <c r="F1" s="523"/>
      <c r="G1" s="523"/>
      <c r="H1" s="523"/>
      <c r="I1" s="523"/>
      <c r="J1" s="523"/>
      <c r="K1" s="523"/>
      <c r="L1" s="523"/>
    </row>
    <row r="2" spans="1:12" ht="15.75" customHeight="1" x14ac:dyDescent="0.2">
      <c r="A2" s="523" t="s">
        <v>874</v>
      </c>
      <c r="B2" s="523"/>
      <c r="C2" s="523"/>
      <c r="D2" s="523"/>
      <c r="E2" s="523"/>
      <c r="F2" s="523"/>
      <c r="G2" s="523"/>
      <c r="H2" s="523"/>
      <c r="I2" s="523"/>
      <c r="J2" s="523"/>
      <c r="K2" s="523"/>
      <c r="L2" s="523"/>
    </row>
    <row r="3" spans="1:12" ht="15.75" customHeight="1" x14ac:dyDescent="0.2">
      <c r="A3" s="523" t="s">
        <v>875</v>
      </c>
      <c r="B3" s="523"/>
      <c r="C3" s="523"/>
      <c r="D3" s="523"/>
      <c r="E3" s="523"/>
      <c r="F3" s="523"/>
      <c r="G3" s="523"/>
      <c r="H3" s="523"/>
      <c r="I3" s="523"/>
      <c r="J3" s="523"/>
      <c r="K3" s="523"/>
      <c r="L3" s="523"/>
    </row>
    <row r="4" spans="1:12" x14ac:dyDescent="0.25">
      <c r="A4" s="524" t="s">
        <v>876</v>
      </c>
      <c r="B4" s="524"/>
      <c r="C4" s="524"/>
      <c r="D4" s="524"/>
      <c r="E4" s="524"/>
      <c r="F4" s="524"/>
      <c r="G4" s="524"/>
      <c r="H4" s="524"/>
      <c r="I4" s="136"/>
      <c r="J4" s="136"/>
      <c r="K4" s="136"/>
      <c r="L4" s="136"/>
    </row>
    <row r="5" spans="1:12" ht="15.75" customHeight="1" x14ac:dyDescent="0.2">
      <c r="A5" s="523" t="s">
        <v>877</v>
      </c>
      <c r="B5" s="523"/>
      <c r="C5" s="523"/>
      <c r="D5" s="523"/>
      <c r="E5" s="523"/>
      <c r="F5" s="523"/>
      <c r="G5" s="523"/>
      <c r="H5" s="523"/>
      <c r="I5" s="523"/>
      <c r="J5" s="523"/>
      <c r="K5" s="523"/>
      <c r="L5" s="523"/>
    </row>
    <row r="6" spans="1:12" ht="15.75" customHeight="1" x14ac:dyDescent="0.2">
      <c r="A6" s="523" t="s">
        <v>878</v>
      </c>
      <c r="B6" s="523"/>
      <c r="C6" s="523"/>
      <c r="D6" s="523"/>
      <c r="E6" s="523"/>
      <c r="F6" s="523"/>
      <c r="G6" s="523"/>
      <c r="H6" s="523"/>
      <c r="I6" s="136"/>
      <c r="J6" s="136"/>
      <c r="K6" s="136"/>
      <c r="L6" s="136"/>
    </row>
    <row r="7" spans="1:12" ht="15.75" customHeight="1" x14ac:dyDescent="0.2">
      <c r="A7" s="97"/>
      <c r="B7" s="97"/>
      <c r="C7" s="97"/>
      <c r="D7" s="97"/>
      <c r="E7" s="97"/>
      <c r="F7" s="97"/>
      <c r="G7" s="97"/>
      <c r="H7" s="97"/>
      <c r="I7" s="97"/>
      <c r="J7" s="97"/>
      <c r="K7" s="97"/>
      <c r="L7" s="97"/>
    </row>
    <row r="8" spans="1:12" ht="15.75" customHeight="1" x14ac:dyDescent="0.2">
      <c r="A8" s="98" t="s">
        <v>879</v>
      </c>
      <c r="B8" s="97"/>
      <c r="C8" s="97"/>
      <c r="D8" s="97"/>
      <c r="E8" s="97"/>
      <c r="F8" s="97"/>
      <c r="G8" s="97"/>
      <c r="H8" s="97"/>
      <c r="I8" s="97"/>
      <c r="J8" s="97"/>
      <c r="K8" s="97"/>
      <c r="L8" s="97"/>
    </row>
    <row r="9" spans="1:12" ht="15.75" customHeight="1" x14ac:dyDescent="0.2">
      <c r="A9" s="99" t="s">
        <v>880</v>
      </c>
      <c r="B9" s="97"/>
      <c r="C9" s="97"/>
      <c r="D9" s="97"/>
      <c r="E9" s="97"/>
      <c r="F9" s="97"/>
      <c r="G9" s="97"/>
      <c r="H9" s="97"/>
      <c r="I9" s="97"/>
      <c r="J9" s="97"/>
      <c r="K9" s="97"/>
      <c r="L9" s="97"/>
    </row>
    <row r="10" spans="1:12" ht="69" customHeight="1" x14ac:dyDescent="0.2">
      <c r="A10" s="100" t="s">
        <v>881</v>
      </c>
      <c r="B10" s="100" t="s">
        <v>882</v>
      </c>
      <c r="C10" s="100" t="s">
        <v>883</v>
      </c>
      <c r="D10" s="100" t="s">
        <v>884</v>
      </c>
      <c r="E10" s="100" t="s">
        <v>885</v>
      </c>
      <c r="F10" s="97"/>
      <c r="G10" s="97"/>
      <c r="H10" s="97"/>
      <c r="I10" s="97"/>
      <c r="J10" s="97"/>
      <c r="K10" s="97"/>
      <c r="L10" s="97"/>
    </row>
    <row r="11" spans="1:12" ht="15.75" customHeight="1" x14ac:dyDescent="0.2">
      <c r="A11" s="100">
        <v>1</v>
      </c>
      <c r="B11" s="100">
        <v>2</v>
      </c>
      <c r="C11" s="100">
        <v>3</v>
      </c>
      <c r="D11" s="100" t="s">
        <v>886</v>
      </c>
      <c r="E11" s="100" t="s">
        <v>887</v>
      </c>
    </row>
    <row r="12" spans="1:12" ht="15.75" customHeight="1" x14ac:dyDescent="0.2">
      <c r="A12" s="101" t="s">
        <v>35</v>
      </c>
      <c r="B12" s="102">
        <v>7215553</v>
      </c>
      <c r="C12" s="103">
        <f>'AT4_enrolment vs availed_PY'!N9</f>
        <v>7092792</v>
      </c>
      <c r="D12" s="104">
        <f>C12-B12</f>
        <v>-122761</v>
      </c>
      <c r="E12" s="105">
        <f>D12/B12</f>
        <v>-1.7013387608683633E-2</v>
      </c>
    </row>
    <row r="13" spans="1:12" ht="15.75" customHeight="1" x14ac:dyDescent="0.2">
      <c r="A13" s="101" t="s">
        <v>888</v>
      </c>
      <c r="B13" s="102">
        <v>3111118</v>
      </c>
      <c r="C13" s="103">
        <f>'AT4A_enrolment vs availed_UPY'!N9</f>
        <v>2961291</v>
      </c>
      <c r="D13" s="104">
        <f>C13-B13</f>
        <v>-149827</v>
      </c>
      <c r="E13" s="105">
        <f>D13/B13</f>
        <v>-4.8158571934590715E-2</v>
      </c>
    </row>
    <row r="14" spans="1:12" ht="15.75" customHeight="1" x14ac:dyDescent="0.2">
      <c r="A14" s="101" t="s">
        <v>11</v>
      </c>
      <c r="B14" s="106">
        <f>SUM(B12:B13)</f>
        <v>10326671</v>
      </c>
      <c r="C14" s="106">
        <f>SUM(C12:C13)</f>
        <v>10054083</v>
      </c>
      <c r="D14" s="106">
        <f>SUM(D12:D13)</f>
        <v>-272588</v>
      </c>
      <c r="E14" s="107">
        <f>D14/B14</f>
        <v>-2.6396502803275133E-2</v>
      </c>
    </row>
    <row r="15" spans="1:12" ht="15.75" customHeight="1" x14ac:dyDescent="0.2">
      <c r="A15" s="108" t="s">
        <v>889</v>
      </c>
      <c r="B15" s="109"/>
      <c r="C15" s="110"/>
      <c r="D15" s="110"/>
      <c r="E15" s="110"/>
    </row>
    <row r="17" spans="1:5" ht="15.75" customHeight="1" x14ac:dyDescent="0.2">
      <c r="A17" s="99" t="s">
        <v>890</v>
      </c>
      <c r="B17" s="97"/>
      <c r="C17" s="97"/>
      <c r="D17" s="97"/>
      <c r="E17" s="97"/>
    </row>
    <row r="18" spans="1:5" ht="15.75" customHeight="1" x14ac:dyDescent="0.2">
      <c r="A18" s="111" t="s">
        <v>891</v>
      </c>
      <c r="B18" s="102">
        <v>247</v>
      </c>
      <c r="C18" s="103">
        <f>T5_PLAN_vs_PRFM_PS!I9</f>
        <v>227</v>
      </c>
      <c r="D18" s="103">
        <f>C18-B18</f>
        <v>-20</v>
      </c>
      <c r="E18" s="105">
        <f>D18/B18</f>
        <v>-8.0971659919028341E-2</v>
      </c>
    </row>
    <row r="19" spans="1:5" ht="15.75" customHeight="1" x14ac:dyDescent="0.2">
      <c r="A19" s="111" t="s">
        <v>892</v>
      </c>
      <c r="B19" s="102">
        <v>247</v>
      </c>
      <c r="C19" s="103">
        <f>T5A_PLAN_vs_PRFM_UPS!I9</f>
        <v>226</v>
      </c>
      <c r="D19" s="103">
        <f>C19-B19</f>
        <v>-21</v>
      </c>
      <c r="E19" s="105">
        <f>D19/B19</f>
        <v>-8.5020242914979755E-2</v>
      </c>
    </row>
    <row r="20" spans="1:5" ht="15.75" customHeight="1" x14ac:dyDescent="0.2">
      <c r="A20" s="111" t="s">
        <v>893</v>
      </c>
      <c r="B20" s="102">
        <v>247</v>
      </c>
      <c r="C20" s="102">
        <f>ROUND(AVERAGE(C18:C19),0)</f>
        <v>227</v>
      </c>
      <c r="D20" s="102">
        <f>C20-B20</f>
        <v>-20</v>
      </c>
      <c r="E20" s="107">
        <f>D20/B20</f>
        <v>-8.0971659919028341E-2</v>
      </c>
    </row>
    <row r="22" spans="1:5" ht="15.75" customHeight="1" x14ac:dyDescent="0.2">
      <c r="A22" s="99" t="s">
        <v>894</v>
      </c>
      <c r="B22" s="97"/>
      <c r="C22" s="97"/>
      <c r="D22" s="97"/>
      <c r="E22" s="97"/>
    </row>
    <row r="23" spans="1:5" ht="15.75" customHeight="1" x14ac:dyDescent="0.2">
      <c r="A23" s="112" t="s">
        <v>895</v>
      </c>
      <c r="B23" s="113"/>
      <c r="C23" s="113"/>
      <c r="D23" s="113"/>
      <c r="E23" s="97"/>
    </row>
    <row r="24" spans="1:5" ht="59.25" customHeight="1" x14ac:dyDescent="0.2">
      <c r="A24" s="100" t="s">
        <v>881</v>
      </c>
      <c r="B24" s="100" t="s">
        <v>896</v>
      </c>
      <c r="C24" s="100" t="s">
        <v>897</v>
      </c>
      <c r="D24" s="100" t="s">
        <v>898</v>
      </c>
      <c r="E24" s="100" t="s">
        <v>885</v>
      </c>
    </row>
    <row r="25" spans="1:5" ht="15.75" customHeight="1" x14ac:dyDescent="0.2">
      <c r="A25" s="114" t="s">
        <v>891</v>
      </c>
      <c r="B25" s="103">
        <f>B12*B18</f>
        <v>1782241591</v>
      </c>
      <c r="C25" s="103">
        <f>ROUND(C12*C18,0)</f>
        <v>1610063784</v>
      </c>
      <c r="D25" s="103">
        <f>C25-B25</f>
        <v>-172177807</v>
      </c>
      <c r="E25" s="105">
        <f>D25/B25</f>
        <v>-9.6607445292191035E-2</v>
      </c>
    </row>
    <row r="26" spans="1:5" ht="15.75" customHeight="1" x14ac:dyDescent="0.2">
      <c r="A26" s="114" t="s">
        <v>892</v>
      </c>
      <c r="B26" s="103">
        <f>B13*B19</f>
        <v>768446146</v>
      </c>
      <c r="C26" s="103">
        <f>ROUND(C13*C19,0)</f>
        <v>669251766</v>
      </c>
      <c r="D26" s="103">
        <f>C26-B26</f>
        <v>-99194380</v>
      </c>
      <c r="E26" s="105">
        <f>D26/B26</f>
        <v>-0.12908436136525303</v>
      </c>
    </row>
    <row r="27" spans="1:5" ht="15.75" customHeight="1" x14ac:dyDescent="0.2">
      <c r="A27" s="114" t="s">
        <v>899</v>
      </c>
      <c r="B27" s="102">
        <f>SUM(B25:B26)</f>
        <v>2550687737</v>
      </c>
      <c r="C27" s="102">
        <f>SUM(C25:C26)</f>
        <v>2279315550</v>
      </c>
      <c r="D27" s="102">
        <f>SUM(D25:D26)</f>
        <v>-271372187</v>
      </c>
      <c r="E27" s="107">
        <f>D27/B27</f>
        <v>-0.1063917715459656</v>
      </c>
    </row>
    <row r="29" spans="1:5" ht="15.75" customHeight="1" x14ac:dyDescent="0.2">
      <c r="A29" s="112" t="s">
        <v>936</v>
      </c>
      <c r="B29" s="112"/>
      <c r="C29" s="112"/>
      <c r="D29" s="112"/>
    </row>
    <row r="30" spans="1:5" ht="57.75" customHeight="1" x14ac:dyDescent="0.2">
      <c r="A30" s="100" t="s">
        <v>881</v>
      </c>
      <c r="B30" s="100" t="s">
        <v>900</v>
      </c>
      <c r="C30" s="115" t="s">
        <v>901</v>
      </c>
      <c r="D30" s="100" t="s">
        <v>902</v>
      </c>
    </row>
    <row r="31" spans="1:5" ht="15.75" customHeight="1" x14ac:dyDescent="0.2">
      <c r="A31" s="101" t="s">
        <v>891</v>
      </c>
      <c r="B31" s="103">
        <f>B12*B18</f>
        <v>1782241591</v>
      </c>
      <c r="C31" s="103">
        <f>C25</f>
        <v>1610063784</v>
      </c>
      <c r="D31" s="116">
        <f>C31/B31</f>
        <v>0.90339255470780899</v>
      </c>
    </row>
    <row r="32" spans="1:5" ht="15.75" customHeight="1" x14ac:dyDescent="0.2">
      <c r="A32" s="101" t="s">
        <v>903</v>
      </c>
      <c r="B32" s="103">
        <f>B13*B19</f>
        <v>768446146</v>
      </c>
      <c r="C32" s="103">
        <f>C26</f>
        <v>669251766</v>
      </c>
      <c r="D32" s="116">
        <f>C32/B32</f>
        <v>0.87091563863474697</v>
      </c>
    </row>
    <row r="33" spans="1:23" ht="15.75" customHeight="1" x14ac:dyDescent="0.2">
      <c r="A33" s="117" t="s">
        <v>904</v>
      </c>
      <c r="B33" s="101">
        <f>SUM(B31:B32)</f>
        <v>2550687737</v>
      </c>
      <c r="C33" s="101">
        <f>SUM(C31:C32)</f>
        <v>2279315550</v>
      </c>
      <c r="D33" s="118">
        <f>C33/B33</f>
        <v>0.89360822845403443</v>
      </c>
    </row>
    <row r="35" spans="1:23" ht="15.75" customHeight="1" x14ac:dyDescent="0.2">
      <c r="A35" s="98" t="s">
        <v>905</v>
      </c>
      <c r="B35" s="97"/>
      <c r="C35" s="97"/>
      <c r="D35" s="97"/>
      <c r="E35" s="97"/>
      <c r="F35" s="97"/>
      <c r="G35" s="97"/>
    </row>
    <row r="36" spans="1:23" ht="15.75" customHeight="1" x14ac:dyDescent="0.2">
      <c r="A36" s="99" t="s">
        <v>906</v>
      </c>
      <c r="B36" s="99"/>
      <c r="C36" s="99"/>
      <c r="D36" s="99"/>
      <c r="E36" s="99"/>
      <c r="F36" s="99"/>
      <c r="G36" s="99"/>
    </row>
    <row r="37" spans="1:23" ht="62.25" customHeight="1" x14ac:dyDescent="0.2">
      <c r="A37" s="100" t="s">
        <v>304</v>
      </c>
      <c r="B37" s="100" t="s">
        <v>86</v>
      </c>
      <c r="C37" s="100" t="s">
        <v>937</v>
      </c>
      <c r="D37" s="100" t="s">
        <v>156</v>
      </c>
      <c r="E37" s="100" t="s">
        <v>907</v>
      </c>
      <c r="F37" s="100" t="s">
        <v>908</v>
      </c>
      <c r="G37" s="97"/>
    </row>
    <row r="38" spans="1:23" ht="15.75" customHeight="1" x14ac:dyDescent="0.2">
      <c r="A38" s="119">
        <v>1</v>
      </c>
      <c r="B38" s="119">
        <v>2</v>
      </c>
      <c r="C38" s="119">
        <v>3</v>
      </c>
      <c r="D38" s="119">
        <v>4</v>
      </c>
      <c r="E38" s="119" t="s">
        <v>909</v>
      </c>
      <c r="F38" s="119">
        <v>6</v>
      </c>
      <c r="G38" s="120"/>
      <c r="H38" s="120"/>
      <c r="I38" s="120"/>
      <c r="J38" s="120"/>
      <c r="K38" s="120"/>
      <c r="L38" s="120"/>
      <c r="M38" s="120"/>
      <c r="N38" s="120"/>
      <c r="O38" s="120"/>
      <c r="P38" s="120"/>
      <c r="Q38" s="120"/>
      <c r="R38" s="120"/>
      <c r="S38" s="120"/>
      <c r="T38" s="120"/>
      <c r="U38" s="120"/>
      <c r="V38" s="120"/>
      <c r="W38" s="120"/>
    </row>
    <row r="39" spans="1:23" ht="15.75" customHeight="1" x14ac:dyDescent="0.2">
      <c r="A39" s="125">
        <f>AT3A_Schools_PS!A10</f>
        <v>1</v>
      </c>
      <c r="B39" s="134" t="str">
        <f>AT3A_Schools_PS!B10</f>
        <v>01-AGRA</v>
      </c>
      <c r="C39" s="103">
        <f>AT3A_Schools_PS!H10</f>
        <v>2145</v>
      </c>
      <c r="D39" s="103">
        <f>AT3A_Schools_PS!N10</f>
        <v>2091</v>
      </c>
      <c r="E39" s="103">
        <f t="shared" ref="E39:E113" si="0">C39-D39</f>
        <v>54</v>
      </c>
      <c r="F39" s="123">
        <f t="shared" ref="F39:F114" si="1">E39/C39</f>
        <v>2.5174825174825177E-2</v>
      </c>
      <c r="G39" s="97"/>
    </row>
    <row r="40" spans="1:23" ht="15.75" customHeight="1" x14ac:dyDescent="0.2">
      <c r="A40" s="125">
        <f>AT3A_Schools_PS!A11</f>
        <v>2</v>
      </c>
      <c r="B40" s="134" t="str">
        <f>AT3A_Schools_PS!B11</f>
        <v>02-ALIGARH</v>
      </c>
      <c r="C40" s="103">
        <f>AT3A_Schools_PS!H11</f>
        <v>1767</v>
      </c>
      <c r="D40" s="103">
        <f>AT3A_Schools_PS!N11</f>
        <v>1767</v>
      </c>
      <c r="E40" s="103">
        <f t="shared" si="0"/>
        <v>0</v>
      </c>
      <c r="F40" s="123">
        <f t="shared" si="1"/>
        <v>0</v>
      </c>
      <c r="G40" s="97"/>
    </row>
    <row r="41" spans="1:23" ht="15.75" customHeight="1" x14ac:dyDescent="0.2">
      <c r="A41" s="125">
        <f>AT3A_Schools_PS!A12</f>
        <v>3</v>
      </c>
      <c r="B41" s="134" t="str">
        <f>AT3A_Schools_PS!B12</f>
        <v>03-ALLAHABAD</v>
      </c>
      <c r="C41" s="103">
        <f>AT3A_Schools_PS!H12</f>
        <v>2568</v>
      </c>
      <c r="D41" s="103">
        <f>AT3A_Schools_PS!N12</f>
        <v>2565</v>
      </c>
      <c r="E41" s="103">
        <f t="shared" si="0"/>
        <v>3</v>
      </c>
      <c r="F41" s="123">
        <f t="shared" si="1"/>
        <v>1.1682242990654205E-3</v>
      </c>
      <c r="G41" s="97"/>
    </row>
    <row r="42" spans="1:23" ht="15.75" customHeight="1" x14ac:dyDescent="0.2">
      <c r="A42" s="125">
        <f>AT3A_Schools_PS!A13</f>
        <v>4</v>
      </c>
      <c r="B42" s="134" t="str">
        <f>AT3A_Schools_PS!B13</f>
        <v>04-AMBEDKAR NAGAR</v>
      </c>
      <c r="C42" s="103">
        <f>AT3A_Schools_PS!H13</f>
        <v>1354</v>
      </c>
      <c r="D42" s="103">
        <f>AT3A_Schools_PS!N13</f>
        <v>1354</v>
      </c>
      <c r="E42" s="103">
        <f t="shared" si="0"/>
        <v>0</v>
      </c>
      <c r="F42" s="123">
        <f t="shared" si="1"/>
        <v>0</v>
      </c>
      <c r="G42" s="97"/>
    </row>
    <row r="43" spans="1:23" ht="15.75" customHeight="1" x14ac:dyDescent="0.2">
      <c r="A43" s="125">
        <f>AT3A_Schools_PS!A14</f>
        <v>5</v>
      </c>
      <c r="B43" s="134" t="str">
        <f>AT3A_Schools_PS!B14</f>
        <v>05-AURAIYA</v>
      </c>
      <c r="C43" s="103">
        <f>AT3A_Schools_PS!H14</f>
        <v>1063</v>
      </c>
      <c r="D43" s="103">
        <f>AT3A_Schools_PS!N14</f>
        <v>1063</v>
      </c>
      <c r="E43" s="103">
        <f t="shared" si="0"/>
        <v>0</v>
      </c>
      <c r="F43" s="123">
        <f t="shared" si="1"/>
        <v>0</v>
      </c>
      <c r="G43" s="97"/>
    </row>
    <row r="44" spans="1:23" ht="15.75" customHeight="1" x14ac:dyDescent="0.2">
      <c r="A44" s="125">
        <f>AT3A_Schools_PS!A15</f>
        <v>6</v>
      </c>
      <c r="B44" s="134" t="str">
        <f>AT3A_Schools_PS!B15</f>
        <v>06-AZAMGARH</v>
      </c>
      <c r="C44" s="103">
        <f>AT3A_Schools_PS!H15</f>
        <v>2359</v>
      </c>
      <c r="D44" s="103">
        <f>AT3A_Schools_PS!N15</f>
        <v>2359</v>
      </c>
      <c r="E44" s="103">
        <f t="shared" si="0"/>
        <v>0</v>
      </c>
      <c r="F44" s="123">
        <f t="shared" si="1"/>
        <v>0</v>
      </c>
      <c r="G44" s="97"/>
    </row>
    <row r="45" spans="1:23" ht="15.75" customHeight="1" x14ac:dyDescent="0.2">
      <c r="A45" s="125">
        <f>AT3A_Schools_PS!A16</f>
        <v>7</v>
      </c>
      <c r="B45" s="134" t="str">
        <f>AT3A_Schools_PS!B16</f>
        <v>07-BADAUN</v>
      </c>
      <c r="C45" s="103">
        <f>AT3A_Schools_PS!H16</f>
        <v>1802</v>
      </c>
      <c r="D45" s="103">
        <f>AT3A_Schools_PS!N16</f>
        <v>1802</v>
      </c>
      <c r="E45" s="103">
        <f t="shared" si="0"/>
        <v>0</v>
      </c>
      <c r="F45" s="123">
        <f t="shared" si="1"/>
        <v>0</v>
      </c>
      <c r="G45" s="97"/>
    </row>
    <row r="46" spans="1:23" ht="15.75" customHeight="1" x14ac:dyDescent="0.2">
      <c r="A46" s="125">
        <f>AT3A_Schools_PS!A17</f>
        <v>8</v>
      </c>
      <c r="B46" s="134" t="str">
        <f>AT3A_Schools_PS!B17</f>
        <v>08-BAGHPAT</v>
      </c>
      <c r="C46" s="103">
        <f>AT3A_Schools_PS!H17</f>
        <v>487</v>
      </c>
      <c r="D46" s="103">
        <f>AT3A_Schools_PS!N17</f>
        <v>487</v>
      </c>
      <c r="E46" s="103">
        <f t="shared" si="0"/>
        <v>0</v>
      </c>
      <c r="F46" s="123">
        <f t="shared" si="1"/>
        <v>0</v>
      </c>
      <c r="G46" s="97"/>
    </row>
    <row r="47" spans="1:23" ht="15.75" customHeight="1" x14ac:dyDescent="0.2">
      <c r="A47" s="125">
        <f>AT3A_Schools_PS!A18</f>
        <v>9</v>
      </c>
      <c r="B47" s="134" t="str">
        <f>AT3A_Schools_PS!B18</f>
        <v>09-BAHRAICH</v>
      </c>
      <c r="C47" s="103">
        <f>AT3A_Schools_PS!H18</f>
        <v>2475</v>
      </c>
      <c r="D47" s="103">
        <f>AT3A_Schools_PS!N18</f>
        <v>2475</v>
      </c>
      <c r="E47" s="103">
        <f t="shared" si="0"/>
        <v>0</v>
      </c>
      <c r="F47" s="123">
        <f t="shared" si="1"/>
        <v>0</v>
      </c>
      <c r="G47" s="97"/>
    </row>
    <row r="48" spans="1:23" ht="15.75" customHeight="1" x14ac:dyDescent="0.2">
      <c r="A48" s="125">
        <f>AT3A_Schools_PS!A19</f>
        <v>10</v>
      </c>
      <c r="B48" s="134" t="str">
        <f>AT3A_Schools_PS!B19</f>
        <v>10-BALLIA</v>
      </c>
      <c r="C48" s="103">
        <f>AT3A_Schools_PS!H19</f>
        <v>2070</v>
      </c>
      <c r="D48" s="103">
        <f>AT3A_Schools_PS!N19</f>
        <v>2070</v>
      </c>
      <c r="E48" s="103">
        <f t="shared" si="0"/>
        <v>0</v>
      </c>
      <c r="F48" s="123">
        <f t="shared" si="1"/>
        <v>0</v>
      </c>
      <c r="G48" s="97"/>
    </row>
    <row r="49" spans="1:7" ht="15.75" customHeight="1" x14ac:dyDescent="0.2">
      <c r="A49" s="125">
        <f>AT3A_Schools_PS!A20</f>
        <v>11</v>
      </c>
      <c r="B49" s="134" t="str">
        <f>AT3A_Schools_PS!B20</f>
        <v>11-BALRAMPUR</v>
      </c>
      <c r="C49" s="103">
        <f>AT3A_Schools_PS!H20</f>
        <v>1575</v>
      </c>
      <c r="D49" s="103">
        <f>AT3A_Schools_PS!N20</f>
        <v>1575</v>
      </c>
      <c r="E49" s="103">
        <f t="shared" si="0"/>
        <v>0</v>
      </c>
      <c r="F49" s="123">
        <f t="shared" si="1"/>
        <v>0</v>
      </c>
      <c r="G49" s="97"/>
    </row>
    <row r="50" spans="1:7" ht="15.75" customHeight="1" x14ac:dyDescent="0.2">
      <c r="A50" s="125">
        <f>AT3A_Schools_PS!A21</f>
        <v>12</v>
      </c>
      <c r="B50" s="134" t="str">
        <f>AT3A_Schools_PS!B21</f>
        <v>12-BANDA</v>
      </c>
      <c r="C50" s="103">
        <f>AT3A_Schools_PS!H21</f>
        <v>1399</v>
      </c>
      <c r="D50" s="103">
        <f>AT3A_Schools_PS!N21</f>
        <v>1399</v>
      </c>
      <c r="E50" s="103">
        <f t="shared" si="0"/>
        <v>0</v>
      </c>
      <c r="F50" s="123">
        <f t="shared" si="1"/>
        <v>0</v>
      </c>
      <c r="G50" s="97"/>
    </row>
    <row r="51" spans="1:7" ht="15.75" customHeight="1" x14ac:dyDescent="0.2">
      <c r="A51" s="125">
        <f>AT3A_Schools_PS!A22</f>
        <v>13</v>
      </c>
      <c r="B51" s="134" t="str">
        <f>AT3A_Schools_PS!B22</f>
        <v>13-BARABANKI</v>
      </c>
      <c r="C51" s="103">
        <f>AT3A_Schools_PS!H22</f>
        <v>2220</v>
      </c>
      <c r="D51" s="103">
        <f>AT3A_Schools_PS!N22</f>
        <v>2198</v>
      </c>
      <c r="E51" s="103">
        <f t="shared" si="0"/>
        <v>22</v>
      </c>
      <c r="F51" s="123">
        <f t="shared" si="1"/>
        <v>9.9099099099099093E-3</v>
      </c>
      <c r="G51" s="97"/>
    </row>
    <row r="52" spans="1:7" ht="15.75" customHeight="1" x14ac:dyDescent="0.2">
      <c r="A52" s="125">
        <f>AT3A_Schools_PS!A23</f>
        <v>14</v>
      </c>
      <c r="B52" s="134" t="str">
        <f>AT3A_Schools_PS!B23</f>
        <v>14-BAREILY</v>
      </c>
      <c r="C52" s="103">
        <f>AT3A_Schools_PS!H23</f>
        <v>2115</v>
      </c>
      <c r="D52" s="103">
        <f>AT3A_Schools_PS!N23</f>
        <v>2112</v>
      </c>
      <c r="E52" s="103">
        <f t="shared" si="0"/>
        <v>3</v>
      </c>
      <c r="F52" s="123">
        <f t="shared" si="1"/>
        <v>1.4184397163120568E-3</v>
      </c>
      <c r="G52" s="97"/>
    </row>
    <row r="53" spans="1:7" ht="15.75" customHeight="1" x14ac:dyDescent="0.2">
      <c r="A53" s="125">
        <f>AT3A_Schools_PS!A24</f>
        <v>15</v>
      </c>
      <c r="B53" s="134" t="str">
        <f>AT3A_Schools_PS!B24</f>
        <v>15-BASTI</v>
      </c>
      <c r="C53" s="103">
        <f>AT3A_Schools_PS!H24</f>
        <v>1749</v>
      </c>
      <c r="D53" s="103">
        <f>AT3A_Schools_PS!N24</f>
        <v>1749</v>
      </c>
      <c r="E53" s="103">
        <f t="shared" si="0"/>
        <v>0</v>
      </c>
      <c r="F53" s="123">
        <f t="shared" si="1"/>
        <v>0</v>
      </c>
      <c r="G53" s="97"/>
    </row>
    <row r="54" spans="1:7" ht="15.75" customHeight="1" x14ac:dyDescent="0.2">
      <c r="A54" s="125">
        <f>AT3A_Schools_PS!A25</f>
        <v>16</v>
      </c>
      <c r="B54" s="134" t="str">
        <f>AT3A_Schools_PS!B25</f>
        <v>16-BHADOHI</v>
      </c>
      <c r="C54" s="103">
        <f>AT3A_Schools_PS!H25</f>
        <v>753</v>
      </c>
      <c r="D54" s="103">
        <f>AT3A_Schools_PS!N25</f>
        <v>753</v>
      </c>
      <c r="E54" s="103">
        <f t="shared" si="0"/>
        <v>0</v>
      </c>
      <c r="F54" s="123">
        <f t="shared" si="1"/>
        <v>0</v>
      </c>
      <c r="G54" s="97"/>
    </row>
    <row r="55" spans="1:7" ht="15.75" customHeight="1" x14ac:dyDescent="0.2">
      <c r="A55" s="125">
        <f>AT3A_Schools_PS!A26</f>
        <v>17</v>
      </c>
      <c r="B55" s="134" t="str">
        <f>AT3A_Schools_PS!B26</f>
        <v>17-BIJNOUR</v>
      </c>
      <c r="C55" s="103">
        <f>AT3A_Schools_PS!H26</f>
        <v>1794</v>
      </c>
      <c r="D55" s="103">
        <f>AT3A_Schools_PS!N26</f>
        <v>1794</v>
      </c>
      <c r="E55" s="103">
        <f t="shared" si="0"/>
        <v>0</v>
      </c>
      <c r="F55" s="123">
        <f t="shared" si="1"/>
        <v>0</v>
      </c>
      <c r="G55" s="97"/>
    </row>
    <row r="56" spans="1:7" ht="15.75" customHeight="1" x14ac:dyDescent="0.2">
      <c r="A56" s="125">
        <f>AT3A_Schools_PS!A27</f>
        <v>18</v>
      </c>
      <c r="B56" s="134" t="str">
        <f>AT3A_Schools_PS!B27</f>
        <v>18-BULANDSHAHAR</v>
      </c>
      <c r="C56" s="103">
        <f>AT3A_Schools_PS!H27</f>
        <v>1637</v>
      </c>
      <c r="D56" s="103">
        <f>AT3A_Schools_PS!N27</f>
        <v>1637</v>
      </c>
      <c r="E56" s="103">
        <f t="shared" si="0"/>
        <v>0</v>
      </c>
      <c r="F56" s="123">
        <f t="shared" si="1"/>
        <v>0</v>
      </c>
      <c r="G56" s="97"/>
    </row>
    <row r="57" spans="1:7" ht="15.75" customHeight="1" x14ac:dyDescent="0.2">
      <c r="A57" s="125">
        <f>AT3A_Schools_PS!A28</f>
        <v>19</v>
      </c>
      <c r="B57" s="134" t="str">
        <f>AT3A_Schools_PS!B28</f>
        <v>19-CHANDAULI</v>
      </c>
      <c r="C57" s="103">
        <f>AT3A_Schools_PS!H28</f>
        <v>1002</v>
      </c>
      <c r="D57" s="103">
        <f>AT3A_Schools_PS!N28</f>
        <v>1002</v>
      </c>
      <c r="E57" s="103">
        <f t="shared" si="0"/>
        <v>0</v>
      </c>
      <c r="F57" s="123">
        <f t="shared" si="1"/>
        <v>0</v>
      </c>
      <c r="G57" s="97"/>
    </row>
    <row r="58" spans="1:7" ht="15.75" customHeight="1" x14ac:dyDescent="0.2">
      <c r="A58" s="125">
        <f>AT3A_Schools_PS!A29</f>
        <v>20</v>
      </c>
      <c r="B58" s="134" t="str">
        <f>AT3A_Schools_PS!B29</f>
        <v>20-CHITRAKOOT</v>
      </c>
      <c r="C58" s="103">
        <f>AT3A_Schools_PS!H29</f>
        <v>989</v>
      </c>
      <c r="D58" s="103">
        <f>AT3A_Schools_PS!N29</f>
        <v>989</v>
      </c>
      <c r="E58" s="103">
        <f t="shared" si="0"/>
        <v>0</v>
      </c>
      <c r="F58" s="123">
        <f t="shared" si="1"/>
        <v>0</v>
      </c>
      <c r="G58" s="97"/>
    </row>
    <row r="59" spans="1:7" ht="15.75" customHeight="1" x14ac:dyDescent="0.2">
      <c r="A59" s="125">
        <f>AT3A_Schools_PS!A30</f>
        <v>21</v>
      </c>
      <c r="B59" s="134" t="str">
        <f>AT3A_Schools_PS!B30</f>
        <v>21-AMETHI</v>
      </c>
      <c r="C59" s="103">
        <f>AT3A_Schools_PS!H30</f>
        <v>1337</v>
      </c>
      <c r="D59" s="103">
        <f>AT3A_Schools_PS!N30</f>
        <v>1337</v>
      </c>
      <c r="E59" s="103">
        <f t="shared" si="0"/>
        <v>0</v>
      </c>
      <c r="F59" s="123">
        <f t="shared" si="1"/>
        <v>0</v>
      </c>
      <c r="G59" s="97"/>
    </row>
    <row r="60" spans="1:7" ht="15.75" customHeight="1" x14ac:dyDescent="0.2">
      <c r="A60" s="125">
        <f>AT3A_Schools_PS!A31</f>
        <v>22</v>
      </c>
      <c r="B60" s="134" t="str">
        <f>AT3A_Schools_PS!B31</f>
        <v>22-DEORIA</v>
      </c>
      <c r="C60" s="103">
        <f>AT3A_Schools_PS!H31</f>
        <v>1919</v>
      </c>
      <c r="D60" s="103">
        <f>AT3A_Schools_PS!N31</f>
        <v>1919</v>
      </c>
      <c r="E60" s="103">
        <f t="shared" si="0"/>
        <v>0</v>
      </c>
      <c r="F60" s="123">
        <f t="shared" si="1"/>
        <v>0</v>
      </c>
      <c r="G60" s="97"/>
    </row>
    <row r="61" spans="1:7" ht="15.75" customHeight="1" x14ac:dyDescent="0.2">
      <c r="A61" s="125">
        <f>AT3A_Schools_PS!A32</f>
        <v>23</v>
      </c>
      <c r="B61" s="134" t="str">
        <f>AT3A_Schools_PS!B32</f>
        <v>23-ETAH</v>
      </c>
      <c r="C61" s="103">
        <f>AT3A_Schools_PS!H32</f>
        <v>1364</v>
      </c>
      <c r="D61" s="103">
        <f>AT3A_Schools_PS!N32</f>
        <v>1364</v>
      </c>
      <c r="E61" s="103">
        <f t="shared" si="0"/>
        <v>0</v>
      </c>
      <c r="F61" s="123">
        <f t="shared" si="1"/>
        <v>0</v>
      </c>
      <c r="G61" s="97"/>
    </row>
    <row r="62" spans="1:7" ht="15.75" customHeight="1" x14ac:dyDescent="0.2">
      <c r="A62" s="125">
        <f>AT3A_Schools_PS!A33</f>
        <v>24</v>
      </c>
      <c r="B62" s="134" t="str">
        <f>AT3A_Schools_PS!B33</f>
        <v>24-FAIZABAD</v>
      </c>
      <c r="C62" s="103">
        <f>AT3A_Schools_PS!H33</f>
        <v>1539</v>
      </c>
      <c r="D62" s="103">
        <f>AT3A_Schools_PS!N33</f>
        <v>1539</v>
      </c>
      <c r="E62" s="103">
        <f t="shared" si="0"/>
        <v>0</v>
      </c>
      <c r="F62" s="123">
        <f t="shared" si="1"/>
        <v>0</v>
      </c>
      <c r="G62" s="97"/>
    </row>
    <row r="63" spans="1:7" ht="15.75" customHeight="1" x14ac:dyDescent="0.2">
      <c r="A63" s="125">
        <f>AT3A_Schools_PS!A34</f>
        <v>25</v>
      </c>
      <c r="B63" s="134" t="str">
        <f>AT3A_Schools_PS!B34</f>
        <v>25-FARRUKHABAD</v>
      </c>
      <c r="C63" s="103">
        <f>AT3A_Schools_PS!H34</f>
        <v>1290</v>
      </c>
      <c r="D63" s="103">
        <f>AT3A_Schools_PS!N34</f>
        <v>1290</v>
      </c>
      <c r="E63" s="103">
        <f t="shared" si="0"/>
        <v>0</v>
      </c>
      <c r="F63" s="123">
        <f t="shared" si="1"/>
        <v>0</v>
      </c>
      <c r="G63" s="97"/>
    </row>
    <row r="64" spans="1:7" ht="15.75" customHeight="1" x14ac:dyDescent="0.2">
      <c r="A64" s="125">
        <f>AT3A_Schools_PS!A35</f>
        <v>26</v>
      </c>
      <c r="B64" s="134" t="str">
        <f>AT3A_Schools_PS!B35</f>
        <v>26-FATEHPUR</v>
      </c>
      <c r="C64" s="103">
        <f>AT3A_Schools_PS!H35</f>
        <v>1937</v>
      </c>
      <c r="D64" s="103">
        <f>AT3A_Schools_PS!N35</f>
        <v>1937</v>
      </c>
      <c r="E64" s="103">
        <f t="shared" si="0"/>
        <v>0</v>
      </c>
      <c r="F64" s="123">
        <f t="shared" si="1"/>
        <v>0</v>
      </c>
      <c r="G64" s="97"/>
    </row>
    <row r="65" spans="1:7" ht="15.75" customHeight="1" x14ac:dyDescent="0.2">
      <c r="A65" s="125">
        <f>AT3A_Schools_PS!A36</f>
        <v>27</v>
      </c>
      <c r="B65" s="134" t="str">
        <f>AT3A_Schools_PS!B36</f>
        <v>27-FIROZABAD</v>
      </c>
      <c r="C65" s="103">
        <f>AT3A_Schools_PS!H36</f>
        <v>1563</v>
      </c>
      <c r="D65" s="103">
        <f>AT3A_Schools_PS!N36</f>
        <v>1528</v>
      </c>
      <c r="E65" s="103">
        <f t="shared" si="0"/>
        <v>35</v>
      </c>
      <c r="F65" s="123">
        <f t="shared" si="1"/>
        <v>2.2392834293026232E-2</v>
      </c>
      <c r="G65" s="97"/>
    </row>
    <row r="66" spans="1:7" ht="15.75" customHeight="1" x14ac:dyDescent="0.2">
      <c r="A66" s="125">
        <f>AT3A_Schools_PS!A37</f>
        <v>28</v>
      </c>
      <c r="B66" s="134" t="str">
        <f>AT3A_Schools_PS!B37</f>
        <v>28-G.B. NAGAR</v>
      </c>
      <c r="C66" s="103">
        <f>AT3A_Schools_PS!H37</f>
        <v>471</v>
      </c>
      <c r="D66" s="103">
        <f>AT3A_Schools_PS!N37</f>
        <v>471</v>
      </c>
      <c r="E66" s="103">
        <f t="shared" si="0"/>
        <v>0</v>
      </c>
      <c r="F66" s="123">
        <f t="shared" si="1"/>
        <v>0</v>
      </c>
      <c r="G66" s="97"/>
    </row>
    <row r="67" spans="1:7" ht="15.75" customHeight="1" x14ac:dyDescent="0.2">
      <c r="A67" s="125">
        <f>AT3A_Schools_PS!A38</f>
        <v>29</v>
      </c>
      <c r="B67" s="134" t="str">
        <f>AT3A_Schools_PS!B38</f>
        <v>29-GHAZIPUR</v>
      </c>
      <c r="C67" s="103">
        <f>AT3A_Schools_PS!H38</f>
        <v>2009</v>
      </c>
      <c r="D67" s="103">
        <f>AT3A_Schools_PS!N38</f>
        <v>2006</v>
      </c>
      <c r="E67" s="103">
        <f t="shared" si="0"/>
        <v>3</v>
      </c>
      <c r="F67" s="123">
        <f t="shared" si="1"/>
        <v>1.4932802389248383E-3</v>
      </c>
      <c r="G67" s="97"/>
    </row>
    <row r="68" spans="1:7" ht="15.75" customHeight="1" x14ac:dyDescent="0.2">
      <c r="A68" s="125">
        <f>AT3A_Schools_PS!A39</f>
        <v>30</v>
      </c>
      <c r="B68" s="134" t="str">
        <f>AT3A_Schools_PS!B39</f>
        <v>30-GHAZIYABAD</v>
      </c>
      <c r="C68" s="103">
        <f>AT3A_Schools_PS!H39</f>
        <v>400</v>
      </c>
      <c r="D68" s="103">
        <f>AT3A_Schools_PS!N39</f>
        <v>400</v>
      </c>
      <c r="E68" s="103">
        <f t="shared" si="0"/>
        <v>0</v>
      </c>
      <c r="F68" s="123">
        <f t="shared" si="1"/>
        <v>0</v>
      </c>
      <c r="G68" s="97"/>
    </row>
    <row r="69" spans="1:7" ht="15.75" customHeight="1" x14ac:dyDescent="0.2">
      <c r="A69" s="125">
        <f>AT3A_Schools_PS!A40</f>
        <v>31</v>
      </c>
      <c r="B69" s="134" t="str">
        <f>AT3A_Schools_PS!B40</f>
        <v>31-GONDA</v>
      </c>
      <c r="C69" s="103">
        <f>AT3A_Schools_PS!H40</f>
        <v>2232</v>
      </c>
      <c r="D69" s="103">
        <f>AT3A_Schools_PS!N40</f>
        <v>2232</v>
      </c>
      <c r="E69" s="103">
        <f t="shared" si="0"/>
        <v>0</v>
      </c>
      <c r="F69" s="123">
        <f t="shared" si="1"/>
        <v>0</v>
      </c>
      <c r="G69" s="97"/>
    </row>
    <row r="70" spans="1:7" ht="15.75" customHeight="1" x14ac:dyDescent="0.2">
      <c r="A70" s="125">
        <f>AT3A_Schools_PS!A41</f>
        <v>32</v>
      </c>
      <c r="B70" s="134" t="str">
        <f>AT3A_Schools_PS!B41</f>
        <v>32-GORAKHPUR</v>
      </c>
      <c r="C70" s="103">
        <f>AT3A_Schools_PS!H41</f>
        <v>2169</v>
      </c>
      <c r="D70" s="103">
        <f>AT3A_Schools_PS!N41</f>
        <v>2169</v>
      </c>
      <c r="E70" s="103">
        <f t="shared" si="0"/>
        <v>0</v>
      </c>
      <c r="F70" s="123">
        <f t="shared" si="1"/>
        <v>0</v>
      </c>
      <c r="G70" s="97"/>
    </row>
    <row r="71" spans="1:7" ht="15.75" customHeight="1" x14ac:dyDescent="0.2">
      <c r="A71" s="125">
        <f>AT3A_Schools_PS!A42</f>
        <v>33</v>
      </c>
      <c r="B71" s="134" t="str">
        <f>AT3A_Schools_PS!B42</f>
        <v>33-HAMEERPUR</v>
      </c>
      <c r="C71" s="103">
        <f>AT3A_Schools_PS!H42</f>
        <v>801</v>
      </c>
      <c r="D71" s="103">
        <f>AT3A_Schools_PS!N42</f>
        <v>801</v>
      </c>
      <c r="E71" s="103">
        <f t="shared" si="0"/>
        <v>0</v>
      </c>
      <c r="F71" s="123">
        <f t="shared" si="1"/>
        <v>0</v>
      </c>
      <c r="G71" s="97"/>
    </row>
    <row r="72" spans="1:7" ht="15.75" customHeight="1" x14ac:dyDescent="0.2">
      <c r="A72" s="125">
        <f>AT3A_Schools_PS!A43</f>
        <v>34</v>
      </c>
      <c r="B72" s="134" t="str">
        <f>AT3A_Schools_PS!B43</f>
        <v>34-HARDOI</v>
      </c>
      <c r="C72" s="103">
        <f>AT3A_Schools_PS!H43</f>
        <v>2847</v>
      </c>
      <c r="D72" s="103">
        <f>AT3A_Schools_PS!N43</f>
        <v>2847</v>
      </c>
      <c r="E72" s="103">
        <f t="shared" si="0"/>
        <v>0</v>
      </c>
      <c r="F72" s="123">
        <f t="shared" si="1"/>
        <v>0</v>
      </c>
      <c r="G72" s="97"/>
    </row>
    <row r="73" spans="1:7" ht="15.75" customHeight="1" x14ac:dyDescent="0.2">
      <c r="A73" s="125">
        <f>AT3A_Schools_PS!A44</f>
        <v>35</v>
      </c>
      <c r="B73" s="134" t="str">
        <f>AT3A_Schools_PS!B44</f>
        <v>35-HATHRAS</v>
      </c>
      <c r="C73" s="103">
        <f>AT3A_Schools_PS!H44</f>
        <v>1055</v>
      </c>
      <c r="D73" s="103">
        <f>AT3A_Schools_PS!N44</f>
        <v>1055</v>
      </c>
      <c r="E73" s="103">
        <f t="shared" si="0"/>
        <v>0</v>
      </c>
      <c r="F73" s="123">
        <f t="shared" si="1"/>
        <v>0</v>
      </c>
      <c r="G73" s="97"/>
    </row>
    <row r="74" spans="1:7" ht="15.75" customHeight="1" x14ac:dyDescent="0.2">
      <c r="A74" s="125">
        <f>AT3A_Schools_PS!A45</f>
        <v>36</v>
      </c>
      <c r="B74" s="134" t="str">
        <f>AT3A_Schools_PS!B45</f>
        <v>36-ITAWAH</v>
      </c>
      <c r="C74" s="103">
        <f>AT3A_Schools_PS!H45</f>
        <v>1238</v>
      </c>
      <c r="D74" s="103">
        <f>AT3A_Schools_PS!N45</f>
        <v>1238</v>
      </c>
      <c r="E74" s="103">
        <f t="shared" si="0"/>
        <v>0</v>
      </c>
      <c r="F74" s="123">
        <f t="shared" si="1"/>
        <v>0</v>
      </c>
      <c r="G74" s="97"/>
    </row>
    <row r="75" spans="1:7" ht="15.75" customHeight="1" x14ac:dyDescent="0.2">
      <c r="A75" s="125">
        <f>AT3A_Schools_PS!A46</f>
        <v>37</v>
      </c>
      <c r="B75" s="134" t="str">
        <f>AT3A_Schools_PS!B46</f>
        <v>37-J.P. NAGAR</v>
      </c>
      <c r="C75" s="103">
        <f>AT3A_Schools_PS!H46</f>
        <v>1079</v>
      </c>
      <c r="D75" s="103">
        <f>AT3A_Schools_PS!N46</f>
        <v>1079</v>
      </c>
      <c r="E75" s="103">
        <f t="shared" si="0"/>
        <v>0</v>
      </c>
      <c r="F75" s="123">
        <f t="shared" si="1"/>
        <v>0</v>
      </c>
      <c r="G75" s="97"/>
    </row>
    <row r="76" spans="1:7" ht="15.75" customHeight="1" x14ac:dyDescent="0.2">
      <c r="A76" s="125">
        <f>AT3A_Schools_PS!A47</f>
        <v>38</v>
      </c>
      <c r="B76" s="134" t="str">
        <f>AT3A_Schools_PS!B47</f>
        <v>38-JALAUN</v>
      </c>
      <c r="C76" s="103">
        <f>AT3A_Schools_PS!H47</f>
        <v>1256</v>
      </c>
      <c r="D76" s="103">
        <f>AT3A_Schools_PS!N47</f>
        <v>1256</v>
      </c>
      <c r="E76" s="103">
        <f t="shared" si="0"/>
        <v>0</v>
      </c>
      <c r="F76" s="123">
        <f t="shared" si="1"/>
        <v>0</v>
      </c>
      <c r="G76" s="97"/>
    </row>
    <row r="77" spans="1:7" ht="15.75" customHeight="1" x14ac:dyDescent="0.2">
      <c r="A77" s="125">
        <f>AT3A_Schools_PS!A48</f>
        <v>39</v>
      </c>
      <c r="B77" s="134" t="str">
        <f>AT3A_Schools_PS!B48</f>
        <v>39-JAUNPUR</v>
      </c>
      <c r="C77" s="103">
        <f>AT3A_Schools_PS!H48</f>
        <v>2424</v>
      </c>
      <c r="D77" s="103">
        <f>AT3A_Schools_PS!N48</f>
        <v>2417</v>
      </c>
      <c r="E77" s="103">
        <f t="shared" si="0"/>
        <v>7</v>
      </c>
      <c r="F77" s="123">
        <f t="shared" si="1"/>
        <v>2.8877887788778876E-3</v>
      </c>
      <c r="G77" s="97"/>
    </row>
    <row r="78" spans="1:7" ht="15.75" customHeight="1" x14ac:dyDescent="0.2">
      <c r="A78" s="125">
        <f>AT3A_Schools_PS!A49</f>
        <v>40</v>
      </c>
      <c r="B78" s="134" t="str">
        <f>AT3A_Schools_PS!B49</f>
        <v>40-JHANSI</v>
      </c>
      <c r="C78" s="103">
        <f>AT3A_Schools_PS!H49</f>
        <v>1200</v>
      </c>
      <c r="D78" s="103">
        <f>AT3A_Schools_PS!N49</f>
        <v>1200</v>
      </c>
      <c r="E78" s="103">
        <f t="shared" si="0"/>
        <v>0</v>
      </c>
      <c r="F78" s="123">
        <f t="shared" si="1"/>
        <v>0</v>
      </c>
      <c r="G78" s="97"/>
    </row>
    <row r="79" spans="1:7" ht="15.75" customHeight="1" x14ac:dyDescent="0.2">
      <c r="A79" s="125">
        <f>AT3A_Schools_PS!A50</f>
        <v>41</v>
      </c>
      <c r="B79" s="134" t="str">
        <f>AT3A_Schools_PS!B50</f>
        <v>41-KANNAUJ</v>
      </c>
      <c r="C79" s="103">
        <f>AT3A_Schools_PS!H50</f>
        <v>1200</v>
      </c>
      <c r="D79" s="103">
        <f>AT3A_Schools_PS!N50</f>
        <v>1200</v>
      </c>
      <c r="E79" s="103">
        <f t="shared" si="0"/>
        <v>0</v>
      </c>
      <c r="F79" s="123">
        <f t="shared" si="1"/>
        <v>0</v>
      </c>
      <c r="G79" s="97"/>
    </row>
    <row r="80" spans="1:7" ht="15.75" customHeight="1" x14ac:dyDescent="0.2">
      <c r="A80" s="125">
        <f>AT3A_Schools_PS!A51</f>
        <v>42</v>
      </c>
      <c r="B80" s="134" t="str">
        <f>AT3A_Schools_PS!B51</f>
        <v>42-KANPUR DEHAT</v>
      </c>
      <c r="C80" s="103">
        <f>AT3A_Schools_PS!H51</f>
        <v>1610</v>
      </c>
      <c r="D80" s="103">
        <f>AT3A_Schools_PS!N51</f>
        <v>1610</v>
      </c>
      <c r="E80" s="103">
        <f t="shared" si="0"/>
        <v>0</v>
      </c>
      <c r="F80" s="123">
        <f t="shared" si="1"/>
        <v>0</v>
      </c>
      <c r="G80" s="97"/>
    </row>
    <row r="81" spans="1:7" ht="15.75" customHeight="1" x14ac:dyDescent="0.2">
      <c r="A81" s="125">
        <f>AT3A_Schools_PS!A52</f>
        <v>43</v>
      </c>
      <c r="B81" s="134" t="str">
        <f>AT3A_Schools_PS!B52</f>
        <v>43-KANPUR NAGAR</v>
      </c>
      <c r="C81" s="103">
        <f>AT3A_Schools_PS!H52</f>
        <v>1644</v>
      </c>
      <c r="D81" s="103">
        <f>AT3A_Schools_PS!N52</f>
        <v>1644</v>
      </c>
      <c r="E81" s="103">
        <f t="shared" si="0"/>
        <v>0</v>
      </c>
      <c r="F81" s="123">
        <f t="shared" si="1"/>
        <v>0</v>
      </c>
      <c r="G81" s="97"/>
    </row>
    <row r="82" spans="1:7" ht="15.75" customHeight="1" x14ac:dyDescent="0.2">
      <c r="A82" s="125">
        <f>AT3A_Schools_PS!A53</f>
        <v>44</v>
      </c>
      <c r="B82" s="134" t="str">
        <f>AT3A_Schools_PS!B53</f>
        <v>44-KAAS GANJ</v>
      </c>
      <c r="C82" s="103">
        <f>AT3A_Schools_PS!H53</f>
        <v>996</v>
      </c>
      <c r="D82" s="103">
        <f>AT3A_Schools_PS!N53</f>
        <v>996</v>
      </c>
      <c r="E82" s="103">
        <f t="shared" si="0"/>
        <v>0</v>
      </c>
      <c r="F82" s="123">
        <f t="shared" si="1"/>
        <v>0</v>
      </c>
      <c r="G82" s="97"/>
    </row>
    <row r="83" spans="1:7" ht="15.75" customHeight="1" x14ac:dyDescent="0.2">
      <c r="A83" s="125">
        <f>AT3A_Schools_PS!A54</f>
        <v>45</v>
      </c>
      <c r="B83" s="134" t="str">
        <f>AT3A_Schools_PS!B54</f>
        <v>45-KAUSHAMBI</v>
      </c>
      <c r="C83" s="103">
        <f>AT3A_Schools_PS!H54</f>
        <v>1007</v>
      </c>
      <c r="D83" s="103">
        <f>AT3A_Schools_PS!N54</f>
        <v>941</v>
      </c>
      <c r="E83" s="103">
        <f t="shared" si="0"/>
        <v>66</v>
      </c>
      <c r="F83" s="123">
        <f t="shared" si="1"/>
        <v>6.5541211519364442E-2</v>
      </c>
      <c r="G83" s="97"/>
    </row>
    <row r="84" spans="1:7" ht="15.75" customHeight="1" x14ac:dyDescent="0.2">
      <c r="A84" s="125">
        <f>AT3A_Schools_PS!A55</f>
        <v>46</v>
      </c>
      <c r="B84" s="134" t="str">
        <f>AT3A_Schools_PS!B55</f>
        <v>46-KUSHINAGAR</v>
      </c>
      <c r="C84" s="103">
        <f>AT3A_Schools_PS!H55</f>
        <v>2235</v>
      </c>
      <c r="D84" s="103">
        <f>AT3A_Schools_PS!N55</f>
        <v>2203</v>
      </c>
      <c r="E84" s="103">
        <f t="shared" si="0"/>
        <v>32</v>
      </c>
      <c r="F84" s="123">
        <f t="shared" si="1"/>
        <v>1.4317673378076063E-2</v>
      </c>
      <c r="G84" s="97"/>
    </row>
    <row r="85" spans="1:7" ht="15.75" customHeight="1" x14ac:dyDescent="0.2">
      <c r="A85" s="125">
        <f>AT3A_Schools_PS!A56</f>
        <v>47</v>
      </c>
      <c r="B85" s="134" t="str">
        <f>AT3A_Schools_PS!B56</f>
        <v>47-LAKHIMPUR KHERI</v>
      </c>
      <c r="C85" s="103">
        <f>AT3A_Schools_PS!H56</f>
        <v>2722</v>
      </c>
      <c r="D85" s="103">
        <f>AT3A_Schools_PS!N56</f>
        <v>2722</v>
      </c>
      <c r="E85" s="103">
        <f t="shared" si="0"/>
        <v>0</v>
      </c>
      <c r="F85" s="123">
        <f t="shared" si="1"/>
        <v>0</v>
      </c>
      <c r="G85" s="97"/>
    </row>
    <row r="86" spans="1:7" ht="15.75" customHeight="1" x14ac:dyDescent="0.2">
      <c r="A86" s="125">
        <f>AT3A_Schools_PS!A57</f>
        <v>48</v>
      </c>
      <c r="B86" s="134" t="str">
        <f>AT3A_Schools_PS!B57</f>
        <v>48-LALITPUR</v>
      </c>
      <c r="C86" s="103">
        <f>AT3A_Schools_PS!H57</f>
        <v>1049</v>
      </c>
      <c r="D86" s="103">
        <f>AT3A_Schools_PS!N57</f>
        <v>1049</v>
      </c>
      <c r="E86" s="103">
        <f t="shared" si="0"/>
        <v>0</v>
      </c>
      <c r="F86" s="123">
        <f t="shared" si="1"/>
        <v>0</v>
      </c>
      <c r="G86" s="97"/>
    </row>
    <row r="87" spans="1:7" ht="15.75" customHeight="1" x14ac:dyDescent="0.2">
      <c r="A87" s="125">
        <f>AT3A_Schools_PS!A58</f>
        <v>49</v>
      </c>
      <c r="B87" s="134" t="str">
        <f>AT3A_Schools_PS!B58</f>
        <v>49-LUCKNOW</v>
      </c>
      <c r="C87" s="103">
        <f>AT3A_Schools_PS!H58</f>
        <v>1462</v>
      </c>
      <c r="D87" s="103">
        <f>AT3A_Schools_PS!N58</f>
        <v>1396</v>
      </c>
      <c r="E87" s="103">
        <f t="shared" si="0"/>
        <v>66</v>
      </c>
      <c r="F87" s="123">
        <f t="shared" si="1"/>
        <v>4.5143638850889192E-2</v>
      </c>
      <c r="G87" s="97"/>
    </row>
    <row r="88" spans="1:7" ht="15.75" customHeight="1" x14ac:dyDescent="0.2">
      <c r="A88" s="125">
        <f>AT3A_Schools_PS!A59</f>
        <v>50</v>
      </c>
      <c r="B88" s="134" t="str">
        <f>AT3A_Schools_PS!B59</f>
        <v>50-MAHOBA</v>
      </c>
      <c r="C88" s="103">
        <f>AT3A_Schools_PS!H59</f>
        <v>673</v>
      </c>
      <c r="D88" s="103">
        <f>AT3A_Schools_PS!N59</f>
        <v>673</v>
      </c>
      <c r="E88" s="103">
        <f t="shared" si="0"/>
        <v>0</v>
      </c>
      <c r="F88" s="123">
        <f t="shared" si="1"/>
        <v>0</v>
      </c>
      <c r="G88" s="97"/>
    </row>
    <row r="89" spans="1:7" ht="15.75" customHeight="1" x14ac:dyDescent="0.2">
      <c r="A89" s="125">
        <f>AT3A_Schools_PS!A60</f>
        <v>51</v>
      </c>
      <c r="B89" s="134" t="str">
        <f>AT3A_Schools_PS!B60</f>
        <v>51-MAHRAJGANJ</v>
      </c>
      <c r="C89" s="103">
        <f>AT3A_Schools_PS!H60</f>
        <v>1485</v>
      </c>
      <c r="D89" s="103">
        <f>AT3A_Schools_PS!N60</f>
        <v>1485</v>
      </c>
      <c r="E89" s="103">
        <f t="shared" si="0"/>
        <v>0</v>
      </c>
      <c r="F89" s="123">
        <f t="shared" si="1"/>
        <v>0</v>
      </c>
      <c r="G89" s="97"/>
    </row>
    <row r="90" spans="1:7" ht="15.75" customHeight="1" x14ac:dyDescent="0.2">
      <c r="A90" s="125">
        <f>AT3A_Schools_PS!A61</f>
        <v>52</v>
      </c>
      <c r="B90" s="134" t="str">
        <f>AT3A_Schools_PS!B61</f>
        <v>52-MAINPURI</v>
      </c>
      <c r="C90" s="103">
        <f>AT3A_Schools_PS!H61</f>
        <v>1637</v>
      </c>
      <c r="D90" s="103">
        <f>AT3A_Schools_PS!N61</f>
        <v>1637</v>
      </c>
      <c r="E90" s="103">
        <f t="shared" si="0"/>
        <v>0</v>
      </c>
      <c r="F90" s="123">
        <f t="shared" si="1"/>
        <v>0</v>
      </c>
      <c r="G90" s="97"/>
    </row>
    <row r="91" spans="1:7" ht="15.75" customHeight="1" x14ac:dyDescent="0.2">
      <c r="A91" s="125">
        <f>AT3A_Schools_PS!A62</f>
        <v>53</v>
      </c>
      <c r="B91" s="134" t="str">
        <f>AT3A_Schools_PS!B62</f>
        <v>53-MATHURA</v>
      </c>
      <c r="C91" s="103">
        <f>AT3A_Schools_PS!H62</f>
        <v>1361</v>
      </c>
      <c r="D91" s="103">
        <f>AT3A_Schools_PS!N62</f>
        <v>1361</v>
      </c>
      <c r="E91" s="103">
        <f t="shared" si="0"/>
        <v>0</v>
      </c>
      <c r="F91" s="123">
        <f t="shared" si="1"/>
        <v>0</v>
      </c>
      <c r="G91" s="97"/>
    </row>
    <row r="92" spans="1:7" ht="15.75" customHeight="1" x14ac:dyDescent="0.2">
      <c r="A92" s="125">
        <f>AT3A_Schools_PS!A63</f>
        <v>54</v>
      </c>
      <c r="B92" s="134" t="str">
        <f>AT3A_Schools_PS!B63</f>
        <v>54-MAU</v>
      </c>
      <c r="C92" s="103">
        <f>AT3A_Schools_PS!H63</f>
        <v>1114</v>
      </c>
      <c r="D92" s="103">
        <f>AT3A_Schools_PS!N63</f>
        <v>1114</v>
      </c>
      <c r="E92" s="103">
        <f t="shared" si="0"/>
        <v>0</v>
      </c>
      <c r="F92" s="123">
        <f t="shared" si="1"/>
        <v>0</v>
      </c>
      <c r="G92" s="97"/>
    </row>
    <row r="93" spans="1:7" ht="15.75" customHeight="1" x14ac:dyDescent="0.2">
      <c r="A93" s="125">
        <f>AT3A_Schools_PS!A64</f>
        <v>55</v>
      </c>
      <c r="B93" s="134" t="str">
        <f>AT3A_Schools_PS!B64</f>
        <v>55-MEERUT</v>
      </c>
      <c r="C93" s="103">
        <f>AT3A_Schools_PS!H64</f>
        <v>915</v>
      </c>
      <c r="D93" s="103">
        <f>AT3A_Schools_PS!N64</f>
        <v>915</v>
      </c>
      <c r="E93" s="103">
        <f t="shared" si="0"/>
        <v>0</v>
      </c>
      <c r="F93" s="123">
        <f t="shared" si="1"/>
        <v>0</v>
      </c>
      <c r="G93" s="97"/>
    </row>
    <row r="94" spans="1:7" ht="15.75" customHeight="1" x14ac:dyDescent="0.2">
      <c r="A94" s="125">
        <f>AT3A_Schools_PS!A65</f>
        <v>56</v>
      </c>
      <c r="B94" s="134" t="str">
        <f>AT3A_Schools_PS!B65</f>
        <v>56-MIRZAPUR</v>
      </c>
      <c r="C94" s="103">
        <f>AT3A_Schools_PS!H65</f>
        <v>1631</v>
      </c>
      <c r="D94" s="103">
        <f>AT3A_Schools_PS!N65</f>
        <v>1611</v>
      </c>
      <c r="E94" s="103">
        <f t="shared" si="0"/>
        <v>20</v>
      </c>
      <c r="F94" s="123">
        <f t="shared" si="1"/>
        <v>1.2262415695892091E-2</v>
      </c>
      <c r="G94" s="97"/>
    </row>
    <row r="95" spans="1:7" ht="15.75" customHeight="1" x14ac:dyDescent="0.2">
      <c r="A95" s="125">
        <f>AT3A_Schools_PS!A66</f>
        <v>57</v>
      </c>
      <c r="B95" s="134" t="str">
        <f>AT3A_Schools_PS!B66</f>
        <v>57-MORADABAD</v>
      </c>
      <c r="C95" s="103">
        <f>AT3A_Schools_PS!H66</f>
        <v>1200</v>
      </c>
      <c r="D95" s="103">
        <f>AT3A_Schools_PS!N66</f>
        <v>1200</v>
      </c>
      <c r="E95" s="103">
        <f t="shared" si="0"/>
        <v>0</v>
      </c>
      <c r="F95" s="123">
        <f t="shared" si="1"/>
        <v>0</v>
      </c>
      <c r="G95" s="97"/>
    </row>
    <row r="96" spans="1:7" ht="15.75" customHeight="1" x14ac:dyDescent="0.2">
      <c r="A96" s="125">
        <f>AT3A_Schools_PS!A67</f>
        <v>58</v>
      </c>
      <c r="B96" s="134" t="str">
        <f>AT3A_Schools_PS!B67</f>
        <v>58-MUZAFFARNAGAR</v>
      </c>
      <c r="C96" s="103">
        <f>AT3A_Schools_PS!H67</f>
        <v>885</v>
      </c>
      <c r="D96" s="103">
        <f>AT3A_Schools_PS!N67</f>
        <v>885</v>
      </c>
      <c r="E96" s="103">
        <f t="shared" si="0"/>
        <v>0</v>
      </c>
      <c r="F96" s="123">
        <f t="shared" si="1"/>
        <v>0</v>
      </c>
      <c r="G96" s="97"/>
    </row>
    <row r="97" spans="1:7" ht="15.75" customHeight="1" x14ac:dyDescent="0.2">
      <c r="A97" s="125">
        <f>AT3A_Schools_PS!A68</f>
        <v>59</v>
      </c>
      <c r="B97" s="134" t="str">
        <f>AT3A_Schools_PS!B68</f>
        <v>59-PILIBHIT</v>
      </c>
      <c r="C97" s="103">
        <f>AT3A_Schools_PS!H68</f>
        <v>1230</v>
      </c>
      <c r="D97" s="103">
        <f>AT3A_Schools_PS!N68</f>
        <v>1230</v>
      </c>
      <c r="E97" s="103">
        <f t="shared" si="0"/>
        <v>0</v>
      </c>
      <c r="F97" s="123">
        <f t="shared" si="1"/>
        <v>0</v>
      </c>
      <c r="G97" s="97"/>
    </row>
    <row r="98" spans="1:7" ht="15.75" customHeight="1" x14ac:dyDescent="0.2">
      <c r="A98" s="125">
        <f>AT3A_Schools_PS!A69</f>
        <v>60</v>
      </c>
      <c r="B98" s="134" t="str">
        <f>AT3A_Schools_PS!B69</f>
        <v>60-PRATAPGARH</v>
      </c>
      <c r="C98" s="103">
        <f>AT3A_Schools_PS!H69</f>
        <v>2046</v>
      </c>
      <c r="D98" s="103">
        <f>AT3A_Schools_PS!N69</f>
        <v>2046</v>
      </c>
      <c r="E98" s="103">
        <f t="shared" si="0"/>
        <v>0</v>
      </c>
      <c r="F98" s="123">
        <f t="shared" si="1"/>
        <v>0</v>
      </c>
      <c r="G98" s="97"/>
    </row>
    <row r="99" spans="1:7" ht="15.75" customHeight="1" x14ac:dyDescent="0.2">
      <c r="A99" s="125">
        <f>AT3A_Schools_PS!A70</f>
        <v>61</v>
      </c>
      <c r="B99" s="134" t="str">
        <f>AT3A_Schools_PS!B70</f>
        <v>61-RAI BAREILY</v>
      </c>
      <c r="C99" s="103">
        <f>AT3A_Schools_PS!H70</f>
        <v>1987</v>
      </c>
      <c r="D99" s="103">
        <f>AT3A_Schools_PS!N70</f>
        <v>1987</v>
      </c>
      <c r="E99" s="103">
        <f t="shared" si="0"/>
        <v>0</v>
      </c>
      <c r="F99" s="123">
        <f t="shared" si="1"/>
        <v>0</v>
      </c>
      <c r="G99" s="97"/>
    </row>
    <row r="100" spans="1:7" ht="15.75" customHeight="1" x14ac:dyDescent="0.2">
      <c r="A100" s="125">
        <f>AT3A_Schools_PS!A71</f>
        <v>62</v>
      </c>
      <c r="B100" s="134" t="str">
        <f>AT3A_Schools_PS!B71</f>
        <v>62-RAMPUR</v>
      </c>
      <c r="C100" s="103">
        <f>AT3A_Schools_PS!H71</f>
        <v>1395</v>
      </c>
      <c r="D100" s="103">
        <f>AT3A_Schools_PS!N71</f>
        <v>1395</v>
      </c>
      <c r="E100" s="103">
        <f t="shared" si="0"/>
        <v>0</v>
      </c>
      <c r="F100" s="123">
        <f t="shared" si="1"/>
        <v>0</v>
      </c>
      <c r="G100" s="97"/>
    </row>
    <row r="101" spans="1:7" ht="15.75" customHeight="1" x14ac:dyDescent="0.2">
      <c r="A101" s="125">
        <f>AT3A_Schools_PS!A72</f>
        <v>63</v>
      </c>
      <c r="B101" s="134" t="str">
        <f>AT3A_Schools_PS!B72</f>
        <v>63-SAHARANPUR</v>
      </c>
      <c r="C101" s="103">
        <f>AT3A_Schools_PS!H72</f>
        <v>1363</v>
      </c>
      <c r="D101" s="103">
        <f>AT3A_Schools_PS!N72</f>
        <v>1363</v>
      </c>
      <c r="E101" s="103">
        <f t="shared" si="0"/>
        <v>0</v>
      </c>
      <c r="F101" s="123">
        <f t="shared" si="1"/>
        <v>0</v>
      </c>
      <c r="G101" s="97"/>
    </row>
    <row r="102" spans="1:7" ht="15.75" customHeight="1" x14ac:dyDescent="0.2">
      <c r="A102" s="125">
        <f>AT3A_Schools_PS!A73</f>
        <v>64</v>
      </c>
      <c r="B102" s="134" t="str">
        <f>AT3A_Schools_PS!B73</f>
        <v>64-SANTKABIR NAGAR</v>
      </c>
      <c r="C102" s="103">
        <f>AT3A_Schools_PS!H73</f>
        <v>1075</v>
      </c>
      <c r="D102" s="103">
        <f>AT3A_Schools_PS!N73</f>
        <v>1075</v>
      </c>
      <c r="E102" s="103">
        <f t="shared" si="0"/>
        <v>0</v>
      </c>
      <c r="F102" s="123">
        <f t="shared" si="1"/>
        <v>0</v>
      </c>
      <c r="G102" s="97"/>
    </row>
    <row r="103" spans="1:7" ht="15.75" customHeight="1" x14ac:dyDescent="0.2">
      <c r="A103" s="125">
        <f>AT3A_Schools_PS!A74</f>
        <v>65</v>
      </c>
      <c r="B103" s="134" t="str">
        <f>AT3A_Schools_PS!B74</f>
        <v>65-SHAHJAHANPUR</v>
      </c>
      <c r="C103" s="103">
        <f>AT3A_Schools_PS!H74</f>
        <v>2360</v>
      </c>
      <c r="D103" s="103">
        <f>AT3A_Schools_PS!N74</f>
        <v>2292</v>
      </c>
      <c r="E103" s="103">
        <f t="shared" si="0"/>
        <v>68</v>
      </c>
      <c r="F103" s="123">
        <f t="shared" si="1"/>
        <v>2.8813559322033899E-2</v>
      </c>
      <c r="G103" s="97"/>
    </row>
    <row r="104" spans="1:7" ht="15.75" customHeight="1" x14ac:dyDescent="0.2">
      <c r="A104" s="125">
        <f>AT3A_Schools_PS!A75</f>
        <v>66</v>
      </c>
      <c r="B104" s="134" t="str">
        <f>AT3A_Schools_PS!B75</f>
        <v>66-SHRAWASTI</v>
      </c>
      <c r="C104" s="103">
        <f>AT3A_Schools_PS!H75</f>
        <v>888</v>
      </c>
      <c r="D104" s="103">
        <f>AT3A_Schools_PS!N75</f>
        <v>887</v>
      </c>
      <c r="E104" s="103">
        <f t="shared" si="0"/>
        <v>1</v>
      </c>
      <c r="F104" s="123">
        <f t="shared" si="1"/>
        <v>1.1261261261261261E-3</v>
      </c>
      <c r="G104" s="97"/>
    </row>
    <row r="105" spans="1:7" ht="15.75" customHeight="1" x14ac:dyDescent="0.2">
      <c r="A105" s="125">
        <f>AT3A_Schools_PS!A76</f>
        <v>67</v>
      </c>
      <c r="B105" s="134" t="str">
        <f>AT3A_Schools_PS!B76</f>
        <v>67-SIDDHARTHNAGAR</v>
      </c>
      <c r="C105" s="103">
        <f>AT3A_Schools_PS!H76</f>
        <v>1925</v>
      </c>
      <c r="D105" s="103">
        <f>AT3A_Schools_PS!N76</f>
        <v>1925</v>
      </c>
      <c r="E105" s="103">
        <f t="shared" si="0"/>
        <v>0</v>
      </c>
      <c r="F105" s="123">
        <f t="shared" si="1"/>
        <v>0</v>
      </c>
      <c r="G105" s="97"/>
    </row>
    <row r="106" spans="1:7" ht="15.75" customHeight="1" x14ac:dyDescent="0.2">
      <c r="A106" s="125">
        <f>AT3A_Schools_PS!A77</f>
        <v>68</v>
      </c>
      <c r="B106" s="134" t="str">
        <f>AT3A_Schools_PS!B77</f>
        <v>68-SITAPUR</v>
      </c>
      <c r="C106" s="103">
        <f>AT3A_Schools_PS!H77</f>
        <v>3020</v>
      </c>
      <c r="D106" s="103">
        <f>AT3A_Schools_PS!N77</f>
        <v>3020</v>
      </c>
      <c r="E106" s="103">
        <f t="shared" si="0"/>
        <v>0</v>
      </c>
      <c r="F106" s="123">
        <f t="shared" si="1"/>
        <v>0</v>
      </c>
      <c r="G106" s="97"/>
    </row>
    <row r="107" spans="1:7" ht="15.75" customHeight="1" x14ac:dyDescent="0.2">
      <c r="A107" s="125">
        <f>AT3A_Schools_PS!A78</f>
        <v>69</v>
      </c>
      <c r="B107" s="134" t="str">
        <f>AT3A_Schools_PS!B78</f>
        <v>69-SONBHADRA</v>
      </c>
      <c r="C107" s="103">
        <f>AT3A_Schools_PS!H78</f>
        <v>1812</v>
      </c>
      <c r="D107" s="103">
        <f>AT3A_Schools_PS!N78</f>
        <v>1812</v>
      </c>
      <c r="E107" s="103">
        <f t="shared" si="0"/>
        <v>0</v>
      </c>
      <c r="F107" s="123">
        <f t="shared" si="1"/>
        <v>0</v>
      </c>
      <c r="G107" s="97"/>
    </row>
    <row r="108" spans="1:7" ht="15.75" customHeight="1" x14ac:dyDescent="0.2">
      <c r="A108" s="125">
        <f>AT3A_Schools_PS!A79</f>
        <v>70</v>
      </c>
      <c r="B108" s="134" t="str">
        <f>AT3A_Schools_PS!B79</f>
        <v>70-SULTANPUR</v>
      </c>
      <c r="C108" s="103">
        <f>AT3A_Schools_PS!H79</f>
        <v>1730</v>
      </c>
      <c r="D108" s="103">
        <f>AT3A_Schools_PS!N79</f>
        <v>1730</v>
      </c>
      <c r="E108" s="103">
        <f t="shared" si="0"/>
        <v>0</v>
      </c>
      <c r="F108" s="123">
        <f t="shared" si="1"/>
        <v>0</v>
      </c>
      <c r="G108" s="97"/>
    </row>
    <row r="109" spans="1:7" ht="15.75" customHeight="1" x14ac:dyDescent="0.2">
      <c r="A109" s="125">
        <f>AT3A_Schools_PS!A80</f>
        <v>71</v>
      </c>
      <c r="B109" s="134" t="str">
        <f>AT3A_Schools_PS!B80</f>
        <v>71-UNNAO</v>
      </c>
      <c r="C109" s="103">
        <f>AT3A_Schools_PS!H80</f>
        <v>2309</v>
      </c>
      <c r="D109" s="103">
        <f>AT3A_Schools_PS!N80</f>
        <v>2309</v>
      </c>
      <c r="E109" s="103">
        <f t="shared" si="0"/>
        <v>0</v>
      </c>
      <c r="F109" s="123">
        <f t="shared" si="1"/>
        <v>0</v>
      </c>
      <c r="G109" s="97"/>
    </row>
    <row r="110" spans="1:7" ht="15.75" customHeight="1" x14ac:dyDescent="0.2">
      <c r="A110" s="125">
        <f>AT3A_Schools_PS!A81</f>
        <v>72</v>
      </c>
      <c r="B110" s="134" t="str">
        <f>AT3A_Schools_PS!B81</f>
        <v>72-VARANASI</v>
      </c>
      <c r="C110" s="103">
        <f>AT3A_Schools_PS!H81</f>
        <v>1025</v>
      </c>
      <c r="D110" s="103">
        <f>AT3A_Schools_PS!N81</f>
        <v>1025</v>
      </c>
      <c r="E110" s="103">
        <f t="shared" si="0"/>
        <v>0</v>
      </c>
      <c r="F110" s="123">
        <f t="shared" si="1"/>
        <v>0</v>
      </c>
      <c r="G110" s="97"/>
    </row>
    <row r="111" spans="1:7" ht="15.75" customHeight="1" x14ac:dyDescent="0.2">
      <c r="A111" s="125">
        <f>AT3A_Schools_PS!A82</f>
        <v>73</v>
      </c>
      <c r="B111" s="134" t="str">
        <f>AT3A_Schools_PS!B82</f>
        <v>73-SAMBHAL</v>
      </c>
      <c r="C111" s="103">
        <f>AT3A_Schools_PS!H82</f>
        <v>1049</v>
      </c>
      <c r="D111" s="103">
        <f>AT3A_Schools_PS!N82</f>
        <v>1049</v>
      </c>
      <c r="E111" s="103">
        <f t="shared" si="0"/>
        <v>0</v>
      </c>
      <c r="F111" s="123">
        <f t="shared" si="1"/>
        <v>0</v>
      </c>
      <c r="G111" s="97"/>
    </row>
    <row r="112" spans="1:7" ht="15.75" customHeight="1" x14ac:dyDescent="0.2">
      <c r="A112" s="125">
        <f>AT3A_Schools_PS!A83</f>
        <v>74</v>
      </c>
      <c r="B112" s="134" t="str">
        <f>AT3A_Schools_PS!B83</f>
        <v>74-HAPUR</v>
      </c>
      <c r="C112" s="103">
        <f>AT3A_Schools_PS!H83</f>
        <v>429</v>
      </c>
      <c r="D112" s="103">
        <f>AT3A_Schools_PS!N83</f>
        <v>429</v>
      </c>
      <c r="E112" s="103">
        <f t="shared" si="0"/>
        <v>0</v>
      </c>
      <c r="F112" s="123">
        <f t="shared" si="1"/>
        <v>0</v>
      </c>
      <c r="G112" s="97"/>
    </row>
    <row r="113" spans="1:7" ht="15.75" customHeight="1" x14ac:dyDescent="0.2">
      <c r="A113" s="125">
        <f>AT3A_Schools_PS!A84</f>
        <v>75</v>
      </c>
      <c r="B113" s="134" t="str">
        <f>AT3A_Schools_PS!B84</f>
        <v>75-SHAMLI</v>
      </c>
      <c r="C113" s="103">
        <f>AT3A_Schools_PS!H84</f>
        <v>538</v>
      </c>
      <c r="D113" s="103">
        <f>AT3A_Schools_PS!N84</f>
        <v>538</v>
      </c>
      <c r="E113" s="103">
        <f t="shared" si="0"/>
        <v>0</v>
      </c>
      <c r="F113" s="123">
        <f t="shared" si="1"/>
        <v>0</v>
      </c>
      <c r="G113" s="97"/>
    </row>
    <row r="114" spans="1:7" ht="15.75" customHeight="1" x14ac:dyDescent="0.2">
      <c r="A114" s="121"/>
      <c r="B114" s="135" t="s">
        <v>32</v>
      </c>
      <c r="C114" s="111">
        <f>SUM(C39:C113)</f>
        <v>114460</v>
      </c>
      <c r="D114" s="111">
        <f>SUM(D39:D113)</f>
        <v>114080</v>
      </c>
      <c r="E114" s="111">
        <f>SUM(E39:E113)</f>
        <v>380</v>
      </c>
      <c r="F114" s="124">
        <f t="shared" si="1"/>
        <v>3.3199370959287088E-3</v>
      </c>
      <c r="G114" s="97"/>
    </row>
    <row r="116" spans="1:7" ht="15.75" customHeight="1" x14ac:dyDescent="0.2">
      <c r="A116" s="99" t="s">
        <v>910</v>
      </c>
      <c r="B116" s="99"/>
      <c r="C116" s="99"/>
      <c r="D116" s="99"/>
      <c r="E116" s="99"/>
      <c r="F116" s="99"/>
    </row>
    <row r="117" spans="1:7" ht="61.5" customHeight="1" x14ac:dyDescent="0.2">
      <c r="A117" s="100" t="s">
        <v>304</v>
      </c>
      <c r="B117" s="100" t="s">
        <v>86</v>
      </c>
      <c r="C117" s="100" t="s">
        <v>937</v>
      </c>
      <c r="D117" s="100" t="s">
        <v>156</v>
      </c>
      <c r="E117" s="100" t="s">
        <v>907</v>
      </c>
      <c r="F117" s="100" t="s">
        <v>908</v>
      </c>
    </row>
    <row r="118" spans="1:7" ht="15.75" customHeight="1" x14ac:dyDescent="0.2">
      <c r="A118" s="119">
        <v>1</v>
      </c>
      <c r="B118" s="119">
        <v>2</v>
      </c>
      <c r="C118" s="119">
        <v>3</v>
      </c>
      <c r="D118" s="119">
        <v>4</v>
      </c>
      <c r="E118" s="119" t="s">
        <v>909</v>
      </c>
      <c r="F118" s="119">
        <v>6</v>
      </c>
    </row>
    <row r="119" spans="1:7" ht="15.75" customHeight="1" x14ac:dyDescent="0.2">
      <c r="A119" s="125">
        <f t="shared" ref="A119:B138" si="2">A39</f>
        <v>1</v>
      </c>
      <c r="B119" s="134" t="str">
        <f t="shared" si="2"/>
        <v>01-AGRA</v>
      </c>
      <c r="C119" s="103">
        <f>AT3B_Schools_UPS!H10+AT3C_Schools_UPS!H10</f>
        <v>1055</v>
      </c>
      <c r="D119" s="103">
        <f>AT3B_Schools_UPS!N10+AT3C_Schools_UPS!N10</f>
        <v>933</v>
      </c>
      <c r="E119" s="103">
        <f t="shared" ref="E119:E193" si="3">C119-D119</f>
        <v>122</v>
      </c>
      <c r="F119" s="123">
        <f t="shared" ref="F119:F193" si="4">E119/C119</f>
        <v>0.11563981042654028</v>
      </c>
    </row>
    <row r="120" spans="1:7" ht="15.75" customHeight="1" x14ac:dyDescent="0.2">
      <c r="A120" s="125">
        <f t="shared" si="2"/>
        <v>2</v>
      </c>
      <c r="B120" s="134" t="str">
        <f t="shared" si="2"/>
        <v>02-ALIGARH</v>
      </c>
      <c r="C120" s="103">
        <f>AT3B_Schools_UPS!H11+AT3C_Schools_UPS!H11</f>
        <v>889</v>
      </c>
      <c r="D120" s="103">
        <f>AT3B_Schools_UPS!N11+AT3C_Schools_UPS!N11</f>
        <v>877</v>
      </c>
      <c r="E120" s="103">
        <f t="shared" si="3"/>
        <v>12</v>
      </c>
      <c r="F120" s="123">
        <f t="shared" si="4"/>
        <v>1.3498312710911136E-2</v>
      </c>
    </row>
    <row r="121" spans="1:7" ht="15.75" customHeight="1" x14ac:dyDescent="0.2">
      <c r="A121" s="125">
        <f t="shared" si="2"/>
        <v>3</v>
      </c>
      <c r="B121" s="134" t="str">
        <f t="shared" si="2"/>
        <v>03-ALLAHABAD</v>
      </c>
      <c r="C121" s="103">
        <f>AT3B_Schools_UPS!H12+AT3C_Schools_UPS!H12</f>
        <v>1342</v>
      </c>
      <c r="D121" s="103">
        <f>AT3B_Schools_UPS!N12+AT3C_Schools_UPS!N12</f>
        <v>1322</v>
      </c>
      <c r="E121" s="103">
        <f t="shared" si="3"/>
        <v>20</v>
      </c>
      <c r="F121" s="123">
        <f t="shared" si="4"/>
        <v>1.4903129657228018E-2</v>
      </c>
    </row>
    <row r="122" spans="1:7" ht="15.75" customHeight="1" x14ac:dyDescent="0.2">
      <c r="A122" s="125">
        <f t="shared" si="2"/>
        <v>4</v>
      </c>
      <c r="B122" s="134" t="str">
        <f t="shared" si="2"/>
        <v>04-AMBEDKAR NAGAR</v>
      </c>
      <c r="C122" s="103">
        <f>AT3B_Schools_UPS!H13+AT3C_Schools_UPS!H13</f>
        <v>695</v>
      </c>
      <c r="D122" s="103">
        <f>AT3B_Schools_UPS!N13+AT3C_Schools_UPS!N13</f>
        <v>695</v>
      </c>
      <c r="E122" s="103">
        <f t="shared" si="3"/>
        <v>0</v>
      </c>
      <c r="F122" s="123">
        <f t="shared" si="4"/>
        <v>0</v>
      </c>
    </row>
    <row r="123" spans="1:7" ht="15.75" customHeight="1" x14ac:dyDescent="0.2">
      <c r="A123" s="125">
        <f t="shared" si="2"/>
        <v>5</v>
      </c>
      <c r="B123" s="134" t="str">
        <f t="shared" si="2"/>
        <v>05-AURAIYA</v>
      </c>
      <c r="C123" s="103">
        <f>AT3B_Schools_UPS!H14+AT3C_Schools_UPS!H14</f>
        <v>575</v>
      </c>
      <c r="D123" s="103">
        <f>AT3B_Schools_UPS!N14+AT3C_Schools_UPS!N14</f>
        <v>575</v>
      </c>
      <c r="E123" s="103">
        <f t="shared" si="3"/>
        <v>0</v>
      </c>
      <c r="F123" s="123">
        <f t="shared" si="4"/>
        <v>0</v>
      </c>
    </row>
    <row r="124" spans="1:7" ht="15.75" customHeight="1" x14ac:dyDescent="0.2">
      <c r="A124" s="125">
        <f t="shared" si="2"/>
        <v>6</v>
      </c>
      <c r="B124" s="134" t="str">
        <f t="shared" si="2"/>
        <v>06-AZAMGARH</v>
      </c>
      <c r="C124" s="103">
        <f>AT3B_Schools_UPS!H15+AT3C_Schools_UPS!H15</f>
        <v>1227</v>
      </c>
      <c r="D124" s="103">
        <f>AT3B_Schools_UPS!N15+AT3C_Schools_UPS!N15</f>
        <v>1205</v>
      </c>
      <c r="E124" s="103">
        <f t="shared" si="3"/>
        <v>22</v>
      </c>
      <c r="F124" s="123">
        <f t="shared" si="4"/>
        <v>1.7929910350448247E-2</v>
      </c>
    </row>
    <row r="125" spans="1:7" ht="15.75" customHeight="1" x14ac:dyDescent="0.2">
      <c r="A125" s="125">
        <f t="shared" si="2"/>
        <v>7</v>
      </c>
      <c r="B125" s="134" t="str">
        <f t="shared" si="2"/>
        <v>07-BADAUN</v>
      </c>
      <c r="C125" s="103">
        <f>AT3B_Schools_UPS!H16+AT3C_Schools_UPS!H16</f>
        <v>737</v>
      </c>
      <c r="D125" s="103">
        <f>AT3B_Schools_UPS!N16+AT3C_Schools_UPS!N16</f>
        <v>737</v>
      </c>
      <c r="E125" s="103">
        <f t="shared" si="3"/>
        <v>0</v>
      </c>
      <c r="F125" s="123">
        <f t="shared" si="4"/>
        <v>0</v>
      </c>
    </row>
    <row r="126" spans="1:7" ht="15.75" customHeight="1" x14ac:dyDescent="0.2">
      <c r="A126" s="125">
        <f t="shared" si="2"/>
        <v>8</v>
      </c>
      <c r="B126" s="134" t="str">
        <f t="shared" si="2"/>
        <v>08-BAGHPAT</v>
      </c>
      <c r="C126" s="103">
        <f>AT3B_Schools_UPS!H17+AT3C_Schools_UPS!H17</f>
        <v>291</v>
      </c>
      <c r="D126" s="103">
        <f>AT3B_Schools_UPS!N17+AT3C_Schools_UPS!N17</f>
        <v>291</v>
      </c>
      <c r="E126" s="103">
        <f t="shared" si="3"/>
        <v>0</v>
      </c>
      <c r="F126" s="123">
        <f t="shared" si="4"/>
        <v>0</v>
      </c>
    </row>
    <row r="127" spans="1:7" ht="15.75" customHeight="1" x14ac:dyDescent="0.2">
      <c r="A127" s="125">
        <f t="shared" si="2"/>
        <v>9</v>
      </c>
      <c r="B127" s="134" t="str">
        <f t="shared" si="2"/>
        <v>09-BAHRAICH</v>
      </c>
      <c r="C127" s="103">
        <f>AT3B_Schools_UPS!H18+AT3C_Schools_UPS!H18</f>
        <v>1046</v>
      </c>
      <c r="D127" s="103">
        <f>AT3B_Schools_UPS!N18+AT3C_Schools_UPS!N18</f>
        <v>1044</v>
      </c>
      <c r="E127" s="103">
        <f t="shared" si="3"/>
        <v>2</v>
      </c>
      <c r="F127" s="123">
        <f t="shared" si="4"/>
        <v>1.9120458891013384E-3</v>
      </c>
    </row>
    <row r="128" spans="1:7" ht="15.75" customHeight="1" x14ac:dyDescent="0.2">
      <c r="A128" s="125">
        <f t="shared" si="2"/>
        <v>10</v>
      </c>
      <c r="B128" s="134" t="str">
        <f t="shared" si="2"/>
        <v>10-BALLIA</v>
      </c>
      <c r="C128" s="103">
        <f>AT3B_Schools_UPS!H19+AT3C_Schools_UPS!H19</f>
        <v>831</v>
      </c>
      <c r="D128" s="103">
        <f>AT3B_Schools_UPS!N19+AT3C_Schools_UPS!N19</f>
        <v>772</v>
      </c>
      <c r="E128" s="103">
        <f t="shared" si="3"/>
        <v>59</v>
      </c>
      <c r="F128" s="123">
        <f t="shared" si="4"/>
        <v>7.0998796630565589E-2</v>
      </c>
    </row>
    <row r="129" spans="1:6" ht="15.75" customHeight="1" x14ac:dyDescent="0.2">
      <c r="A129" s="125">
        <f t="shared" si="2"/>
        <v>11</v>
      </c>
      <c r="B129" s="134" t="str">
        <f t="shared" si="2"/>
        <v>11-BALRAMPUR</v>
      </c>
      <c r="C129" s="103">
        <f>AT3B_Schools_UPS!H20+AT3C_Schools_UPS!H20</f>
        <v>711</v>
      </c>
      <c r="D129" s="103">
        <f>AT3B_Schools_UPS!N20+AT3C_Schools_UPS!N20</f>
        <v>711</v>
      </c>
      <c r="E129" s="103">
        <f t="shared" si="3"/>
        <v>0</v>
      </c>
      <c r="F129" s="123">
        <f t="shared" si="4"/>
        <v>0</v>
      </c>
    </row>
    <row r="130" spans="1:6" ht="15.75" customHeight="1" x14ac:dyDescent="0.2">
      <c r="A130" s="125">
        <f t="shared" si="2"/>
        <v>12</v>
      </c>
      <c r="B130" s="134" t="str">
        <f t="shared" si="2"/>
        <v>12-BANDA</v>
      </c>
      <c r="C130" s="103">
        <f>AT3B_Schools_UPS!H21+AT3C_Schools_UPS!H21</f>
        <v>704</v>
      </c>
      <c r="D130" s="103">
        <f>AT3B_Schools_UPS!N21+AT3C_Schools_UPS!N21</f>
        <v>703</v>
      </c>
      <c r="E130" s="103">
        <f t="shared" si="3"/>
        <v>1</v>
      </c>
      <c r="F130" s="123">
        <f t="shared" si="4"/>
        <v>1.4204545454545455E-3</v>
      </c>
    </row>
    <row r="131" spans="1:6" ht="15.75" customHeight="1" x14ac:dyDescent="0.2">
      <c r="A131" s="125">
        <f t="shared" si="2"/>
        <v>13</v>
      </c>
      <c r="B131" s="134" t="str">
        <f t="shared" si="2"/>
        <v>13-BARABANKI</v>
      </c>
      <c r="C131" s="103">
        <f>AT3B_Schools_UPS!H22+AT3C_Schools_UPS!H22</f>
        <v>935</v>
      </c>
      <c r="D131" s="103">
        <f>AT3B_Schools_UPS!N22+AT3C_Schools_UPS!N22</f>
        <v>911</v>
      </c>
      <c r="E131" s="103">
        <f t="shared" si="3"/>
        <v>24</v>
      </c>
      <c r="F131" s="123">
        <f t="shared" si="4"/>
        <v>2.5668449197860963E-2</v>
      </c>
    </row>
    <row r="132" spans="1:6" ht="15.75" customHeight="1" x14ac:dyDescent="0.2">
      <c r="A132" s="125">
        <f t="shared" si="2"/>
        <v>14</v>
      </c>
      <c r="B132" s="134" t="str">
        <f t="shared" si="2"/>
        <v>14-BAREILY</v>
      </c>
      <c r="C132" s="103">
        <f>AT3B_Schools_UPS!H23+AT3C_Schools_UPS!H23</f>
        <v>912</v>
      </c>
      <c r="D132" s="103">
        <f>AT3B_Schools_UPS!N23+AT3C_Schools_UPS!N23</f>
        <v>909</v>
      </c>
      <c r="E132" s="103">
        <f t="shared" si="3"/>
        <v>3</v>
      </c>
      <c r="F132" s="123">
        <f t="shared" si="4"/>
        <v>3.2894736842105261E-3</v>
      </c>
    </row>
    <row r="133" spans="1:6" ht="15.75" customHeight="1" x14ac:dyDescent="0.2">
      <c r="A133" s="125">
        <f t="shared" si="2"/>
        <v>15</v>
      </c>
      <c r="B133" s="134" t="str">
        <f t="shared" si="2"/>
        <v>15-BASTI</v>
      </c>
      <c r="C133" s="103">
        <f>AT3B_Schools_UPS!H24+AT3C_Schools_UPS!H24</f>
        <v>792</v>
      </c>
      <c r="D133" s="103">
        <f>AT3B_Schools_UPS!N24+AT3C_Schools_UPS!N24</f>
        <v>790</v>
      </c>
      <c r="E133" s="103">
        <f t="shared" si="3"/>
        <v>2</v>
      </c>
      <c r="F133" s="123">
        <f t="shared" si="4"/>
        <v>2.5252525252525255E-3</v>
      </c>
    </row>
    <row r="134" spans="1:6" ht="15.75" customHeight="1" x14ac:dyDescent="0.2">
      <c r="A134" s="125">
        <f t="shared" si="2"/>
        <v>16</v>
      </c>
      <c r="B134" s="134" t="str">
        <f t="shared" si="2"/>
        <v>16-BHADOHI</v>
      </c>
      <c r="C134" s="103">
        <f>AT3B_Schools_UPS!H25+AT3C_Schools_UPS!H25</f>
        <v>406</v>
      </c>
      <c r="D134" s="103">
        <f>AT3B_Schools_UPS!N25+AT3C_Schools_UPS!N25</f>
        <v>401</v>
      </c>
      <c r="E134" s="103">
        <f t="shared" si="3"/>
        <v>5</v>
      </c>
      <c r="F134" s="123">
        <f t="shared" si="4"/>
        <v>1.2315270935960592E-2</v>
      </c>
    </row>
    <row r="135" spans="1:6" ht="15.75" customHeight="1" x14ac:dyDescent="0.2">
      <c r="A135" s="125">
        <f t="shared" si="2"/>
        <v>17</v>
      </c>
      <c r="B135" s="134" t="str">
        <f t="shared" si="2"/>
        <v>17-BIJNOUR</v>
      </c>
      <c r="C135" s="103">
        <f>AT3B_Schools_UPS!H26+AT3C_Schools_UPS!H26</f>
        <v>913</v>
      </c>
      <c r="D135" s="103">
        <f>AT3B_Schools_UPS!N26+AT3C_Schools_UPS!N26</f>
        <v>913</v>
      </c>
      <c r="E135" s="103">
        <f t="shared" si="3"/>
        <v>0</v>
      </c>
      <c r="F135" s="123">
        <f t="shared" si="4"/>
        <v>0</v>
      </c>
    </row>
    <row r="136" spans="1:6" ht="15.75" customHeight="1" x14ac:dyDescent="0.2">
      <c r="A136" s="125">
        <f t="shared" si="2"/>
        <v>18</v>
      </c>
      <c r="B136" s="134" t="str">
        <f t="shared" si="2"/>
        <v>18-BULANDSHAHAR</v>
      </c>
      <c r="C136" s="103">
        <f>AT3B_Schools_UPS!H27+AT3C_Schools_UPS!H27</f>
        <v>977</v>
      </c>
      <c r="D136" s="103">
        <f>AT3B_Schools_UPS!N27+AT3C_Schools_UPS!N27</f>
        <v>810</v>
      </c>
      <c r="E136" s="103">
        <f t="shared" si="3"/>
        <v>167</v>
      </c>
      <c r="F136" s="123">
        <f t="shared" si="4"/>
        <v>0.17093142272262027</v>
      </c>
    </row>
    <row r="137" spans="1:6" ht="15.75" customHeight="1" x14ac:dyDescent="0.2">
      <c r="A137" s="125">
        <f t="shared" si="2"/>
        <v>19</v>
      </c>
      <c r="B137" s="134" t="str">
        <f t="shared" si="2"/>
        <v>19-CHANDAULI</v>
      </c>
      <c r="C137" s="103">
        <f>AT3B_Schools_UPS!H28+AT3C_Schools_UPS!H28</f>
        <v>550</v>
      </c>
      <c r="D137" s="103">
        <f>AT3B_Schools_UPS!N28+AT3C_Schools_UPS!N28</f>
        <v>549</v>
      </c>
      <c r="E137" s="103">
        <f t="shared" si="3"/>
        <v>1</v>
      </c>
      <c r="F137" s="123">
        <f t="shared" si="4"/>
        <v>1.8181818181818182E-3</v>
      </c>
    </row>
    <row r="138" spans="1:6" ht="15.75" customHeight="1" x14ac:dyDescent="0.2">
      <c r="A138" s="125">
        <f t="shared" si="2"/>
        <v>20</v>
      </c>
      <c r="B138" s="134" t="str">
        <f t="shared" si="2"/>
        <v>20-CHITRAKOOT</v>
      </c>
      <c r="C138" s="103">
        <f>AT3B_Schools_UPS!H29+AT3C_Schools_UPS!H29</f>
        <v>480</v>
      </c>
      <c r="D138" s="103">
        <f>AT3B_Schools_UPS!N29+AT3C_Schools_UPS!N29</f>
        <v>480</v>
      </c>
      <c r="E138" s="103">
        <f t="shared" si="3"/>
        <v>0</v>
      </c>
      <c r="F138" s="123">
        <f t="shared" si="4"/>
        <v>0</v>
      </c>
    </row>
    <row r="139" spans="1:6" ht="15.75" customHeight="1" x14ac:dyDescent="0.2">
      <c r="A139" s="125">
        <f t="shared" ref="A139:B158" si="5">A59</f>
        <v>21</v>
      </c>
      <c r="B139" s="134" t="str">
        <f t="shared" si="5"/>
        <v>21-AMETHI</v>
      </c>
      <c r="C139" s="103">
        <f>AT3B_Schools_UPS!H30+AT3C_Schools_UPS!H30</f>
        <v>512</v>
      </c>
      <c r="D139" s="103">
        <f>AT3B_Schools_UPS!N30+AT3C_Schools_UPS!N30</f>
        <v>509</v>
      </c>
      <c r="E139" s="103">
        <f t="shared" si="3"/>
        <v>3</v>
      </c>
      <c r="F139" s="123">
        <f t="shared" si="4"/>
        <v>5.859375E-3</v>
      </c>
    </row>
    <row r="140" spans="1:6" ht="15.75" customHeight="1" x14ac:dyDescent="0.2">
      <c r="A140" s="125">
        <f t="shared" si="5"/>
        <v>22</v>
      </c>
      <c r="B140" s="134" t="str">
        <f t="shared" si="5"/>
        <v>22-DEORIA</v>
      </c>
      <c r="C140" s="103">
        <f>AT3B_Schools_UPS!H31+AT3C_Schools_UPS!H31</f>
        <v>949</v>
      </c>
      <c r="D140" s="103">
        <f>AT3B_Schools_UPS!N31+AT3C_Schools_UPS!N31</f>
        <v>946</v>
      </c>
      <c r="E140" s="103">
        <f t="shared" si="3"/>
        <v>3</v>
      </c>
      <c r="F140" s="123">
        <f t="shared" si="4"/>
        <v>3.1612223393045311E-3</v>
      </c>
    </row>
    <row r="141" spans="1:6" ht="15.75" customHeight="1" x14ac:dyDescent="0.2">
      <c r="A141" s="125">
        <f t="shared" si="5"/>
        <v>23</v>
      </c>
      <c r="B141" s="134" t="str">
        <f t="shared" si="5"/>
        <v>23-ETAH</v>
      </c>
      <c r="C141" s="103">
        <f>AT3B_Schools_UPS!H32+AT3C_Schools_UPS!H32</f>
        <v>666</v>
      </c>
      <c r="D141" s="103">
        <f>AT3B_Schools_UPS!N32+AT3C_Schools_UPS!N32</f>
        <v>666</v>
      </c>
      <c r="E141" s="103">
        <f t="shared" si="3"/>
        <v>0</v>
      </c>
      <c r="F141" s="123">
        <f t="shared" si="4"/>
        <v>0</v>
      </c>
    </row>
    <row r="142" spans="1:6" ht="15.75" customHeight="1" x14ac:dyDescent="0.2">
      <c r="A142" s="125">
        <f t="shared" si="5"/>
        <v>24</v>
      </c>
      <c r="B142" s="134" t="str">
        <f t="shared" si="5"/>
        <v>24-FAIZABAD</v>
      </c>
      <c r="C142" s="103">
        <f>AT3B_Schools_UPS!H33+AT3C_Schools_UPS!H33</f>
        <v>718</v>
      </c>
      <c r="D142" s="103">
        <f>AT3B_Schools_UPS!N33+AT3C_Schools_UPS!N33</f>
        <v>718</v>
      </c>
      <c r="E142" s="103">
        <f t="shared" si="3"/>
        <v>0</v>
      </c>
      <c r="F142" s="123">
        <f t="shared" si="4"/>
        <v>0</v>
      </c>
    </row>
    <row r="143" spans="1:6" ht="15.75" customHeight="1" x14ac:dyDescent="0.2">
      <c r="A143" s="125">
        <f t="shared" si="5"/>
        <v>25</v>
      </c>
      <c r="B143" s="134" t="str">
        <f t="shared" si="5"/>
        <v>25-FARRUKHABAD</v>
      </c>
      <c r="C143" s="103">
        <f>AT3B_Schools_UPS!H34+AT3C_Schools_UPS!H34</f>
        <v>685</v>
      </c>
      <c r="D143" s="103">
        <f>AT3B_Schools_UPS!N34+AT3C_Schools_UPS!N34</f>
        <v>684</v>
      </c>
      <c r="E143" s="103">
        <f t="shared" si="3"/>
        <v>1</v>
      </c>
      <c r="F143" s="123">
        <f t="shared" si="4"/>
        <v>1.4598540145985401E-3</v>
      </c>
    </row>
    <row r="144" spans="1:6" ht="15.75" customHeight="1" x14ac:dyDescent="0.2">
      <c r="A144" s="125">
        <f t="shared" si="5"/>
        <v>26</v>
      </c>
      <c r="B144" s="134" t="str">
        <f t="shared" si="5"/>
        <v>26-FATEHPUR</v>
      </c>
      <c r="C144" s="103">
        <f>AT3B_Schools_UPS!H35+AT3C_Schools_UPS!H35</f>
        <v>881</v>
      </c>
      <c r="D144" s="103">
        <f>AT3B_Schools_UPS!N35+AT3C_Schools_UPS!N35</f>
        <v>881</v>
      </c>
      <c r="E144" s="103">
        <f t="shared" si="3"/>
        <v>0</v>
      </c>
      <c r="F144" s="123">
        <f t="shared" si="4"/>
        <v>0</v>
      </c>
    </row>
    <row r="145" spans="1:6" ht="15.75" customHeight="1" x14ac:dyDescent="0.2">
      <c r="A145" s="125">
        <f t="shared" si="5"/>
        <v>27</v>
      </c>
      <c r="B145" s="134" t="str">
        <f t="shared" si="5"/>
        <v>27-FIROZABAD</v>
      </c>
      <c r="C145" s="103">
        <f>AT3B_Schools_UPS!H36+AT3C_Schools_UPS!H36</f>
        <v>734</v>
      </c>
      <c r="D145" s="103">
        <f>AT3B_Schools_UPS!N36+AT3C_Schools_UPS!N36</f>
        <v>734</v>
      </c>
      <c r="E145" s="103">
        <f t="shared" si="3"/>
        <v>0</v>
      </c>
      <c r="F145" s="123">
        <f t="shared" si="4"/>
        <v>0</v>
      </c>
    </row>
    <row r="146" spans="1:6" ht="15.75" customHeight="1" x14ac:dyDescent="0.2">
      <c r="A146" s="125">
        <f t="shared" si="5"/>
        <v>28</v>
      </c>
      <c r="B146" s="134" t="str">
        <f t="shared" si="5"/>
        <v>28-G.B. NAGAR</v>
      </c>
      <c r="C146" s="103">
        <f>AT3B_Schools_UPS!H37+AT3C_Schools_UPS!H37</f>
        <v>273</v>
      </c>
      <c r="D146" s="103">
        <f>AT3B_Schools_UPS!N37+AT3C_Schools_UPS!N37</f>
        <v>273</v>
      </c>
      <c r="E146" s="103">
        <f t="shared" si="3"/>
        <v>0</v>
      </c>
      <c r="F146" s="123">
        <f t="shared" si="4"/>
        <v>0</v>
      </c>
    </row>
    <row r="147" spans="1:6" ht="15.75" customHeight="1" x14ac:dyDescent="0.2">
      <c r="A147" s="125">
        <f t="shared" si="5"/>
        <v>29</v>
      </c>
      <c r="B147" s="134" t="str">
        <f t="shared" si="5"/>
        <v>29-GHAZIPUR</v>
      </c>
      <c r="C147" s="103">
        <f>AT3B_Schools_UPS!H38+AT3C_Schools_UPS!H38</f>
        <v>1006</v>
      </c>
      <c r="D147" s="103">
        <f>AT3B_Schools_UPS!N38+AT3C_Schools_UPS!N38</f>
        <v>1006</v>
      </c>
      <c r="E147" s="103">
        <f t="shared" si="3"/>
        <v>0</v>
      </c>
      <c r="F147" s="123">
        <f t="shared" si="4"/>
        <v>0</v>
      </c>
    </row>
    <row r="148" spans="1:6" ht="15.75" customHeight="1" x14ac:dyDescent="0.2">
      <c r="A148" s="125">
        <f t="shared" si="5"/>
        <v>30</v>
      </c>
      <c r="B148" s="134" t="str">
        <f t="shared" si="5"/>
        <v>30-GHAZIYABAD</v>
      </c>
      <c r="C148" s="103">
        <f>AT3B_Schools_UPS!H39+AT3C_Schools_UPS!H39</f>
        <v>273</v>
      </c>
      <c r="D148" s="103">
        <f>AT3B_Schools_UPS!N39+AT3C_Schools_UPS!N39</f>
        <v>273</v>
      </c>
      <c r="E148" s="103">
        <f t="shared" si="3"/>
        <v>0</v>
      </c>
      <c r="F148" s="123">
        <f t="shared" si="4"/>
        <v>0</v>
      </c>
    </row>
    <row r="149" spans="1:6" ht="15.75" customHeight="1" x14ac:dyDescent="0.2">
      <c r="A149" s="125">
        <f t="shared" si="5"/>
        <v>31</v>
      </c>
      <c r="B149" s="134" t="str">
        <f t="shared" si="5"/>
        <v>31-GONDA</v>
      </c>
      <c r="C149" s="103">
        <f>AT3B_Schools_UPS!H40+AT3C_Schools_UPS!H40</f>
        <v>977</v>
      </c>
      <c r="D149" s="103">
        <f>AT3B_Schools_UPS!N40+AT3C_Schools_UPS!N40</f>
        <v>977</v>
      </c>
      <c r="E149" s="103">
        <f t="shared" si="3"/>
        <v>0</v>
      </c>
      <c r="F149" s="123">
        <f t="shared" si="4"/>
        <v>0</v>
      </c>
    </row>
    <row r="150" spans="1:6" ht="15.75" customHeight="1" x14ac:dyDescent="0.2">
      <c r="A150" s="125">
        <f t="shared" si="5"/>
        <v>32</v>
      </c>
      <c r="B150" s="134" t="str">
        <f t="shared" si="5"/>
        <v>32-GORAKHPUR</v>
      </c>
      <c r="C150" s="103">
        <f>AT3B_Schools_UPS!H41+AT3C_Schools_UPS!H41</f>
        <v>1052</v>
      </c>
      <c r="D150" s="103">
        <f>AT3B_Schools_UPS!N41+AT3C_Schools_UPS!N41</f>
        <v>1052</v>
      </c>
      <c r="E150" s="103">
        <f t="shared" si="3"/>
        <v>0</v>
      </c>
      <c r="F150" s="123">
        <f t="shared" si="4"/>
        <v>0</v>
      </c>
    </row>
    <row r="151" spans="1:6" ht="15.75" customHeight="1" x14ac:dyDescent="0.2">
      <c r="A151" s="125">
        <f t="shared" si="5"/>
        <v>33</v>
      </c>
      <c r="B151" s="134" t="str">
        <f t="shared" si="5"/>
        <v>33-HAMEERPUR</v>
      </c>
      <c r="C151" s="103">
        <f>AT3B_Schools_UPS!H42+AT3C_Schools_UPS!H42</f>
        <v>430</v>
      </c>
      <c r="D151" s="103">
        <f>AT3B_Schools_UPS!N42+AT3C_Schools_UPS!N42</f>
        <v>430</v>
      </c>
      <c r="E151" s="103">
        <f t="shared" si="3"/>
        <v>0</v>
      </c>
      <c r="F151" s="123">
        <f t="shared" si="4"/>
        <v>0</v>
      </c>
    </row>
    <row r="152" spans="1:6" ht="15.75" customHeight="1" x14ac:dyDescent="0.2">
      <c r="A152" s="125">
        <f t="shared" si="5"/>
        <v>34</v>
      </c>
      <c r="B152" s="134" t="str">
        <f t="shared" si="5"/>
        <v>34-HARDOI</v>
      </c>
      <c r="C152" s="103">
        <f>AT3B_Schools_UPS!H43+AT3C_Schools_UPS!H43</f>
        <v>1146</v>
      </c>
      <c r="D152" s="103">
        <f>AT3B_Schools_UPS!N43+AT3C_Schools_UPS!N43</f>
        <v>1146</v>
      </c>
      <c r="E152" s="103">
        <f t="shared" si="3"/>
        <v>0</v>
      </c>
      <c r="F152" s="123">
        <f t="shared" si="4"/>
        <v>0</v>
      </c>
    </row>
    <row r="153" spans="1:6" ht="15.75" customHeight="1" x14ac:dyDescent="0.2">
      <c r="A153" s="125">
        <f t="shared" si="5"/>
        <v>35</v>
      </c>
      <c r="B153" s="134" t="str">
        <f t="shared" si="5"/>
        <v>35-HATHRAS</v>
      </c>
      <c r="C153" s="103">
        <f>AT3B_Schools_UPS!H44+AT3C_Schools_UPS!H44</f>
        <v>531</v>
      </c>
      <c r="D153" s="103">
        <f>AT3B_Schools_UPS!N44+AT3C_Schools_UPS!N44</f>
        <v>531</v>
      </c>
      <c r="E153" s="103">
        <f t="shared" si="3"/>
        <v>0</v>
      </c>
      <c r="F153" s="123">
        <f t="shared" si="4"/>
        <v>0</v>
      </c>
    </row>
    <row r="154" spans="1:6" ht="15.75" customHeight="1" x14ac:dyDescent="0.2">
      <c r="A154" s="125">
        <f t="shared" si="5"/>
        <v>36</v>
      </c>
      <c r="B154" s="134" t="str">
        <f t="shared" si="5"/>
        <v>36-ITAWAH</v>
      </c>
      <c r="C154" s="103">
        <f>AT3B_Schools_UPS!H45+AT3C_Schools_UPS!H45</f>
        <v>646</v>
      </c>
      <c r="D154" s="103">
        <f>AT3B_Schools_UPS!N45+AT3C_Schools_UPS!N45</f>
        <v>646</v>
      </c>
      <c r="E154" s="103">
        <f t="shared" si="3"/>
        <v>0</v>
      </c>
      <c r="F154" s="123">
        <f t="shared" si="4"/>
        <v>0</v>
      </c>
    </row>
    <row r="155" spans="1:6" ht="15.75" customHeight="1" x14ac:dyDescent="0.2">
      <c r="A155" s="125">
        <f t="shared" si="5"/>
        <v>37</v>
      </c>
      <c r="B155" s="134" t="str">
        <f t="shared" si="5"/>
        <v>37-J.P. NAGAR</v>
      </c>
      <c r="C155" s="103">
        <f>AT3B_Schools_UPS!H46+AT3C_Schools_UPS!H46</f>
        <v>541</v>
      </c>
      <c r="D155" s="103">
        <f>AT3B_Schools_UPS!N46+AT3C_Schools_UPS!N46</f>
        <v>541</v>
      </c>
      <c r="E155" s="103">
        <f t="shared" si="3"/>
        <v>0</v>
      </c>
      <c r="F155" s="123">
        <f t="shared" si="4"/>
        <v>0</v>
      </c>
    </row>
    <row r="156" spans="1:6" ht="15.75" customHeight="1" x14ac:dyDescent="0.2">
      <c r="A156" s="125">
        <f t="shared" si="5"/>
        <v>38</v>
      </c>
      <c r="B156" s="134" t="str">
        <f t="shared" si="5"/>
        <v>38-JALAUN</v>
      </c>
      <c r="C156" s="103">
        <f>AT3B_Schools_UPS!H47+AT3C_Schools_UPS!H47</f>
        <v>666</v>
      </c>
      <c r="D156" s="103">
        <f>AT3B_Schools_UPS!N47+AT3C_Schools_UPS!N47</f>
        <v>662</v>
      </c>
      <c r="E156" s="103">
        <f t="shared" si="3"/>
        <v>4</v>
      </c>
      <c r="F156" s="123">
        <f t="shared" si="4"/>
        <v>6.006006006006006E-3</v>
      </c>
    </row>
    <row r="157" spans="1:6" ht="15.75" customHeight="1" x14ac:dyDescent="0.2">
      <c r="A157" s="125">
        <f t="shared" si="5"/>
        <v>39</v>
      </c>
      <c r="B157" s="134" t="str">
        <f t="shared" si="5"/>
        <v>39-JAUNPUR</v>
      </c>
      <c r="C157" s="103">
        <f>AT3B_Schools_UPS!H48+AT3C_Schools_UPS!H48</f>
        <v>1158</v>
      </c>
      <c r="D157" s="103">
        <f>AT3B_Schools_UPS!N48+AT3C_Schools_UPS!N48</f>
        <v>1135</v>
      </c>
      <c r="E157" s="103">
        <f t="shared" si="3"/>
        <v>23</v>
      </c>
      <c r="F157" s="123">
        <f t="shared" si="4"/>
        <v>1.9861830742659757E-2</v>
      </c>
    </row>
    <row r="158" spans="1:6" ht="15.75" customHeight="1" x14ac:dyDescent="0.2">
      <c r="A158" s="125">
        <f t="shared" si="5"/>
        <v>40</v>
      </c>
      <c r="B158" s="134" t="str">
        <f t="shared" si="5"/>
        <v>40-JHANSI</v>
      </c>
      <c r="C158" s="103">
        <f>AT3B_Schools_UPS!H49+AT3C_Schools_UPS!H49</f>
        <v>652</v>
      </c>
      <c r="D158" s="103">
        <f>AT3B_Schools_UPS!N49+AT3C_Schools_UPS!N49</f>
        <v>645</v>
      </c>
      <c r="E158" s="103">
        <f t="shared" si="3"/>
        <v>7</v>
      </c>
      <c r="F158" s="123">
        <f t="shared" si="4"/>
        <v>1.0736196319018405E-2</v>
      </c>
    </row>
    <row r="159" spans="1:6" ht="15.75" customHeight="1" x14ac:dyDescent="0.2">
      <c r="A159" s="125">
        <f t="shared" ref="A159:B178" si="6">A79</f>
        <v>41</v>
      </c>
      <c r="B159" s="134" t="str">
        <f t="shared" si="6"/>
        <v>41-KANNAUJ</v>
      </c>
      <c r="C159" s="103">
        <f>AT3B_Schools_UPS!H50+AT3C_Schools_UPS!H50</f>
        <v>565</v>
      </c>
      <c r="D159" s="103">
        <f>AT3B_Schools_UPS!N50+AT3C_Schools_UPS!N50</f>
        <v>565</v>
      </c>
      <c r="E159" s="103">
        <f t="shared" si="3"/>
        <v>0</v>
      </c>
      <c r="F159" s="123">
        <f t="shared" si="4"/>
        <v>0</v>
      </c>
    </row>
    <row r="160" spans="1:6" ht="15.75" customHeight="1" x14ac:dyDescent="0.2">
      <c r="A160" s="125">
        <f t="shared" si="6"/>
        <v>42</v>
      </c>
      <c r="B160" s="134" t="str">
        <f t="shared" si="6"/>
        <v>42-KANPUR DEHAT</v>
      </c>
      <c r="C160" s="103">
        <f>AT3B_Schools_UPS!H51+AT3C_Schools_UPS!H51</f>
        <v>770</v>
      </c>
      <c r="D160" s="103">
        <f>AT3B_Schools_UPS!N51+AT3C_Schools_UPS!N51</f>
        <v>770</v>
      </c>
      <c r="E160" s="103">
        <f t="shared" si="3"/>
        <v>0</v>
      </c>
      <c r="F160" s="123">
        <f t="shared" si="4"/>
        <v>0</v>
      </c>
    </row>
    <row r="161" spans="1:6" ht="15.75" customHeight="1" x14ac:dyDescent="0.2">
      <c r="A161" s="125">
        <f t="shared" si="6"/>
        <v>43</v>
      </c>
      <c r="B161" s="134" t="str">
        <f t="shared" si="6"/>
        <v>43-KANPUR NAGAR</v>
      </c>
      <c r="C161" s="103">
        <f>AT3B_Schools_UPS!H52+AT3C_Schools_UPS!H52</f>
        <v>827</v>
      </c>
      <c r="D161" s="103">
        <f>AT3B_Schools_UPS!N52+AT3C_Schools_UPS!N52</f>
        <v>827</v>
      </c>
      <c r="E161" s="103">
        <f t="shared" si="3"/>
        <v>0</v>
      </c>
      <c r="F161" s="123">
        <f t="shared" si="4"/>
        <v>0</v>
      </c>
    </row>
    <row r="162" spans="1:6" ht="15.75" customHeight="1" x14ac:dyDescent="0.2">
      <c r="A162" s="125">
        <f t="shared" si="6"/>
        <v>44</v>
      </c>
      <c r="B162" s="134" t="str">
        <f t="shared" si="6"/>
        <v>44-KAAS GANJ</v>
      </c>
      <c r="C162" s="103">
        <f>AT3B_Schools_UPS!H53+AT3C_Schools_UPS!H53</f>
        <v>499</v>
      </c>
      <c r="D162" s="103">
        <f>AT3B_Schools_UPS!N53+AT3C_Schools_UPS!N53</f>
        <v>499</v>
      </c>
      <c r="E162" s="103">
        <f t="shared" si="3"/>
        <v>0</v>
      </c>
      <c r="F162" s="123">
        <f t="shared" si="4"/>
        <v>0</v>
      </c>
    </row>
    <row r="163" spans="1:6" ht="15.75" customHeight="1" x14ac:dyDescent="0.2">
      <c r="A163" s="125">
        <f t="shared" si="6"/>
        <v>45</v>
      </c>
      <c r="B163" s="134" t="str">
        <f t="shared" si="6"/>
        <v>45-KAUSHAMBI</v>
      </c>
      <c r="C163" s="103">
        <f>AT3B_Schools_UPS!H54+AT3C_Schools_UPS!H54</f>
        <v>541</v>
      </c>
      <c r="D163" s="103">
        <f>AT3B_Schools_UPS!N54+AT3C_Schools_UPS!N54</f>
        <v>536</v>
      </c>
      <c r="E163" s="103">
        <f t="shared" si="3"/>
        <v>5</v>
      </c>
      <c r="F163" s="123">
        <f t="shared" si="4"/>
        <v>9.242144177449169E-3</v>
      </c>
    </row>
    <row r="164" spans="1:6" ht="15.75" customHeight="1" x14ac:dyDescent="0.2">
      <c r="A164" s="125">
        <f t="shared" si="6"/>
        <v>46</v>
      </c>
      <c r="B164" s="134" t="str">
        <f t="shared" si="6"/>
        <v>46-KUSHINAGAR</v>
      </c>
      <c r="C164" s="103">
        <f>AT3B_Schools_UPS!H55+AT3C_Schools_UPS!H55</f>
        <v>962</v>
      </c>
      <c r="D164" s="103">
        <f>AT3B_Schools_UPS!N55+AT3C_Schools_UPS!N55</f>
        <v>962</v>
      </c>
      <c r="E164" s="103">
        <f t="shared" si="3"/>
        <v>0</v>
      </c>
      <c r="F164" s="123">
        <f t="shared" si="4"/>
        <v>0</v>
      </c>
    </row>
    <row r="165" spans="1:6" ht="15.75" customHeight="1" x14ac:dyDescent="0.2">
      <c r="A165" s="125">
        <f t="shared" si="6"/>
        <v>47</v>
      </c>
      <c r="B165" s="134" t="str">
        <f t="shared" si="6"/>
        <v>47-LAKHIMPUR KHERI</v>
      </c>
      <c r="C165" s="103">
        <f>AT3B_Schools_UPS!H56+AT3C_Schools_UPS!H56</f>
        <v>1208</v>
      </c>
      <c r="D165" s="103">
        <f>AT3B_Schools_UPS!N56+AT3C_Schools_UPS!N56</f>
        <v>1208</v>
      </c>
      <c r="E165" s="103">
        <f t="shared" si="3"/>
        <v>0</v>
      </c>
      <c r="F165" s="123">
        <f t="shared" si="4"/>
        <v>0</v>
      </c>
    </row>
    <row r="166" spans="1:6" ht="15.75" customHeight="1" x14ac:dyDescent="0.2">
      <c r="A166" s="125">
        <f t="shared" si="6"/>
        <v>48</v>
      </c>
      <c r="B166" s="134" t="str">
        <f t="shared" si="6"/>
        <v>48-LALITPUR</v>
      </c>
      <c r="C166" s="103">
        <f>AT3B_Schools_UPS!H57+AT3C_Schools_UPS!H57</f>
        <v>513</v>
      </c>
      <c r="D166" s="103">
        <f>AT3B_Schools_UPS!N57+AT3C_Schools_UPS!N57</f>
        <v>513</v>
      </c>
      <c r="E166" s="103">
        <f t="shared" si="3"/>
        <v>0</v>
      </c>
      <c r="F166" s="123">
        <f t="shared" si="4"/>
        <v>0</v>
      </c>
    </row>
    <row r="167" spans="1:6" ht="15.75" customHeight="1" x14ac:dyDescent="0.2">
      <c r="A167" s="125">
        <f t="shared" si="6"/>
        <v>49</v>
      </c>
      <c r="B167" s="134" t="str">
        <f t="shared" si="6"/>
        <v>49-LUCKNOW</v>
      </c>
      <c r="C167" s="103">
        <f>AT3B_Schools_UPS!H58+AT3C_Schools_UPS!H58</f>
        <v>635</v>
      </c>
      <c r="D167" s="103">
        <f>AT3B_Schools_UPS!N58+AT3C_Schools_UPS!N58</f>
        <v>635</v>
      </c>
      <c r="E167" s="103">
        <f t="shared" si="3"/>
        <v>0</v>
      </c>
      <c r="F167" s="123">
        <f t="shared" si="4"/>
        <v>0</v>
      </c>
    </row>
    <row r="168" spans="1:6" ht="15.75" customHeight="1" x14ac:dyDescent="0.2">
      <c r="A168" s="125">
        <f t="shared" si="6"/>
        <v>50</v>
      </c>
      <c r="B168" s="134" t="str">
        <f t="shared" si="6"/>
        <v>50-MAHOBA</v>
      </c>
      <c r="C168" s="103">
        <f>AT3B_Schools_UPS!H59+AT3C_Schools_UPS!H59</f>
        <v>381</v>
      </c>
      <c r="D168" s="103">
        <f>AT3B_Schools_UPS!N59+AT3C_Schools_UPS!N59</f>
        <v>381</v>
      </c>
      <c r="E168" s="103">
        <f t="shared" si="3"/>
        <v>0</v>
      </c>
      <c r="F168" s="123">
        <f t="shared" si="4"/>
        <v>0</v>
      </c>
    </row>
    <row r="169" spans="1:6" ht="15.75" customHeight="1" x14ac:dyDescent="0.2">
      <c r="A169" s="125">
        <f t="shared" si="6"/>
        <v>51</v>
      </c>
      <c r="B169" s="134" t="str">
        <f t="shared" si="6"/>
        <v>51-MAHRAJGANJ</v>
      </c>
      <c r="C169" s="103">
        <f>AT3B_Schools_UPS!H60+AT3C_Schools_UPS!H60</f>
        <v>759</v>
      </c>
      <c r="D169" s="103">
        <f>AT3B_Schools_UPS!N60+AT3C_Schools_UPS!N60</f>
        <v>757</v>
      </c>
      <c r="E169" s="103">
        <f t="shared" si="3"/>
        <v>2</v>
      </c>
      <c r="F169" s="123">
        <f t="shared" si="4"/>
        <v>2.635046113306983E-3</v>
      </c>
    </row>
    <row r="170" spans="1:6" ht="15.75" customHeight="1" x14ac:dyDescent="0.2">
      <c r="A170" s="125">
        <f t="shared" si="6"/>
        <v>52</v>
      </c>
      <c r="B170" s="134" t="str">
        <f t="shared" si="6"/>
        <v>52-MAINPURI</v>
      </c>
      <c r="C170" s="103">
        <f>AT3B_Schools_UPS!H61+AT3C_Schools_UPS!H61</f>
        <v>642</v>
      </c>
      <c r="D170" s="103">
        <f>AT3B_Schools_UPS!N61+AT3C_Schools_UPS!N61</f>
        <v>609</v>
      </c>
      <c r="E170" s="103">
        <f t="shared" si="3"/>
        <v>33</v>
      </c>
      <c r="F170" s="123">
        <f t="shared" si="4"/>
        <v>5.1401869158878503E-2</v>
      </c>
    </row>
    <row r="171" spans="1:6" ht="15.75" customHeight="1" x14ac:dyDescent="0.2">
      <c r="A171" s="125">
        <f t="shared" si="6"/>
        <v>53</v>
      </c>
      <c r="B171" s="134" t="str">
        <f t="shared" si="6"/>
        <v>53-MATHURA</v>
      </c>
      <c r="C171" s="103">
        <f>AT3B_Schools_UPS!H62+AT3C_Schools_UPS!H62</f>
        <v>716</v>
      </c>
      <c r="D171" s="103">
        <f>AT3B_Schools_UPS!N62+AT3C_Schools_UPS!N62</f>
        <v>716</v>
      </c>
      <c r="E171" s="103">
        <f t="shared" si="3"/>
        <v>0</v>
      </c>
      <c r="F171" s="123">
        <f t="shared" si="4"/>
        <v>0</v>
      </c>
    </row>
    <row r="172" spans="1:6" ht="15.75" customHeight="1" x14ac:dyDescent="0.2">
      <c r="A172" s="125">
        <f t="shared" si="6"/>
        <v>54</v>
      </c>
      <c r="B172" s="134" t="str">
        <f t="shared" si="6"/>
        <v>54-MAU</v>
      </c>
      <c r="C172" s="103">
        <f>AT3B_Schools_UPS!H63+AT3C_Schools_UPS!H63</f>
        <v>646</v>
      </c>
      <c r="D172" s="103">
        <f>AT3B_Schools_UPS!N63+AT3C_Schools_UPS!N63</f>
        <v>642</v>
      </c>
      <c r="E172" s="103">
        <f t="shared" si="3"/>
        <v>4</v>
      </c>
      <c r="F172" s="123">
        <f t="shared" si="4"/>
        <v>6.1919504643962852E-3</v>
      </c>
    </row>
    <row r="173" spans="1:6" ht="15.75" customHeight="1" x14ac:dyDescent="0.2">
      <c r="A173" s="125">
        <f t="shared" si="6"/>
        <v>55</v>
      </c>
      <c r="B173" s="134" t="str">
        <f t="shared" si="6"/>
        <v>55-MEERUT</v>
      </c>
      <c r="C173" s="103">
        <f>AT3B_Schools_UPS!H64+AT3C_Schools_UPS!H64</f>
        <v>624</v>
      </c>
      <c r="D173" s="103">
        <f>AT3B_Schools_UPS!N64+AT3C_Schools_UPS!N64</f>
        <v>624</v>
      </c>
      <c r="E173" s="103">
        <f t="shared" si="3"/>
        <v>0</v>
      </c>
      <c r="F173" s="123">
        <f t="shared" si="4"/>
        <v>0</v>
      </c>
    </row>
    <row r="174" spans="1:6" ht="15.75" customHeight="1" x14ac:dyDescent="0.2">
      <c r="A174" s="125">
        <f t="shared" si="6"/>
        <v>56</v>
      </c>
      <c r="B174" s="134" t="str">
        <f t="shared" si="6"/>
        <v>56-MIRZAPUR</v>
      </c>
      <c r="C174" s="103">
        <f>AT3B_Schools_UPS!H65+AT3C_Schools_UPS!H65</f>
        <v>692</v>
      </c>
      <c r="D174" s="103">
        <f>AT3B_Schools_UPS!N65+AT3C_Schools_UPS!N65</f>
        <v>692</v>
      </c>
      <c r="E174" s="103">
        <f t="shared" si="3"/>
        <v>0</v>
      </c>
      <c r="F174" s="123">
        <f t="shared" si="4"/>
        <v>0</v>
      </c>
    </row>
    <row r="175" spans="1:6" ht="15.75" customHeight="1" x14ac:dyDescent="0.2">
      <c r="A175" s="125">
        <f t="shared" si="6"/>
        <v>57</v>
      </c>
      <c r="B175" s="134" t="str">
        <f t="shared" si="6"/>
        <v>57-MORADABAD</v>
      </c>
      <c r="C175" s="103">
        <f>AT3B_Schools_UPS!H66+AT3C_Schools_UPS!H66</f>
        <v>631</v>
      </c>
      <c r="D175" s="103">
        <f>AT3B_Schools_UPS!N66+AT3C_Schools_UPS!N66</f>
        <v>631</v>
      </c>
      <c r="E175" s="103">
        <f t="shared" si="3"/>
        <v>0</v>
      </c>
      <c r="F175" s="123">
        <f t="shared" si="4"/>
        <v>0</v>
      </c>
    </row>
    <row r="176" spans="1:6" ht="15.75" customHeight="1" x14ac:dyDescent="0.2">
      <c r="A176" s="125">
        <f t="shared" si="6"/>
        <v>58</v>
      </c>
      <c r="B176" s="134" t="str">
        <f t="shared" si="6"/>
        <v>58-MUZAFFARNAGAR</v>
      </c>
      <c r="C176" s="103">
        <f>AT3B_Schools_UPS!H67+AT3C_Schools_UPS!H67</f>
        <v>499</v>
      </c>
      <c r="D176" s="103">
        <f>AT3B_Schools_UPS!N67+AT3C_Schools_UPS!N67</f>
        <v>424</v>
      </c>
      <c r="E176" s="103">
        <f t="shared" si="3"/>
        <v>75</v>
      </c>
      <c r="F176" s="123">
        <f t="shared" si="4"/>
        <v>0.15030060120240482</v>
      </c>
    </row>
    <row r="177" spans="1:6" ht="15.75" customHeight="1" x14ac:dyDescent="0.2">
      <c r="A177" s="125">
        <f t="shared" si="6"/>
        <v>59</v>
      </c>
      <c r="B177" s="134" t="str">
        <f t="shared" si="6"/>
        <v>59-PILIBHIT</v>
      </c>
      <c r="C177" s="103">
        <f>AT3B_Schools_UPS!H68+AT3C_Schools_UPS!H68</f>
        <v>613</v>
      </c>
      <c r="D177" s="103">
        <f>AT3B_Schools_UPS!N68+AT3C_Schools_UPS!N68</f>
        <v>613</v>
      </c>
      <c r="E177" s="103">
        <f t="shared" si="3"/>
        <v>0</v>
      </c>
      <c r="F177" s="123">
        <f t="shared" si="4"/>
        <v>0</v>
      </c>
    </row>
    <row r="178" spans="1:6" ht="15.75" customHeight="1" x14ac:dyDescent="0.2">
      <c r="A178" s="125">
        <f t="shared" si="6"/>
        <v>60</v>
      </c>
      <c r="B178" s="134" t="str">
        <f t="shared" si="6"/>
        <v>60-PRATAPGARH</v>
      </c>
      <c r="C178" s="103">
        <f>AT3B_Schools_UPS!H69+AT3C_Schools_UPS!H69</f>
        <v>903</v>
      </c>
      <c r="D178" s="103">
        <f>AT3B_Schools_UPS!N69+AT3C_Schools_UPS!N69</f>
        <v>903</v>
      </c>
      <c r="E178" s="103">
        <f t="shared" si="3"/>
        <v>0</v>
      </c>
      <c r="F178" s="123">
        <f t="shared" si="4"/>
        <v>0</v>
      </c>
    </row>
    <row r="179" spans="1:6" ht="15.75" customHeight="1" x14ac:dyDescent="0.2">
      <c r="A179" s="125">
        <f t="shared" ref="A179:B193" si="7">A99</f>
        <v>61</v>
      </c>
      <c r="B179" s="134" t="str">
        <f t="shared" si="7"/>
        <v>61-RAI BAREILY</v>
      </c>
      <c r="C179" s="103">
        <f>AT3B_Schools_UPS!H70+AT3C_Schools_UPS!H70</f>
        <v>718</v>
      </c>
      <c r="D179" s="103">
        <f>AT3B_Schools_UPS!N70+AT3C_Schools_UPS!N70</f>
        <v>718</v>
      </c>
      <c r="E179" s="103">
        <f t="shared" si="3"/>
        <v>0</v>
      </c>
      <c r="F179" s="123">
        <f t="shared" si="4"/>
        <v>0</v>
      </c>
    </row>
    <row r="180" spans="1:6" ht="15.75" customHeight="1" x14ac:dyDescent="0.2">
      <c r="A180" s="125">
        <f t="shared" si="7"/>
        <v>62</v>
      </c>
      <c r="B180" s="134" t="str">
        <f t="shared" si="7"/>
        <v>62-RAMPUR</v>
      </c>
      <c r="C180" s="103">
        <f>AT3B_Schools_UPS!H71+AT3C_Schools_UPS!H71</f>
        <v>699</v>
      </c>
      <c r="D180" s="103">
        <f>AT3B_Schools_UPS!N71+AT3C_Schools_UPS!N71</f>
        <v>699</v>
      </c>
      <c r="E180" s="103">
        <f t="shared" si="3"/>
        <v>0</v>
      </c>
      <c r="F180" s="123">
        <f t="shared" si="4"/>
        <v>0</v>
      </c>
    </row>
    <row r="181" spans="1:6" ht="15.75" customHeight="1" x14ac:dyDescent="0.2">
      <c r="A181" s="125">
        <f t="shared" si="7"/>
        <v>63</v>
      </c>
      <c r="B181" s="134" t="str">
        <f t="shared" si="7"/>
        <v>63-SAHARANPUR</v>
      </c>
      <c r="C181" s="103">
        <f>AT3B_Schools_UPS!H72+AT3C_Schools_UPS!H72</f>
        <v>701</v>
      </c>
      <c r="D181" s="103">
        <f>AT3B_Schools_UPS!N72+AT3C_Schools_UPS!N72</f>
        <v>701</v>
      </c>
      <c r="E181" s="103">
        <f t="shared" si="3"/>
        <v>0</v>
      </c>
      <c r="F181" s="123">
        <f t="shared" si="4"/>
        <v>0</v>
      </c>
    </row>
    <row r="182" spans="1:6" ht="15.75" customHeight="1" x14ac:dyDescent="0.2">
      <c r="A182" s="125">
        <f t="shared" si="7"/>
        <v>64</v>
      </c>
      <c r="B182" s="134" t="str">
        <f t="shared" si="7"/>
        <v>64-SANTKABIR NAGAR</v>
      </c>
      <c r="C182" s="103">
        <f>AT3B_Schools_UPS!H73+AT3C_Schools_UPS!H73</f>
        <v>528</v>
      </c>
      <c r="D182" s="103">
        <f>AT3B_Schools_UPS!N73+AT3C_Schools_UPS!N73</f>
        <v>528</v>
      </c>
      <c r="E182" s="103">
        <f t="shared" si="3"/>
        <v>0</v>
      </c>
      <c r="F182" s="123">
        <f t="shared" si="4"/>
        <v>0</v>
      </c>
    </row>
    <row r="183" spans="1:6" ht="15.75" customHeight="1" x14ac:dyDescent="0.2">
      <c r="A183" s="125">
        <f t="shared" si="7"/>
        <v>65</v>
      </c>
      <c r="B183" s="134" t="str">
        <f t="shared" si="7"/>
        <v>65-SHAHJAHANPUR</v>
      </c>
      <c r="C183" s="103">
        <f>AT3B_Schools_UPS!H74+AT3C_Schools_UPS!H74</f>
        <v>982</v>
      </c>
      <c r="D183" s="103">
        <f>AT3B_Schools_UPS!N74+AT3C_Schools_UPS!N74</f>
        <v>982</v>
      </c>
      <c r="E183" s="103">
        <f t="shared" si="3"/>
        <v>0</v>
      </c>
      <c r="F183" s="123">
        <f t="shared" si="4"/>
        <v>0</v>
      </c>
    </row>
    <row r="184" spans="1:6" ht="15.75" customHeight="1" x14ac:dyDescent="0.2">
      <c r="A184" s="125">
        <f t="shared" si="7"/>
        <v>66</v>
      </c>
      <c r="B184" s="134" t="str">
        <f t="shared" si="7"/>
        <v>66-SHRAWASTI</v>
      </c>
      <c r="C184" s="103">
        <f>AT3B_Schools_UPS!H75+AT3C_Schools_UPS!H75</f>
        <v>409</v>
      </c>
      <c r="D184" s="103">
        <f>AT3B_Schools_UPS!N75+AT3C_Schools_UPS!N75</f>
        <v>408</v>
      </c>
      <c r="E184" s="103">
        <f t="shared" si="3"/>
        <v>1</v>
      </c>
      <c r="F184" s="123">
        <f t="shared" si="4"/>
        <v>2.4449877750611247E-3</v>
      </c>
    </row>
    <row r="185" spans="1:6" ht="15.75" customHeight="1" x14ac:dyDescent="0.2">
      <c r="A185" s="125">
        <f t="shared" si="7"/>
        <v>67</v>
      </c>
      <c r="B185" s="134" t="str">
        <f t="shared" si="7"/>
        <v>67-SIDDHARTHNAGAR</v>
      </c>
      <c r="C185" s="103">
        <f>AT3B_Schools_UPS!H76+AT3C_Schools_UPS!H76</f>
        <v>825</v>
      </c>
      <c r="D185" s="103">
        <f>AT3B_Schools_UPS!N76+AT3C_Schools_UPS!N76</f>
        <v>824</v>
      </c>
      <c r="E185" s="103">
        <f t="shared" si="3"/>
        <v>1</v>
      </c>
      <c r="F185" s="123">
        <f t="shared" si="4"/>
        <v>1.2121212121212121E-3</v>
      </c>
    </row>
    <row r="186" spans="1:6" ht="15.75" customHeight="1" x14ac:dyDescent="0.2">
      <c r="A186" s="125">
        <f t="shared" si="7"/>
        <v>68</v>
      </c>
      <c r="B186" s="134" t="str">
        <f t="shared" si="7"/>
        <v>68-SITAPUR</v>
      </c>
      <c r="C186" s="103">
        <f>AT3B_Schools_UPS!H77+AT3C_Schools_UPS!H77</f>
        <v>1320</v>
      </c>
      <c r="D186" s="103">
        <f>AT3B_Schools_UPS!N77+AT3C_Schools_UPS!N77</f>
        <v>1317</v>
      </c>
      <c r="E186" s="103">
        <f t="shared" si="3"/>
        <v>3</v>
      </c>
      <c r="F186" s="123">
        <f t="shared" si="4"/>
        <v>2.2727272727272726E-3</v>
      </c>
    </row>
    <row r="187" spans="1:6" ht="15.75" customHeight="1" x14ac:dyDescent="0.2">
      <c r="A187" s="125">
        <f t="shared" si="7"/>
        <v>69</v>
      </c>
      <c r="B187" s="134" t="str">
        <f t="shared" si="7"/>
        <v>69-SONBHADRA</v>
      </c>
      <c r="C187" s="103">
        <f>AT3B_Schools_UPS!H78+AT3C_Schools_UPS!H78</f>
        <v>679</v>
      </c>
      <c r="D187" s="103">
        <f>AT3B_Schools_UPS!N78+AT3C_Schools_UPS!N78</f>
        <v>679</v>
      </c>
      <c r="E187" s="103">
        <f t="shared" si="3"/>
        <v>0</v>
      </c>
      <c r="F187" s="123">
        <f t="shared" si="4"/>
        <v>0</v>
      </c>
    </row>
    <row r="188" spans="1:6" ht="15.75" customHeight="1" x14ac:dyDescent="0.2">
      <c r="A188" s="125">
        <f t="shared" si="7"/>
        <v>70</v>
      </c>
      <c r="B188" s="134" t="str">
        <f t="shared" si="7"/>
        <v>70-SULTANPUR</v>
      </c>
      <c r="C188" s="103">
        <f>AT3B_Schools_UPS!H79+AT3C_Schools_UPS!H79</f>
        <v>739</v>
      </c>
      <c r="D188" s="103">
        <f>AT3B_Schools_UPS!N79+AT3C_Schools_UPS!N79</f>
        <v>737</v>
      </c>
      <c r="E188" s="103">
        <f t="shared" si="3"/>
        <v>2</v>
      </c>
      <c r="F188" s="123">
        <f t="shared" si="4"/>
        <v>2.7063599458728013E-3</v>
      </c>
    </row>
    <row r="189" spans="1:6" ht="15.75" customHeight="1" x14ac:dyDescent="0.2">
      <c r="A189" s="125">
        <f t="shared" si="7"/>
        <v>71</v>
      </c>
      <c r="B189" s="134" t="str">
        <f t="shared" si="7"/>
        <v>71-UNNAO</v>
      </c>
      <c r="C189" s="103">
        <f>AT3B_Schools_UPS!H80+AT3C_Schools_UPS!H80</f>
        <v>931</v>
      </c>
      <c r="D189" s="103">
        <f>AT3B_Schools_UPS!N80+AT3C_Schools_UPS!N80</f>
        <v>931</v>
      </c>
      <c r="E189" s="103">
        <f t="shared" si="3"/>
        <v>0</v>
      </c>
      <c r="F189" s="123">
        <f t="shared" si="4"/>
        <v>0</v>
      </c>
    </row>
    <row r="190" spans="1:6" ht="15.75" customHeight="1" x14ac:dyDescent="0.2">
      <c r="A190" s="125">
        <f t="shared" si="7"/>
        <v>72</v>
      </c>
      <c r="B190" s="134" t="str">
        <f t="shared" si="7"/>
        <v>72-VARANASI</v>
      </c>
      <c r="C190" s="103">
        <f>AT3B_Schools_UPS!H81+AT3C_Schools_UPS!H81</f>
        <v>585</v>
      </c>
      <c r="D190" s="103">
        <f>AT3B_Schools_UPS!N81+AT3C_Schools_UPS!N81</f>
        <v>585</v>
      </c>
      <c r="E190" s="103">
        <f t="shared" si="3"/>
        <v>0</v>
      </c>
      <c r="F190" s="123">
        <f t="shared" si="4"/>
        <v>0</v>
      </c>
    </row>
    <row r="191" spans="1:6" ht="15.75" customHeight="1" x14ac:dyDescent="0.2">
      <c r="A191" s="125">
        <f t="shared" si="7"/>
        <v>73</v>
      </c>
      <c r="B191" s="134" t="str">
        <f t="shared" si="7"/>
        <v>73-SAMBHAL</v>
      </c>
      <c r="C191" s="103">
        <f>AT3B_Schools_UPS!H82+AT3C_Schools_UPS!H82</f>
        <v>533</v>
      </c>
      <c r="D191" s="103">
        <f>AT3B_Schools_UPS!N82+AT3C_Schools_UPS!N82</f>
        <v>533</v>
      </c>
      <c r="E191" s="103">
        <f t="shared" si="3"/>
        <v>0</v>
      </c>
      <c r="F191" s="123">
        <f t="shared" si="4"/>
        <v>0</v>
      </c>
    </row>
    <row r="192" spans="1:6" ht="15.75" customHeight="1" x14ac:dyDescent="0.2">
      <c r="A192" s="125">
        <f t="shared" si="7"/>
        <v>74</v>
      </c>
      <c r="B192" s="134" t="str">
        <f t="shared" si="7"/>
        <v>74-HAPUR</v>
      </c>
      <c r="C192" s="103">
        <f>AT3B_Schools_UPS!H83+AT3C_Schools_UPS!H83</f>
        <v>271</v>
      </c>
      <c r="D192" s="103">
        <f>AT3B_Schools_UPS!N83+AT3C_Schools_UPS!N83</f>
        <v>271</v>
      </c>
      <c r="E192" s="103">
        <f t="shared" si="3"/>
        <v>0</v>
      </c>
      <c r="F192" s="123">
        <f t="shared" si="4"/>
        <v>0</v>
      </c>
    </row>
    <row r="193" spans="1:7" ht="15.75" customHeight="1" x14ac:dyDescent="0.2">
      <c r="A193" s="125">
        <f t="shared" si="7"/>
        <v>75</v>
      </c>
      <c r="B193" s="134" t="str">
        <f t="shared" si="7"/>
        <v>75-SHAMLI</v>
      </c>
      <c r="C193" s="103">
        <f>AT3B_Schools_UPS!H84+AT3C_Schools_UPS!H84</f>
        <v>262</v>
      </c>
      <c r="D193" s="103">
        <f>AT3B_Schools_UPS!N84+AT3C_Schools_UPS!N84</f>
        <v>262</v>
      </c>
      <c r="E193" s="103">
        <f t="shared" si="3"/>
        <v>0</v>
      </c>
      <c r="F193" s="123">
        <f t="shared" si="4"/>
        <v>0</v>
      </c>
    </row>
    <row r="194" spans="1:7" ht="15.75" customHeight="1" x14ac:dyDescent="0.2">
      <c r="A194" s="121"/>
      <c r="B194" s="135" t="str">
        <f>B114</f>
        <v>TOTAL</v>
      </c>
      <c r="C194" s="111">
        <f>SUM(C119:C193)</f>
        <v>54372</v>
      </c>
      <c r="D194" s="111">
        <f>SUM(D119:D193)</f>
        <v>53765</v>
      </c>
      <c r="E194" s="111">
        <f>SUM(E119:E193)</f>
        <v>607</v>
      </c>
      <c r="F194" s="124" t="s">
        <v>938</v>
      </c>
    </row>
    <row r="196" spans="1:7" ht="15.75" customHeight="1" x14ac:dyDescent="0.2">
      <c r="A196" s="99" t="s">
        <v>911</v>
      </c>
      <c r="B196" s="99"/>
      <c r="C196" s="99"/>
      <c r="D196" s="99"/>
      <c r="E196" s="99"/>
      <c r="F196" s="99"/>
      <c r="G196" s="99"/>
    </row>
    <row r="197" spans="1:7" ht="64.5" customHeight="1" x14ac:dyDescent="0.2">
      <c r="A197" s="100" t="s">
        <v>304</v>
      </c>
      <c r="B197" s="100" t="s">
        <v>86</v>
      </c>
      <c r="C197" s="100" t="s">
        <v>912</v>
      </c>
      <c r="D197" s="100" t="s">
        <v>913</v>
      </c>
      <c r="E197" s="100" t="s">
        <v>884</v>
      </c>
      <c r="F197" s="100" t="s">
        <v>914</v>
      </c>
      <c r="G197" s="100" t="s">
        <v>915</v>
      </c>
    </row>
    <row r="198" spans="1:7" ht="15.75" customHeight="1" x14ac:dyDescent="0.2">
      <c r="A198" s="119">
        <v>1</v>
      </c>
      <c r="B198" s="119">
        <v>2</v>
      </c>
      <c r="C198" s="119">
        <v>3</v>
      </c>
      <c r="D198" s="119">
        <v>4</v>
      </c>
      <c r="E198" s="119" t="s">
        <v>916</v>
      </c>
      <c r="F198" s="119">
        <v>6</v>
      </c>
      <c r="G198" s="119">
        <v>7</v>
      </c>
    </row>
    <row r="199" spans="1:7" ht="15.75" customHeight="1" x14ac:dyDescent="0.2">
      <c r="A199" s="125">
        <f t="shared" ref="A199:B218" si="8">A39</f>
        <v>1</v>
      </c>
      <c r="B199" s="134" t="str">
        <f t="shared" si="8"/>
        <v>01-AGRA</v>
      </c>
      <c r="C199" s="103">
        <f>'AT4_enrolment vs availed_PY'!H10</f>
        <v>195857</v>
      </c>
      <c r="D199" s="103">
        <f>'AT4_enrolment vs availed_PY'!N10</f>
        <v>109842</v>
      </c>
      <c r="E199" s="103">
        <f t="shared" ref="E199:E274" si="9">D199-C199</f>
        <v>-86015</v>
      </c>
      <c r="F199" s="123">
        <f t="shared" ref="F199:F274" si="10">E199/C199</f>
        <v>-0.43917245745620531</v>
      </c>
      <c r="G199" s="123">
        <f t="shared" ref="G199:G274" si="11">D199/C199</f>
        <v>0.56082754254379474</v>
      </c>
    </row>
    <row r="200" spans="1:7" ht="15.75" customHeight="1" x14ac:dyDescent="0.2">
      <c r="A200" s="125">
        <f t="shared" si="8"/>
        <v>2</v>
      </c>
      <c r="B200" s="134" t="str">
        <f t="shared" si="8"/>
        <v>02-ALIGARH</v>
      </c>
      <c r="C200" s="103">
        <f>'AT4_enrolment vs availed_PY'!H11</f>
        <v>161807</v>
      </c>
      <c r="D200" s="103">
        <f>'AT4_enrolment vs availed_PY'!N11</f>
        <v>87187</v>
      </c>
      <c r="E200" s="103">
        <f t="shared" si="9"/>
        <v>-74620</v>
      </c>
      <c r="F200" s="123">
        <f t="shared" si="10"/>
        <v>-0.46116669859771209</v>
      </c>
      <c r="G200" s="123">
        <f t="shared" si="11"/>
        <v>0.53883330140228791</v>
      </c>
    </row>
    <row r="201" spans="1:7" ht="15.75" customHeight="1" x14ac:dyDescent="0.2">
      <c r="A201" s="125">
        <f t="shared" si="8"/>
        <v>3</v>
      </c>
      <c r="B201" s="134" t="str">
        <f t="shared" si="8"/>
        <v>03-ALLAHABAD</v>
      </c>
      <c r="C201" s="103">
        <f>'AT4_enrolment vs availed_PY'!H12</f>
        <v>330601</v>
      </c>
      <c r="D201" s="103">
        <f>'AT4_enrolment vs availed_PY'!N12</f>
        <v>172287</v>
      </c>
      <c r="E201" s="103">
        <f t="shared" si="9"/>
        <v>-158314</v>
      </c>
      <c r="F201" s="123">
        <f t="shared" si="10"/>
        <v>-0.47886727505361448</v>
      </c>
      <c r="G201" s="123">
        <f t="shared" si="11"/>
        <v>0.52113272494638552</v>
      </c>
    </row>
    <row r="202" spans="1:7" ht="15.75" customHeight="1" x14ac:dyDescent="0.2">
      <c r="A202" s="125">
        <f t="shared" si="8"/>
        <v>4</v>
      </c>
      <c r="B202" s="134" t="str">
        <f t="shared" si="8"/>
        <v>04-AMBEDKAR NAGAR</v>
      </c>
      <c r="C202" s="103">
        <f>'AT4_enrolment vs availed_PY'!H13</f>
        <v>132521</v>
      </c>
      <c r="D202" s="103">
        <f>'AT4_enrolment vs availed_PY'!N13</f>
        <v>79036</v>
      </c>
      <c r="E202" s="103">
        <f t="shared" si="9"/>
        <v>-53485</v>
      </c>
      <c r="F202" s="123">
        <f t="shared" si="10"/>
        <v>-0.40359641113483902</v>
      </c>
      <c r="G202" s="123">
        <f t="shared" si="11"/>
        <v>0.59640358886516098</v>
      </c>
    </row>
    <row r="203" spans="1:7" ht="15.75" customHeight="1" x14ac:dyDescent="0.2">
      <c r="A203" s="125">
        <f t="shared" si="8"/>
        <v>5</v>
      </c>
      <c r="B203" s="134" t="str">
        <f t="shared" si="8"/>
        <v>05-AURAIYA</v>
      </c>
      <c r="C203" s="103">
        <f>'AT4_enrolment vs availed_PY'!H14</f>
        <v>80630</v>
      </c>
      <c r="D203" s="103">
        <f>'AT4_enrolment vs availed_PY'!N14</f>
        <v>54466</v>
      </c>
      <c r="E203" s="103">
        <f t="shared" si="9"/>
        <v>-26164</v>
      </c>
      <c r="F203" s="123">
        <f t="shared" si="10"/>
        <v>-0.32449460498573734</v>
      </c>
      <c r="G203" s="123">
        <f t="shared" si="11"/>
        <v>0.67550539501426266</v>
      </c>
    </row>
    <row r="204" spans="1:7" ht="15.75" customHeight="1" x14ac:dyDescent="0.2">
      <c r="A204" s="125">
        <f t="shared" si="8"/>
        <v>6</v>
      </c>
      <c r="B204" s="134" t="str">
        <f t="shared" si="8"/>
        <v>06-AZAMGARH</v>
      </c>
      <c r="C204" s="103">
        <f>'AT4_enrolment vs availed_PY'!H15</f>
        <v>283186</v>
      </c>
      <c r="D204" s="103">
        <f>'AT4_enrolment vs availed_PY'!N15</f>
        <v>156669</v>
      </c>
      <c r="E204" s="103">
        <f t="shared" si="9"/>
        <v>-126517</v>
      </c>
      <c r="F204" s="123">
        <f t="shared" si="10"/>
        <v>-0.44676290494586596</v>
      </c>
      <c r="G204" s="123">
        <f t="shared" si="11"/>
        <v>0.55323709505413399</v>
      </c>
    </row>
    <row r="205" spans="1:7" ht="15.75" customHeight="1" x14ac:dyDescent="0.2">
      <c r="A205" s="125">
        <f t="shared" si="8"/>
        <v>7</v>
      </c>
      <c r="B205" s="134" t="str">
        <f t="shared" si="8"/>
        <v>07-BADAUN</v>
      </c>
      <c r="C205" s="103">
        <f>'AT4_enrolment vs availed_PY'!H16</f>
        <v>245300</v>
      </c>
      <c r="D205" s="103">
        <f>'AT4_enrolment vs availed_PY'!N16</f>
        <v>131697</v>
      </c>
      <c r="E205" s="103">
        <f t="shared" si="9"/>
        <v>-113603</v>
      </c>
      <c r="F205" s="123">
        <f t="shared" si="10"/>
        <v>-0.46311863024867511</v>
      </c>
      <c r="G205" s="123">
        <f t="shared" si="11"/>
        <v>0.53688136975132494</v>
      </c>
    </row>
    <row r="206" spans="1:7" ht="15.75" customHeight="1" x14ac:dyDescent="0.2">
      <c r="A206" s="125">
        <f t="shared" si="8"/>
        <v>8</v>
      </c>
      <c r="B206" s="134" t="str">
        <f t="shared" si="8"/>
        <v>08-BAGHPAT</v>
      </c>
      <c r="C206" s="103">
        <f>'AT4_enrolment vs availed_PY'!H17</f>
        <v>57233</v>
      </c>
      <c r="D206" s="103">
        <f>'AT4_enrolment vs availed_PY'!N17</f>
        <v>35534</v>
      </c>
      <c r="E206" s="103">
        <f t="shared" si="9"/>
        <v>-21699</v>
      </c>
      <c r="F206" s="123">
        <f t="shared" si="10"/>
        <v>-0.37913441545961246</v>
      </c>
      <c r="G206" s="123">
        <f t="shared" si="11"/>
        <v>0.62086558454038754</v>
      </c>
    </row>
    <row r="207" spans="1:7" ht="15.75" customHeight="1" x14ac:dyDescent="0.2">
      <c r="A207" s="125">
        <f t="shared" si="8"/>
        <v>9</v>
      </c>
      <c r="B207" s="134" t="str">
        <f t="shared" si="8"/>
        <v>09-BAHRAICH</v>
      </c>
      <c r="C207" s="103">
        <f>'AT4_enrolment vs availed_PY'!H18</f>
        <v>337749</v>
      </c>
      <c r="D207" s="103">
        <f>'AT4_enrolment vs availed_PY'!N18</f>
        <v>191576</v>
      </c>
      <c r="E207" s="103">
        <f t="shared" si="9"/>
        <v>-146173</v>
      </c>
      <c r="F207" s="123">
        <f t="shared" si="10"/>
        <v>-0.4327858853764186</v>
      </c>
      <c r="G207" s="123">
        <f t="shared" si="11"/>
        <v>0.5672141146235814</v>
      </c>
    </row>
    <row r="208" spans="1:7" ht="15.75" customHeight="1" x14ac:dyDescent="0.2">
      <c r="A208" s="125">
        <f t="shared" si="8"/>
        <v>10</v>
      </c>
      <c r="B208" s="134" t="str">
        <f t="shared" si="8"/>
        <v>10-BALLIA</v>
      </c>
      <c r="C208" s="103">
        <f>'AT4_enrolment vs availed_PY'!H19</f>
        <v>222779</v>
      </c>
      <c r="D208" s="103">
        <f>'AT4_enrolment vs availed_PY'!N19</f>
        <v>141011</v>
      </c>
      <c r="E208" s="103">
        <f t="shared" si="9"/>
        <v>-81768</v>
      </c>
      <c r="F208" s="123">
        <f t="shared" si="10"/>
        <v>-0.36703639032404312</v>
      </c>
      <c r="G208" s="123">
        <f t="shared" si="11"/>
        <v>0.63296360967595688</v>
      </c>
    </row>
    <row r="209" spans="1:7" ht="15.75" customHeight="1" x14ac:dyDescent="0.2">
      <c r="A209" s="125">
        <f t="shared" si="8"/>
        <v>11</v>
      </c>
      <c r="B209" s="134" t="str">
        <f t="shared" si="8"/>
        <v>11-BALRAMPUR</v>
      </c>
      <c r="C209" s="103">
        <f>'AT4_enrolment vs availed_PY'!H20</f>
        <v>187057</v>
      </c>
      <c r="D209" s="103">
        <f>'AT4_enrolment vs availed_PY'!N20</f>
        <v>123559</v>
      </c>
      <c r="E209" s="103">
        <f t="shared" si="9"/>
        <v>-63498</v>
      </c>
      <c r="F209" s="123">
        <f t="shared" si="10"/>
        <v>-0.33945802616314813</v>
      </c>
      <c r="G209" s="123">
        <f t="shared" si="11"/>
        <v>0.66054197383685187</v>
      </c>
    </row>
    <row r="210" spans="1:7" ht="15.75" customHeight="1" x14ac:dyDescent="0.2">
      <c r="A210" s="125">
        <f t="shared" si="8"/>
        <v>12</v>
      </c>
      <c r="B210" s="134" t="str">
        <f t="shared" si="8"/>
        <v>12-BANDA</v>
      </c>
      <c r="C210" s="103">
        <f>'AT4_enrolment vs availed_PY'!H21</f>
        <v>157110</v>
      </c>
      <c r="D210" s="103">
        <f>'AT4_enrolment vs availed_PY'!N21</f>
        <v>91451</v>
      </c>
      <c r="E210" s="103">
        <f t="shared" si="9"/>
        <v>-65659</v>
      </c>
      <c r="F210" s="123">
        <f t="shared" si="10"/>
        <v>-0.41791738272547896</v>
      </c>
      <c r="G210" s="123">
        <f t="shared" si="11"/>
        <v>0.58208261727452104</v>
      </c>
    </row>
    <row r="211" spans="1:7" ht="15.75" customHeight="1" x14ac:dyDescent="0.2">
      <c r="A211" s="125">
        <f t="shared" si="8"/>
        <v>13</v>
      </c>
      <c r="B211" s="134" t="str">
        <f t="shared" si="8"/>
        <v>13-BARABANKI</v>
      </c>
      <c r="C211" s="103">
        <f>'AT4_enrolment vs availed_PY'!H22</f>
        <v>251732</v>
      </c>
      <c r="D211" s="103">
        <f>'AT4_enrolment vs availed_PY'!N22</f>
        <v>132616</v>
      </c>
      <c r="E211" s="103">
        <f t="shared" si="9"/>
        <v>-119116</v>
      </c>
      <c r="F211" s="123">
        <f t="shared" si="10"/>
        <v>-0.47318576899242049</v>
      </c>
      <c r="G211" s="123">
        <f t="shared" si="11"/>
        <v>0.52681423100757951</v>
      </c>
    </row>
    <row r="212" spans="1:7" ht="15.75" customHeight="1" x14ac:dyDescent="0.2">
      <c r="A212" s="125">
        <f t="shared" si="8"/>
        <v>14</v>
      </c>
      <c r="B212" s="134" t="str">
        <f t="shared" si="8"/>
        <v>14-BAREILY</v>
      </c>
      <c r="C212" s="103">
        <f>'AT4_enrolment vs availed_PY'!H23</f>
        <v>248989</v>
      </c>
      <c r="D212" s="103">
        <f>'AT4_enrolment vs availed_PY'!N23</f>
        <v>147717</v>
      </c>
      <c r="E212" s="103">
        <f t="shared" si="9"/>
        <v>-101272</v>
      </c>
      <c r="F212" s="123">
        <f t="shared" si="10"/>
        <v>-0.40673282755463092</v>
      </c>
      <c r="G212" s="123">
        <f t="shared" si="11"/>
        <v>0.59326717244536908</v>
      </c>
    </row>
    <row r="213" spans="1:7" ht="15.75" customHeight="1" x14ac:dyDescent="0.2">
      <c r="A213" s="125">
        <f t="shared" si="8"/>
        <v>15</v>
      </c>
      <c r="B213" s="134" t="str">
        <f t="shared" si="8"/>
        <v>15-BASTI</v>
      </c>
      <c r="C213" s="103">
        <f>'AT4_enrolment vs availed_PY'!H24</f>
        <v>148060</v>
      </c>
      <c r="D213" s="103">
        <f>'AT4_enrolment vs availed_PY'!N24</f>
        <v>94853</v>
      </c>
      <c r="E213" s="103">
        <f t="shared" si="9"/>
        <v>-53207</v>
      </c>
      <c r="F213" s="123">
        <f t="shared" si="10"/>
        <v>-0.35936106983655275</v>
      </c>
      <c r="G213" s="123">
        <f t="shared" si="11"/>
        <v>0.64063893016344731</v>
      </c>
    </row>
    <row r="214" spans="1:7" ht="15.75" customHeight="1" x14ac:dyDescent="0.2">
      <c r="A214" s="125">
        <f t="shared" si="8"/>
        <v>16</v>
      </c>
      <c r="B214" s="134" t="str">
        <f t="shared" si="8"/>
        <v>16-BHADOHI</v>
      </c>
      <c r="C214" s="103">
        <f>'AT4_enrolment vs availed_PY'!H25</f>
        <v>104518</v>
      </c>
      <c r="D214" s="103">
        <f>'AT4_enrolment vs availed_PY'!N25</f>
        <v>57156</v>
      </c>
      <c r="E214" s="103">
        <f t="shared" si="9"/>
        <v>-47362</v>
      </c>
      <c r="F214" s="123">
        <f t="shared" si="10"/>
        <v>-0.45314682638397213</v>
      </c>
      <c r="G214" s="123">
        <f t="shared" si="11"/>
        <v>0.54685317361602781</v>
      </c>
    </row>
    <row r="215" spans="1:7" ht="15.75" customHeight="1" x14ac:dyDescent="0.2">
      <c r="A215" s="125">
        <f t="shared" si="8"/>
        <v>17</v>
      </c>
      <c r="B215" s="134" t="str">
        <f t="shared" si="8"/>
        <v>17-BIJNOUR</v>
      </c>
      <c r="C215" s="103">
        <f>'AT4_enrolment vs availed_PY'!H26</f>
        <v>138817</v>
      </c>
      <c r="D215" s="103">
        <f>'AT4_enrolment vs availed_PY'!N26</f>
        <v>94522</v>
      </c>
      <c r="E215" s="103">
        <f t="shared" si="9"/>
        <v>-44295</v>
      </c>
      <c r="F215" s="123">
        <f t="shared" si="10"/>
        <v>-0.31908916054950043</v>
      </c>
      <c r="G215" s="123">
        <f t="shared" si="11"/>
        <v>0.68091083945049957</v>
      </c>
    </row>
    <row r="216" spans="1:7" ht="15.75" customHeight="1" x14ac:dyDescent="0.2">
      <c r="A216" s="125">
        <f t="shared" si="8"/>
        <v>18</v>
      </c>
      <c r="B216" s="134" t="str">
        <f t="shared" si="8"/>
        <v>18-BULANDSHAHAR</v>
      </c>
      <c r="C216" s="103">
        <f>'AT4_enrolment vs availed_PY'!H27</f>
        <v>172404</v>
      </c>
      <c r="D216" s="103">
        <f>'AT4_enrolment vs availed_PY'!N27</f>
        <v>111272</v>
      </c>
      <c r="E216" s="103">
        <f t="shared" si="9"/>
        <v>-61132</v>
      </c>
      <c r="F216" s="123">
        <f t="shared" si="10"/>
        <v>-0.3545857404700587</v>
      </c>
      <c r="G216" s="123">
        <f t="shared" si="11"/>
        <v>0.64541425952994125</v>
      </c>
    </row>
    <row r="217" spans="1:7" ht="15.75" customHeight="1" x14ac:dyDescent="0.2">
      <c r="A217" s="125">
        <f t="shared" si="8"/>
        <v>19</v>
      </c>
      <c r="B217" s="134" t="str">
        <f t="shared" si="8"/>
        <v>19-CHANDAULI</v>
      </c>
      <c r="C217" s="103">
        <f>'AT4_enrolment vs availed_PY'!H28</f>
        <v>151828</v>
      </c>
      <c r="D217" s="103">
        <f>'AT4_enrolment vs availed_PY'!N28</f>
        <v>89427</v>
      </c>
      <c r="E217" s="103">
        <f t="shared" si="9"/>
        <v>-62401</v>
      </c>
      <c r="F217" s="123">
        <f t="shared" si="10"/>
        <v>-0.41099797138867666</v>
      </c>
      <c r="G217" s="123">
        <f t="shared" si="11"/>
        <v>0.58900202861132334</v>
      </c>
    </row>
    <row r="218" spans="1:7" ht="15.75" customHeight="1" x14ac:dyDescent="0.2">
      <c r="A218" s="125">
        <f t="shared" si="8"/>
        <v>20</v>
      </c>
      <c r="B218" s="134" t="str">
        <f t="shared" si="8"/>
        <v>20-CHITRAKOOT</v>
      </c>
      <c r="C218" s="103">
        <f>'AT4_enrolment vs availed_PY'!H29</f>
        <v>96126</v>
      </c>
      <c r="D218" s="103">
        <f>'AT4_enrolment vs availed_PY'!N29</f>
        <v>59183</v>
      </c>
      <c r="E218" s="103">
        <f t="shared" si="9"/>
        <v>-36943</v>
      </c>
      <c r="F218" s="123">
        <f t="shared" si="10"/>
        <v>-0.38431849863720535</v>
      </c>
      <c r="G218" s="123">
        <f t="shared" si="11"/>
        <v>0.61568150136279465</v>
      </c>
    </row>
    <row r="219" spans="1:7" ht="15.75" customHeight="1" x14ac:dyDescent="0.2">
      <c r="A219" s="125">
        <f t="shared" ref="A219:B238" si="12">A59</f>
        <v>21</v>
      </c>
      <c r="B219" s="134" t="str">
        <f t="shared" si="12"/>
        <v>21-AMETHI</v>
      </c>
      <c r="C219" s="103">
        <f>'AT4_enrolment vs availed_PY'!H30</f>
        <v>123823</v>
      </c>
      <c r="D219" s="103">
        <f>'AT4_enrolment vs availed_PY'!N30</f>
        <v>67184</v>
      </c>
      <c r="E219" s="103">
        <f t="shared" si="9"/>
        <v>-56639</v>
      </c>
      <c r="F219" s="123">
        <f t="shared" si="10"/>
        <v>-0.4574190578487034</v>
      </c>
      <c r="G219" s="123">
        <f t="shared" si="11"/>
        <v>0.5425809421512966</v>
      </c>
    </row>
    <row r="220" spans="1:7" ht="15.75" customHeight="1" x14ac:dyDescent="0.2">
      <c r="A220" s="125">
        <f t="shared" si="12"/>
        <v>22</v>
      </c>
      <c r="B220" s="134" t="str">
        <f t="shared" si="12"/>
        <v>22-DEORIA</v>
      </c>
      <c r="C220" s="103">
        <f>'AT4_enrolment vs availed_PY'!H31</f>
        <v>194537</v>
      </c>
      <c r="D220" s="103">
        <f>'AT4_enrolment vs availed_PY'!N31</f>
        <v>115813</v>
      </c>
      <c r="E220" s="103">
        <f t="shared" si="9"/>
        <v>-78724</v>
      </c>
      <c r="F220" s="123">
        <f t="shared" si="10"/>
        <v>-0.40467366105162517</v>
      </c>
      <c r="G220" s="123">
        <f t="shared" si="11"/>
        <v>0.59532633894837483</v>
      </c>
    </row>
    <row r="221" spans="1:7" ht="15.75" customHeight="1" x14ac:dyDescent="0.2">
      <c r="A221" s="125">
        <f t="shared" si="12"/>
        <v>23</v>
      </c>
      <c r="B221" s="134" t="str">
        <f t="shared" si="12"/>
        <v>23-ETAH</v>
      </c>
      <c r="C221" s="103">
        <f>'AT4_enrolment vs availed_PY'!H32</f>
        <v>112978</v>
      </c>
      <c r="D221" s="103">
        <f>'AT4_enrolment vs availed_PY'!N32</f>
        <v>72109</v>
      </c>
      <c r="E221" s="103">
        <f t="shared" si="9"/>
        <v>-40869</v>
      </c>
      <c r="F221" s="123">
        <f t="shared" si="10"/>
        <v>-0.36174299421126238</v>
      </c>
      <c r="G221" s="123">
        <f t="shared" si="11"/>
        <v>0.63825700578873767</v>
      </c>
    </row>
    <row r="222" spans="1:7" ht="15.75" customHeight="1" x14ac:dyDescent="0.2">
      <c r="A222" s="125">
        <f t="shared" si="12"/>
        <v>24</v>
      </c>
      <c r="B222" s="134" t="str">
        <f t="shared" si="12"/>
        <v>24-FAIZABAD</v>
      </c>
      <c r="C222" s="103">
        <f>'AT4_enrolment vs availed_PY'!H33</f>
        <v>153504</v>
      </c>
      <c r="D222" s="103">
        <f>'AT4_enrolment vs availed_PY'!N33</f>
        <v>92759</v>
      </c>
      <c r="E222" s="103">
        <f t="shared" si="9"/>
        <v>-60745</v>
      </c>
      <c r="F222" s="123">
        <f t="shared" si="10"/>
        <v>-0.39572258703356267</v>
      </c>
      <c r="G222" s="123">
        <f t="shared" si="11"/>
        <v>0.60427741296643733</v>
      </c>
    </row>
    <row r="223" spans="1:7" ht="15.75" customHeight="1" x14ac:dyDescent="0.2">
      <c r="A223" s="125">
        <f t="shared" si="12"/>
        <v>25</v>
      </c>
      <c r="B223" s="134" t="str">
        <f t="shared" si="12"/>
        <v>25-FARRUKHABAD</v>
      </c>
      <c r="C223" s="103">
        <f>'AT4_enrolment vs availed_PY'!H34</f>
        <v>126198</v>
      </c>
      <c r="D223" s="103">
        <f>'AT4_enrolment vs availed_PY'!N34</f>
        <v>76462</v>
      </c>
      <c r="E223" s="103">
        <f t="shared" si="9"/>
        <v>-49736</v>
      </c>
      <c r="F223" s="123">
        <f t="shared" si="10"/>
        <v>-0.39411084169321225</v>
      </c>
      <c r="G223" s="123">
        <f t="shared" si="11"/>
        <v>0.6058891583067878</v>
      </c>
    </row>
    <row r="224" spans="1:7" ht="15.75" customHeight="1" x14ac:dyDescent="0.2">
      <c r="A224" s="125">
        <f t="shared" si="12"/>
        <v>26</v>
      </c>
      <c r="B224" s="134" t="str">
        <f t="shared" si="12"/>
        <v>26-FATEHPUR</v>
      </c>
      <c r="C224" s="103">
        <f>'AT4_enrolment vs availed_PY'!H35</f>
        <v>175169</v>
      </c>
      <c r="D224" s="103">
        <f>'AT4_enrolment vs availed_PY'!N35</f>
        <v>112274</v>
      </c>
      <c r="E224" s="103">
        <f t="shared" si="9"/>
        <v>-62895</v>
      </c>
      <c r="F224" s="123">
        <f t="shared" si="10"/>
        <v>-0.35905325714024744</v>
      </c>
      <c r="G224" s="123">
        <f t="shared" si="11"/>
        <v>0.64094674285975262</v>
      </c>
    </row>
    <row r="225" spans="1:7" ht="15.75" customHeight="1" x14ac:dyDescent="0.2">
      <c r="A225" s="125">
        <f t="shared" si="12"/>
        <v>27</v>
      </c>
      <c r="B225" s="134" t="str">
        <f t="shared" si="12"/>
        <v>27-FIROZABAD</v>
      </c>
      <c r="C225" s="103">
        <f>'AT4_enrolment vs availed_PY'!H36</f>
        <v>116916</v>
      </c>
      <c r="D225" s="103">
        <f>'AT4_enrolment vs availed_PY'!N36</f>
        <v>69710</v>
      </c>
      <c r="E225" s="103">
        <f t="shared" si="9"/>
        <v>-47206</v>
      </c>
      <c r="F225" s="123">
        <f t="shared" si="10"/>
        <v>-0.40375996441889905</v>
      </c>
      <c r="G225" s="123">
        <f t="shared" si="11"/>
        <v>0.59624003558110095</v>
      </c>
    </row>
    <row r="226" spans="1:7" ht="15.75" customHeight="1" x14ac:dyDescent="0.2">
      <c r="A226" s="125">
        <f t="shared" si="12"/>
        <v>28</v>
      </c>
      <c r="B226" s="134" t="str">
        <f t="shared" si="12"/>
        <v>28-G.B. NAGAR</v>
      </c>
      <c r="C226" s="103">
        <f>'AT4_enrolment vs availed_PY'!H37</f>
        <v>63530</v>
      </c>
      <c r="D226" s="103">
        <f>'AT4_enrolment vs availed_PY'!N37</f>
        <v>37831</v>
      </c>
      <c r="E226" s="103">
        <f t="shared" si="9"/>
        <v>-25699</v>
      </c>
      <c r="F226" s="123">
        <f t="shared" si="10"/>
        <v>-0.40451755076341883</v>
      </c>
      <c r="G226" s="123">
        <f t="shared" si="11"/>
        <v>0.59548244923658111</v>
      </c>
    </row>
    <row r="227" spans="1:7" ht="15.75" customHeight="1" x14ac:dyDescent="0.2">
      <c r="A227" s="125">
        <f t="shared" si="12"/>
        <v>29</v>
      </c>
      <c r="B227" s="134" t="str">
        <f t="shared" si="12"/>
        <v>29-GHAZIPUR</v>
      </c>
      <c r="C227" s="103">
        <f>'AT4_enrolment vs availed_PY'!H38</f>
        <v>226736</v>
      </c>
      <c r="D227" s="103">
        <f>'AT4_enrolment vs availed_PY'!N38</f>
        <v>136227</v>
      </c>
      <c r="E227" s="103">
        <f t="shared" si="9"/>
        <v>-90509</v>
      </c>
      <c r="F227" s="123">
        <f t="shared" si="10"/>
        <v>-0.39918230894079459</v>
      </c>
      <c r="G227" s="123">
        <f t="shared" si="11"/>
        <v>0.60081769105920546</v>
      </c>
    </row>
    <row r="228" spans="1:7" ht="15.75" customHeight="1" x14ac:dyDescent="0.2">
      <c r="A228" s="125">
        <f t="shared" si="12"/>
        <v>30</v>
      </c>
      <c r="B228" s="134" t="str">
        <f t="shared" si="12"/>
        <v>30-GHAZIYABAD</v>
      </c>
      <c r="C228" s="103">
        <f>'AT4_enrolment vs availed_PY'!H39</f>
        <v>62846</v>
      </c>
      <c r="D228" s="103">
        <f>'AT4_enrolment vs availed_PY'!N39</f>
        <v>38981</v>
      </c>
      <c r="E228" s="103">
        <f t="shared" si="9"/>
        <v>-23865</v>
      </c>
      <c r="F228" s="123">
        <f t="shared" si="10"/>
        <v>-0.37973777169589157</v>
      </c>
      <c r="G228" s="123">
        <f t="shared" si="11"/>
        <v>0.62026222830410849</v>
      </c>
    </row>
    <row r="229" spans="1:7" ht="15.75" customHeight="1" x14ac:dyDescent="0.2">
      <c r="A229" s="125">
        <f t="shared" si="12"/>
        <v>31</v>
      </c>
      <c r="B229" s="134" t="str">
        <f t="shared" si="12"/>
        <v>31-GONDA</v>
      </c>
      <c r="C229" s="103">
        <f>'AT4_enrolment vs availed_PY'!H40</f>
        <v>263964</v>
      </c>
      <c r="D229" s="103">
        <f>'AT4_enrolment vs availed_PY'!N40</f>
        <v>153210</v>
      </c>
      <c r="E229" s="103">
        <f t="shared" si="9"/>
        <v>-110754</v>
      </c>
      <c r="F229" s="123">
        <f t="shared" si="10"/>
        <v>-0.41957994271946175</v>
      </c>
      <c r="G229" s="123">
        <f t="shared" si="11"/>
        <v>0.58042005728053825</v>
      </c>
    </row>
    <row r="230" spans="1:7" ht="15.75" customHeight="1" x14ac:dyDescent="0.2">
      <c r="A230" s="125">
        <f t="shared" si="12"/>
        <v>32</v>
      </c>
      <c r="B230" s="134" t="str">
        <f t="shared" si="12"/>
        <v>32-GORAKHPUR</v>
      </c>
      <c r="C230" s="103">
        <f>'AT4_enrolment vs availed_PY'!H41</f>
        <v>244393</v>
      </c>
      <c r="D230" s="103">
        <f>'AT4_enrolment vs availed_PY'!N41</f>
        <v>132349</v>
      </c>
      <c r="E230" s="103">
        <f t="shared" si="9"/>
        <v>-112044</v>
      </c>
      <c r="F230" s="123">
        <f t="shared" si="10"/>
        <v>-0.45845830281554711</v>
      </c>
      <c r="G230" s="123">
        <f t="shared" si="11"/>
        <v>0.54154169718445289</v>
      </c>
    </row>
    <row r="231" spans="1:7" ht="15.75" customHeight="1" x14ac:dyDescent="0.2">
      <c r="A231" s="125">
        <f t="shared" si="12"/>
        <v>33</v>
      </c>
      <c r="B231" s="134" t="str">
        <f t="shared" si="12"/>
        <v>33-HAMEERPUR</v>
      </c>
      <c r="C231" s="103">
        <f>'AT4_enrolment vs availed_PY'!H42</f>
        <v>74241</v>
      </c>
      <c r="D231" s="103">
        <f>'AT4_enrolment vs availed_PY'!N42</f>
        <v>46906</v>
      </c>
      <c r="E231" s="103">
        <f t="shared" si="9"/>
        <v>-27335</v>
      </c>
      <c r="F231" s="123">
        <f t="shared" si="10"/>
        <v>-0.3681927775757331</v>
      </c>
      <c r="G231" s="123">
        <f t="shared" si="11"/>
        <v>0.6318072224242669</v>
      </c>
    </row>
    <row r="232" spans="1:7" ht="15.75" customHeight="1" x14ac:dyDescent="0.2">
      <c r="A232" s="125">
        <f t="shared" si="12"/>
        <v>34</v>
      </c>
      <c r="B232" s="134" t="str">
        <f t="shared" si="12"/>
        <v>34-HARDOI</v>
      </c>
      <c r="C232" s="103">
        <f>'AT4_enrolment vs availed_PY'!H43</f>
        <v>349121</v>
      </c>
      <c r="D232" s="103">
        <f>'AT4_enrolment vs availed_PY'!N43</f>
        <v>206704</v>
      </c>
      <c r="E232" s="103">
        <f t="shared" si="9"/>
        <v>-142417</v>
      </c>
      <c r="F232" s="123">
        <f t="shared" si="10"/>
        <v>-0.40793020184978845</v>
      </c>
      <c r="G232" s="123">
        <f t="shared" si="11"/>
        <v>0.59206979815021155</v>
      </c>
    </row>
    <row r="233" spans="1:7" ht="15.75" customHeight="1" x14ac:dyDescent="0.2">
      <c r="A233" s="125">
        <f t="shared" si="12"/>
        <v>35</v>
      </c>
      <c r="B233" s="134" t="str">
        <f t="shared" si="12"/>
        <v>35-HATHRAS</v>
      </c>
      <c r="C233" s="103">
        <f>'AT4_enrolment vs availed_PY'!H44</f>
        <v>91190</v>
      </c>
      <c r="D233" s="103">
        <f>'AT4_enrolment vs availed_PY'!N44</f>
        <v>50194</v>
      </c>
      <c r="E233" s="103">
        <f t="shared" si="9"/>
        <v>-40996</v>
      </c>
      <c r="F233" s="123">
        <f t="shared" si="10"/>
        <v>-0.44956683846913037</v>
      </c>
      <c r="G233" s="123">
        <f t="shared" si="11"/>
        <v>0.55043316153086963</v>
      </c>
    </row>
    <row r="234" spans="1:7" ht="15.75" customHeight="1" x14ac:dyDescent="0.2">
      <c r="A234" s="125">
        <f t="shared" si="12"/>
        <v>36</v>
      </c>
      <c r="B234" s="134" t="str">
        <f t="shared" si="12"/>
        <v>36-ITAWAH</v>
      </c>
      <c r="C234" s="103">
        <f>'AT4_enrolment vs availed_PY'!H45</f>
        <v>80373</v>
      </c>
      <c r="D234" s="103">
        <f>'AT4_enrolment vs availed_PY'!N45</f>
        <v>52516</v>
      </c>
      <c r="E234" s="103">
        <f t="shared" si="9"/>
        <v>-27857</v>
      </c>
      <c r="F234" s="123">
        <f t="shared" si="10"/>
        <v>-0.34659649384743635</v>
      </c>
      <c r="G234" s="123">
        <f t="shared" si="11"/>
        <v>0.65340350615256371</v>
      </c>
    </row>
    <row r="235" spans="1:7" ht="15.75" customHeight="1" x14ac:dyDescent="0.2">
      <c r="A235" s="125">
        <f t="shared" si="12"/>
        <v>37</v>
      </c>
      <c r="B235" s="134" t="str">
        <f t="shared" si="12"/>
        <v>37-J.P. NAGAR</v>
      </c>
      <c r="C235" s="103">
        <f>'AT4_enrolment vs availed_PY'!H46</f>
        <v>82802</v>
      </c>
      <c r="D235" s="103">
        <f>'AT4_enrolment vs availed_PY'!N46</f>
        <v>50408</v>
      </c>
      <c r="E235" s="103">
        <f t="shared" si="9"/>
        <v>-32394</v>
      </c>
      <c r="F235" s="123">
        <f t="shared" si="10"/>
        <v>-0.39122243424071884</v>
      </c>
      <c r="G235" s="123">
        <f t="shared" si="11"/>
        <v>0.60877756575928121</v>
      </c>
    </row>
    <row r="236" spans="1:7" ht="15.75" customHeight="1" x14ac:dyDescent="0.2">
      <c r="A236" s="125">
        <f t="shared" si="12"/>
        <v>38</v>
      </c>
      <c r="B236" s="134" t="str">
        <f t="shared" si="12"/>
        <v>38-JALAUN</v>
      </c>
      <c r="C236" s="103">
        <f>'AT4_enrolment vs availed_PY'!H47</f>
        <v>89769</v>
      </c>
      <c r="D236" s="103">
        <f>'AT4_enrolment vs availed_PY'!N47</f>
        <v>52334</v>
      </c>
      <c r="E236" s="103">
        <f t="shared" si="9"/>
        <v>-37435</v>
      </c>
      <c r="F236" s="123">
        <f t="shared" si="10"/>
        <v>-0.41701478238590162</v>
      </c>
      <c r="G236" s="123">
        <f t="shared" si="11"/>
        <v>0.58298521761409838</v>
      </c>
    </row>
    <row r="237" spans="1:7" ht="15.75" customHeight="1" x14ac:dyDescent="0.2">
      <c r="A237" s="125">
        <f t="shared" si="12"/>
        <v>39</v>
      </c>
      <c r="B237" s="134" t="str">
        <f t="shared" si="12"/>
        <v>39-JAUNPUR</v>
      </c>
      <c r="C237" s="103">
        <f>'AT4_enrolment vs availed_PY'!H48</f>
        <v>298613</v>
      </c>
      <c r="D237" s="103">
        <f>'AT4_enrolment vs availed_PY'!N48</f>
        <v>168576</v>
      </c>
      <c r="E237" s="103">
        <f t="shared" si="9"/>
        <v>-130037</v>
      </c>
      <c r="F237" s="123">
        <f t="shared" si="10"/>
        <v>-0.43546998958518218</v>
      </c>
      <c r="G237" s="123">
        <f t="shared" si="11"/>
        <v>0.56453001041481787</v>
      </c>
    </row>
    <row r="238" spans="1:7" ht="15.75" customHeight="1" x14ac:dyDescent="0.2">
      <c r="A238" s="125">
        <f t="shared" si="12"/>
        <v>40</v>
      </c>
      <c r="B238" s="134" t="str">
        <f t="shared" si="12"/>
        <v>40-JHANSI</v>
      </c>
      <c r="C238" s="103">
        <f>'AT4_enrolment vs availed_PY'!H49</f>
        <v>94487</v>
      </c>
      <c r="D238" s="103">
        <f>'AT4_enrolment vs availed_PY'!N49</f>
        <v>58112</v>
      </c>
      <c r="E238" s="103">
        <f t="shared" si="9"/>
        <v>-36375</v>
      </c>
      <c r="F238" s="123">
        <f t="shared" si="10"/>
        <v>-0.38497359425106098</v>
      </c>
      <c r="G238" s="123">
        <f t="shared" si="11"/>
        <v>0.61502640574893896</v>
      </c>
    </row>
    <row r="239" spans="1:7" ht="15.75" customHeight="1" x14ac:dyDescent="0.2">
      <c r="A239" s="125">
        <f t="shared" ref="A239:B258" si="13">A79</f>
        <v>41</v>
      </c>
      <c r="B239" s="134" t="str">
        <f t="shared" si="13"/>
        <v>41-KANNAUJ</v>
      </c>
      <c r="C239" s="103">
        <f>'AT4_enrolment vs availed_PY'!H50</f>
        <v>105268</v>
      </c>
      <c r="D239" s="103">
        <f>'AT4_enrolment vs availed_PY'!N50</f>
        <v>70150</v>
      </c>
      <c r="E239" s="103">
        <f t="shared" si="9"/>
        <v>-35118</v>
      </c>
      <c r="F239" s="123">
        <f t="shared" si="10"/>
        <v>-0.33360565413990956</v>
      </c>
      <c r="G239" s="123">
        <f t="shared" si="11"/>
        <v>0.66639434586009039</v>
      </c>
    </row>
    <row r="240" spans="1:7" ht="15.75" customHeight="1" x14ac:dyDescent="0.2">
      <c r="A240" s="125">
        <f t="shared" si="13"/>
        <v>42</v>
      </c>
      <c r="B240" s="134" t="str">
        <f t="shared" si="13"/>
        <v>42-KANPUR DEHAT</v>
      </c>
      <c r="C240" s="103">
        <f>'AT4_enrolment vs availed_PY'!H51</f>
        <v>107113</v>
      </c>
      <c r="D240" s="103">
        <f>'AT4_enrolment vs availed_PY'!N51</f>
        <v>63338</v>
      </c>
      <c r="E240" s="103">
        <f t="shared" si="9"/>
        <v>-43775</v>
      </c>
      <c r="F240" s="123">
        <f t="shared" si="10"/>
        <v>-0.40868055231391148</v>
      </c>
      <c r="G240" s="123">
        <f t="shared" si="11"/>
        <v>0.59131944768608857</v>
      </c>
    </row>
    <row r="241" spans="1:7" ht="15.75" customHeight="1" x14ac:dyDescent="0.2">
      <c r="A241" s="125">
        <f t="shared" si="13"/>
        <v>43</v>
      </c>
      <c r="B241" s="134" t="str">
        <f t="shared" si="13"/>
        <v>43-KANPUR NAGAR</v>
      </c>
      <c r="C241" s="103">
        <f>'AT4_enrolment vs availed_PY'!H52</f>
        <v>128492</v>
      </c>
      <c r="D241" s="103">
        <f>'AT4_enrolment vs availed_PY'!N52</f>
        <v>73622</v>
      </c>
      <c r="E241" s="103">
        <f t="shared" si="9"/>
        <v>-54870</v>
      </c>
      <c r="F241" s="123">
        <f t="shared" si="10"/>
        <v>-0.42703047660554744</v>
      </c>
      <c r="G241" s="123">
        <f t="shared" si="11"/>
        <v>0.57296952339445262</v>
      </c>
    </row>
    <row r="242" spans="1:7" ht="15.75" customHeight="1" x14ac:dyDescent="0.2">
      <c r="A242" s="125">
        <f t="shared" si="13"/>
        <v>44</v>
      </c>
      <c r="B242" s="134" t="str">
        <f t="shared" si="13"/>
        <v>44-KAAS GANJ</v>
      </c>
      <c r="C242" s="103">
        <f>'AT4_enrolment vs availed_PY'!H53</f>
        <v>103441</v>
      </c>
      <c r="D242" s="103">
        <f>'AT4_enrolment vs availed_PY'!N53</f>
        <v>59706</v>
      </c>
      <c r="E242" s="103">
        <f t="shared" si="9"/>
        <v>-43735</v>
      </c>
      <c r="F242" s="123">
        <f t="shared" si="10"/>
        <v>-0.42280140369872682</v>
      </c>
      <c r="G242" s="123">
        <f t="shared" si="11"/>
        <v>0.57719859630127324</v>
      </c>
    </row>
    <row r="243" spans="1:7" ht="15.75" customHeight="1" x14ac:dyDescent="0.2">
      <c r="A243" s="125">
        <f t="shared" si="13"/>
        <v>45</v>
      </c>
      <c r="B243" s="134" t="str">
        <f t="shared" si="13"/>
        <v>45-KAUSHAMBI</v>
      </c>
      <c r="C243" s="103">
        <f>'AT4_enrolment vs availed_PY'!H54</f>
        <v>120662</v>
      </c>
      <c r="D243" s="103">
        <f>'AT4_enrolment vs availed_PY'!N54</f>
        <v>74772</v>
      </c>
      <c r="E243" s="103">
        <f t="shared" si="9"/>
        <v>-45890</v>
      </c>
      <c r="F243" s="123">
        <f t="shared" si="10"/>
        <v>-0.38031857585652484</v>
      </c>
      <c r="G243" s="123">
        <f t="shared" si="11"/>
        <v>0.61968142414347516</v>
      </c>
    </row>
    <row r="244" spans="1:7" ht="15.75" customHeight="1" x14ac:dyDescent="0.2">
      <c r="A244" s="125">
        <f t="shared" si="13"/>
        <v>46</v>
      </c>
      <c r="B244" s="134" t="str">
        <f t="shared" si="13"/>
        <v>46-KUSHINAGAR</v>
      </c>
      <c r="C244" s="103">
        <f>'AT4_enrolment vs availed_PY'!H55</f>
        <v>240716</v>
      </c>
      <c r="D244" s="103">
        <f>'AT4_enrolment vs availed_PY'!N55</f>
        <v>134364</v>
      </c>
      <c r="E244" s="103">
        <f t="shared" si="9"/>
        <v>-106352</v>
      </c>
      <c r="F244" s="123">
        <f t="shared" si="10"/>
        <v>-0.44181525116735076</v>
      </c>
      <c r="G244" s="123">
        <f t="shared" si="11"/>
        <v>0.55818474883264924</v>
      </c>
    </row>
    <row r="245" spans="1:7" ht="15.75" customHeight="1" x14ac:dyDescent="0.2">
      <c r="A245" s="125">
        <f t="shared" si="13"/>
        <v>47</v>
      </c>
      <c r="B245" s="134" t="str">
        <f t="shared" si="13"/>
        <v>47-LAKHIMPUR KHERI</v>
      </c>
      <c r="C245" s="103">
        <f>'AT4_enrolment vs availed_PY'!H56</f>
        <v>352384</v>
      </c>
      <c r="D245" s="103">
        <f>'AT4_enrolment vs availed_PY'!N56</f>
        <v>207109</v>
      </c>
      <c r="E245" s="103">
        <f t="shared" si="9"/>
        <v>-145275</v>
      </c>
      <c r="F245" s="123">
        <f t="shared" si="10"/>
        <v>-0.41226332637123136</v>
      </c>
      <c r="G245" s="123">
        <f t="shared" si="11"/>
        <v>0.58773667362876858</v>
      </c>
    </row>
    <row r="246" spans="1:7" ht="15.75" customHeight="1" x14ac:dyDescent="0.2">
      <c r="A246" s="125">
        <f t="shared" si="13"/>
        <v>48</v>
      </c>
      <c r="B246" s="134" t="str">
        <f t="shared" si="13"/>
        <v>48-LALITPUR</v>
      </c>
      <c r="C246" s="103">
        <f>'AT4_enrolment vs availed_PY'!H57</f>
        <v>112769</v>
      </c>
      <c r="D246" s="103">
        <f>'AT4_enrolment vs availed_PY'!N57</f>
        <v>65133</v>
      </c>
      <c r="E246" s="103">
        <f t="shared" si="9"/>
        <v>-47636</v>
      </c>
      <c r="F246" s="123">
        <f t="shared" si="10"/>
        <v>-0.42242105543190062</v>
      </c>
      <c r="G246" s="123">
        <f t="shared" si="11"/>
        <v>0.57757894456809944</v>
      </c>
    </row>
    <row r="247" spans="1:7" ht="15.75" customHeight="1" x14ac:dyDescent="0.2">
      <c r="A247" s="125">
        <f t="shared" si="13"/>
        <v>49</v>
      </c>
      <c r="B247" s="134" t="str">
        <f t="shared" si="13"/>
        <v>49-LUCKNOW</v>
      </c>
      <c r="C247" s="103">
        <f>'AT4_enrolment vs availed_PY'!H58</f>
        <v>144567</v>
      </c>
      <c r="D247" s="103">
        <f>'AT4_enrolment vs availed_PY'!N58</f>
        <v>89734</v>
      </c>
      <c r="E247" s="103">
        <f t="shared" si="9"/>
        <v>-54833</v>
      </c>
      <c r="F247" s="123">
        <f t="shared" si="10"/>
        <v>-0.37929126287465326</v>
      </c>
      <c r="G247" s="123">
        <f t="shared" si="11"/>
        <v>0.62070873712534669</v>
      </c>
    </row>
    <row r="248" spans="1:7" ht="15.75" customHeight="1" x14ac:dyDescent="0.2">
      <c r="A248" s="125">
        <f t="shared" si="13"/>
        <v>50</v>
      </c>
      <c r="B248" s="134" t="str">
        <f t="shared" si="13"/>
        <v>50-MAHOBA</v>
      </c>
      <c r="C248" s="103">
        <f>'AT4_enrolment vs availed_PY'!H59</f>
        <v>66908</v>
      </c>
      <c r="D248" s="103">
        <f>'AT4_enrolment vs availed_PY'!N59</f>
        <v>44850</v>
      </c>
      <c r="E248" s="103">
        <f t="shared" si="9"/>
        <v>-22058</v>
      </c>
      <c r="F248" s="123">
        <f t="shared" si="10"/>
        <v>-0.32967657081365459</v>
      </c>
      <c r="G248" s="123">
        <f t="shared" si="11"/>
        <v>0.67032342918634547</v>
      </c>
    </row>
    <row r="249" spans="1:7" ht="15.75" customHeight="1" x14ac:dyDescent="0.2">
      <c r="A249" s="125">
        <f t="shared" si="13"/>
        <v>51</v>
      </c>
      <c r="B249" s="134" t="str">
        <f t="shared" si="13"/>
        <v>51-MAHRAJGANJ</v>
      </c>
      <c r="C249" s="103">
        <f>'AT4_enrolment vs availed_PY'!H60</f>
        <v>186560</v>
      </c>
      <c r="D249" s="103">
        <f>'AT4_enrolment vs availed_PY'!N60</f>
        <v>109527</v>
      </c>
      <c r="E249" s="103">
        <f t="shared" si="9"/>
        <v>-77033</v>
      </c>
      <c r="F249" s="123">
        <f t="shared" si="10"/>
        <v>-0.41291273584905658</v>
      </c>
      <c r="G249" s="123">
        <f t="shared" si="11"/>
        <v>0.58708726415094337</v>
      </c>
    </row>
    <row r="250" spans="1:7" ht="15.75" customHeight="1" x14ac:dyDescent="0.2">
      <c r="A250" s="125">
        <f t="shared" si="13"/>
        <v>52</v>
      </c>
      <c r="B250" s="134" t="str">
        <f t="shared" si="13"/>
        <v>52-MAINPURI</v>
      </c>
      <c r="C250" s="103">
        <f>'AT4_enrolment vs availed_PY'!H61</f>
        <v>100464</v>
      </c>
      <c r="D250" s="103">
        <f>'AT4_enrolment vs availed_PY'!N61</f>
        <v>62159</v>
      </c>
      <c r="E250" s="103">
        <f t="shared" si="9"/>
        <v>-38305</v>
      </c>
      <c r="F250" s="123">
        <f t="shared" si="10"/>
        <v>-0.3812808568243351</v>
      </c>
      <c r="G250" s="123">
        <f t="shared" si="11"/>
        <v>0.6187191431756649</v>
      </c>
    </row>
    <row r="251" spans="1:7" ht="15.75" customHeight="1" x14ac:dyDescent="0.2">
      <c r="A251" s="125">
        <f t="shared" si="13"/>
        <v>53</v>
      </c>
      <c r="B251" s="134" t="str">
        <f t="shared" si="13"/>
        <v>53-MATHURA</v>
      </c>
      <c r="C251" s="103">
        <f>'AT4_enrolment vs availed_PY'!H62</f>
        <v>109112</v>
      </c>
      <c r="D251" s="103">
        <f>'AT4_enrolment vs availed_PY'!N62</f>
        <v>71857</v>
      </c>
      <c r="E251" s="103">
        <f t="shared" si="9"/>
        <v>-37255</v>
      </c>
      <c r="F251" s="123">
        <f t="shared" si="10"/>
        <v>-0.34143815528997729</v>
      </c>
      <c r="G251" s="123">
        <f t="shared" si="11"/>
        <v>0.65856184471002277</v>
      </c>
    </row>
    <row r="252" spans="1:7" ht="15.75" customHeight="1" x14ac:dyDescent="0.2">
      <c r="A252" s="125">
        <f t="shared" si="13"/>
        <v>54</v>
      </c>
      <c r="B252" s="134" t="str">
        <f t="shared" si="13"/>
        <v>54-MAU</v>
      </c>
      <c r="C252" s="103">
        <f>'AT4_enrolment vs availed_PY'!H63</f>
        <v>139076</v>
      </c>
      <c r="D252" s="103">
        <f>'AT4_enrolment vs availed_PY'!N63</f>
        <v>77930</v>
      </c>
      <c r="E252" s="103">
        <f t="shared" si="9"/>
        <v>-61146</v>
      </c>
      <c r="F252" s="123">
        <f t="shared" si="10"/>
        <v>-0.43965889154131554</v>
      </c>
      <c r="G252" s="123">
        <f t="shared" si="11"/>
        <v>0.56034110845868446</v>
      </c>
    </row>
    <row r="253" spans="1:7" ht="15.75" customHeight="1" x14ac:dyDescent="0.2">
      <c r="A253" s="125">
        <f t="shared" si="13"/>
        <v>55</v>
      </c>
      <c r="B253" s="134" t="str">
        <f t="shared" si="13"/>
        <v>55-MEERUT</v>
      </c>
      <c r="C253" s="103">
        <f>'AT4_enrolment vs availed_PY'!H64</f>
        <v>102753</v>
      </c>
      <c r="D253" s="103">
        <f>'AT4_enrolment vs availed_PY'!N64</f>
        <v>59392</v>
      </c>
      <c r="E253" s="103">
        <f t="shared" si="9"/>
        <v>-43361</v>
      </c>
      <c r="F253" s="123">
        <f t="shared" si="10"/>
        <v>-0.42199254522982299</v>
      </c>
      <c r="G253" s="123">
        <f t="shared" si="11"/>
        <v>0.57800745477017701</v>
      </c>
    </row>
    <row r="254" spans="1:7" ht="15.75" customHeight="1" x14ac:dyDescent="0.2">
      <c r="A254" s="125">
        <f t="shared" si="13"/>
        <v>56</v>
      </c>
      <c r="B254" s="134" t="str">
        <f t="shared" si="13"/>
        <v>56-MIRZAPUR</v>
      </c>
      <c r="C254" s="103">
        <f>'AT4_enrolment vs availed_PY'!H65</f>
        <v>193626</v>
      </c>
      <c r="D254" s="103">
        <f>'AT4_enrolment vs availed_PY'!N65</f>
        <v>117735</v>
      </c>
      <c r="E254" s="103">
        <f t="shared" si="9"/>
        <v>-75891</v>
      </c>
      <c r="F254" s="123">
        <f t="shared" si="10"/>
        <v>-0.39194632952186176</v>
      </c>
      <c r="G254" s="123">
        <f t="shared" si="11"/>
        <v>0.6080536704781383</v>
      </c>
    </row>
    <row r="255" spans="1:7" ht="15.75" customHeight="1" x14ac:dyDescent="0.2">
      <c r="A255" s="125">
        <f t="shared" si="13"/>
        <v>57</v>
      </c>
      <c r="B255" s="134" t="str">
        <f t="shared" si="13"/>
        <v>57-MORADABAD</v>
      </c>
      <c r="C255" s="103">
        <f>'AT4_enrolment vs availed_PY'!H66</f>
        <v>135871</v>
      </c>
      <c r="D255" s="103">
        <f>'AT4_enrolment vs availed_PY'!N66</f>
        <v>73507</v>
      </c>
      <c r="E255" s="103">
        <f t="shared" si="9"/>
        <v>-62364</v>
      </c>
      <c r="F255" s="123">
        <f t="shared" si="10"/>
        <v>-0.45899419302132172</v>
      </c>
      <c r="G255" s="123">
        <f t="shared" si="11"/>
        <v>0.54100580697867828</v>
      </c>
    </row>
    <row r="256" spans="1:7" ht="15.75" customHeight="1" x14ac:dyDescent="0.2">
      <c r="A256" s="125">
        <f t="shared" si="13"/>
        <v>58</v>
      </c>
      <c r="B256" s="134" t="str">
        <f t="shared" si="13"/>
        <v>58-MUZAFFARNAGAR</v>
      </c>
      <c r="C256" s="103">
        <f>'AT4_enrolment vs availed_PY'!H67</f>
        <v>108234</v>
      </c>
      <c r="D256" s="103">
        <f>'AT4_enrolment vs availed_PY'!N67</f>
        <v>65450</v>
      </c>
      <c r="E256" s="103">
        <f t="shared" si="9"/>
        <v>-42784</v>
      </c>
      <c r="F256" s="123">
        <f t="shared" si="10"/>
        <v>-0.39529168283533828</v>
      </c>
      <c r="G256" s="123">
        <f t="shared" si="11"/>
        <v>0.60470831716466178</v>
      </c>
    </row>
    <row r="257" spans="1:7" ht="15.75" customHeight="1" x14ac:dyDescent="0.2">
      <c r="A257" s="125">
        <f t="shared" si="13"/>
        <v>59</v>
      </c>
      <c r="B257" s="134" t="str">
        <f t="shared" si="13"/>
        <v>59-PILIBHIT</v>
      </c>
      <c r="C257" s="103">
        <f>'AT4_enrolment vs availed_PY'!H68</f>
        <v>128411</v>
      </c>
      <c r="D257" s="103">
        <f>'AT4_enrolment vs availed_PY'!N68</f>
        <v>66516</v>
      </c>
      <c r="E257" s="103">
        <f t="shared" si="9"/>
        <v>-61895</v>
      </c>
      <c r="F257" s="123">
        <f t="shared" si="10"/>
        <v>-0.48200699317036705</v>
      </c>
      <c r="G257" s="123">
        <f t="shared" si="11"/>
        <v>0.51799300682963301</v>
      </c>
    </row>
    <row r="258" spans="1:7" ht="15.75" customHeight="1" x14ac:dyDescent="0.2">
      <c r="A258" s="125">
        <f t="shared" si="13"/>
        <v>60</v>
      </c>
      <c r="B258" s="134" t="str">
        <f t="shared" si="13"/>
        <v>60-PRATAPGARH</v>
      </c>
      <c r="C258" s="103">
        <f>'AT4_enrolment vs availed_PY'!H69</f>
        <v>171464</v>
      </c>
      <c r="D258" s="103">
        <f>'AT4_enrolment vs availed_PY'!N69</f>
        <v>106657</v>
      </c>
      <c r="E258" s="103">
        <f t="shared" si="9"/>
        <v>-64807</v>
      </c>
      <c r="F258" s="123">
        <f t="shared" si="10"/>
        <v>-0.37796272103765222</v>
      </c>
      <c r="G258" s="123">
        <f t="shared" si="11"/>
        <v>0.62203727896234773</v>
      </c>
    </row>
    <row r="259" spans="1:7" ht="15.75" customHeight="1" x14ac:dyDescent="0.2">
      <c r="A259" s="125">
        <f t="shared" ref="A259:B273" si="14">A99</f>
        <v>61</v>
      </c>
      <c r="B259" s="134" t="str">
        <f t="shared" si="14"/>
        <v>61-RAI BAREILY</v>
      </c>
      <c r="C259" s="103">
        <f>'AT4_enrolment vs availed_PY'!H70</f>
        <v>182386</v>
      </c>
      <c r="D259" s="103">
        <f>'AT4_enrolment vs availed_PY'!N70</f>
        <v>92744</v>
      </c>
      <c r="E259" s="103">
        <f t="shared" si="9"/>
        <v>-89642</v>
      </c>
      <c r="F259" s="123">
        <f t="shared" si="10"/>
        <v>-0.49149605781145483</v>
      </c>
      <c r="G259" s="123">
        <f t="shared" si="11"/>
        <v>0.50850394218854522</v>
      </c>
    </row>
    <row r="260" spans="1:7" ht="15.75" customHeight="1" x14ac:dyDescent="0.2">
      <c r="A260" s="125">
        <f t="shared" si="14"/>
        <v>62</v>
      </c>
      <c r="B260" s="134" t="str">
        <f t="shared" si="14"/>
        <v>62-RAMPUR</v>
      </c>
      <c r="C260" s="103">
        <f>'AT4_enrolment vs availed_PY'!H71</f>
        <v>127668</v>
      </c>
      <c r="D260" s="103">
        <f>'AT4_enrolment vs availed_PY'!N71</f>
        <v>71782</v>
      </c>
      <c r="E260" s="103">
        <f t="shared" si="9"/>
        <v>-55886</v>
      </c>
      <c r="F260" s="123">
        <f t="shared" si="10"/>
        <v>-0.43774477551148289</v>
      </c>
      <c r="G260" s="123">
        <f t="shared" si="11"/>
        <v>0.56225522448851706</v>
      </c>
    </row>
    <row r="261" spans="1:7" ht="15.75" customHeight="1" x14ac:dyDescent="0.2">
      <c r="A261" s="125">
        <f t="shared" si="14"/>
        <v>63</v>
      </c>
      <c r="B261" s="134" t="str">
        <f t="shared" si="14"/>
        <v>63-SAHARANPUR</v>
      </c>
      <c r="C261" s="103">
        <f>'AT4_enrolment vs availed_PY'!H72</f>
        <v>137320</v>
      </c>
      <c r="D261" s="103">
        <f>'AT4_enrolment vs availed_PY'!N72</f>
        <v>86042</v>
      </c>
      <c r="E261" s="103">
        <f t="shared" si="9"/>
        <v>-51278</v>
      </c>
      <c r="F261" s="123">
        <f t="shared" si="10"/>
        <v>-0.37341974949024176</v>
      </c>
      <c r="G261" s="123">
        <f t="shared" si="11"/>
        <v>0.62658025050975819</v>
      </c>
    </row>
    <row r="262" spans="1:7" ht="15.75" customHeight="1" x14ac:dyDescent="0.2">
      <c r="A262" s="125">
        <f t="shared" si="14"/>
        <v>64</v>
      </c>
      <c r="B262" s="134" t="str">
        <f t="shared" si="14"/>
        <v>64-SANTKABIR NAGAR</v>
      </c>
      <c r="C262" s="103">
        <f>'AT4_enrolment vs availed_PY'!H73</f>
        <v>103563</v>
      </c>
      <c r="D262" s="103">
        <f>'AT4_enrolment vs availed_PY'!N73</f>
        <v>62063</v>
      </c>
      <c r="E262" s="103">
        <f t="shared" si="9"/>
        <v>-41500</v>
      </c>
      <c r="F262" s="123">
        <f t="shared" si="10"/>
        <v>-0.40072226567403418</v>
      </c>
      <c r="G262" s="123">
        <f t="shared" si="11"/>
        <v>0.59927773432596587</v>
      </c>
    </row>
    <row r="263" spans="1:7" ht="15.75" customHeight="1" x14ac:dyDescent="0.2">
      <c r="A263" s="125">
        <f t="shared" si="14"/>
        <v>65</v>
      </c>
      <c r="B263" s="134" t="str">
        <f t="shared" si="14"/>
        <v>65-SHAHJAHANPUR</v>
      </c>
      <c r="C263" s="103">
        <f>'AT4_enrolment vs availed_PY'!H74</f>
        <v>258528</v>
      </c>
      <c r="D263" s="103">
        <f>'AT4_enrolment vs availed_PY'!N74</f>
        <v>140701</v>
      </c>
      <c r="E263" s="103">
        <f t="shared" si="9"/>
        <v>-117827</v>
      </c>
      <c r="F263" s="123">
        <f t="shared" si="10"/>
        <v>-0.45576107810372574</v>
      </c>
      <c r="G263" s="123">
        <f t="shared" si="11"/>
        <v>0.54423892189627432</v>
      </c>
    </row>
    <row r="264" spans="1:7" ht="15.75" customHeight="1" x14ac:dyDescent="0.2">
      <c r="A264" s="125">
        <f t="shared" si="14"/>
        <v>66</v>
      </c>
      <c r="B264" s="134" t="str">
        <f t="shared" si="14"/>
        <v>66-SHRAWASTI</v>
      </c>
      <c r="C264" s="103">
        <f>'AT4_enrolment vs availed_PY'!H75</f>
        <v>101637</v>
      </c>
      <c r="D264" s="103">
        <f>'AT4_enrolment vs availed_PY'!N75</f>
        <v>48745</v>
      </c>
      <c r="E264" s="103">
        <f t="shared" si="9"/>
        <v>-52892</v>
      </c>
      <c r="F264" s="123">
        <f t="shared" si="10"/>
        <v>-0.52040103505613111</v>
      </c>
      <c r="G264" s="123">
        <f t="shared" si="11"/>
        <v>0.47959896494386889</v>
      </c>
    </row>
    <row r="265" spans="1:7" ht="15.75" customHeight="1" x14ac:dyDescent="0.2">
      <c r="A265" s="125">
        <f t="shared" si="14"/>
        <v>67</v>
      </c>
      <c r="B265" s="134" t="str">
        <f t="shared" si="14"/>
        <v>67-SIDDHARTHNAGAR</v>
      </c>
      <c r="C265" s="103">
        <f>'AT4_enrolment vs availed_PY'!H76</f>
        <v>227161</v>
      </c>
      <c r="D265" s="103">
        <f>'AT4_enrolment vs availed_PY'!N76</f>
        <v>136495</v>
      </c>
      <c r="E265" s="103">
        <f t="shared" si="9"/>
        <v>-90666</v>
      </c>
      <c r="F265" s="123">
        <f t="shared" si="10"/>
        <v>-0.3991266106417915</v>
      </c>
      <c r="G265" s="123">
        <f t="shared" si="11"/>
        <v>0.60087338935820844</v>
      </c>
    </row>
    <row r="266" spans="1:7" ht="15.75" customHeight="1" x14ac:dyDescent="0.2">
      <c r="A266" s="125">
        <f t="shared" si="14"/>
        <v>68</v>
      </c>
      <c r="B266" s="134" t="str">
        <f t="shared" si="14"/>
        <v>68-SITAPUR</v>
      </c>
      <c r="C266" s="103">
        <f>'AT4_enrolment vs availed_PY'!H77</f>
        <v>385484</v>
      </c>
      <c r="D266" s="103">
        <f>'AT4_enrolment vs availed_PY'!N77</f>
        <v>218237</v>
      </c>
      <c r="E266" s="103">
        <f t="shared" si="9"/>
        <v>-167247</v>
      </c>
      <c r="F266" s="123">
        <f t="shared" si="10"/>
        <v>-0.43386236523435473</v>
      </c>
      <c r="G266" s="123">
        <f t="shared" si="11"/>
        <v>0.56613763476564527</v>
      </c>
    </row>
    <row r="267" spans="1:7" ht="15.75" customHeight="1" x14ac:dyDescent="0.2">
      <c r="A267" s="125">
        <f t="shared" si="14"/>
        <v>69</v>
      </c>
      <c r="B267" s="134" t="str">
        <f t="shared" si="14"/>
        <v>69-SONBHADRA</v>
      </c>
      <c r="C267" s="103">
        <f>'AT4_enrolment vs availed_PY'!H78</f>
        <v>178696</v>
      </c>
      <c r="D267" s="103">
        <f>'AT4_enrolment vs availed_PY'!N78</f>
        <v>103324</v>
      </c>
      <c r="E267" s="103">
        <f t="shared" si="9"/>
        <v>-75372</v>
      </c>
      <c r="F267" s="123">
        <f t="shared" si="10"/>
        <v>-0.42178896002148902</v>
      </c>
      <c r="G267" s="123">
        <f t="shared" si="11"/>
        <v>0.57821103997851098</v>
      </c>
    </row>
    <row r="268" spans="1:7" ht="15.75" customHeight="1" x14ac:dyDescent="0.2">
      <c r="A268" s="125">
        <f t="shared" si="14"/>
        <v>70</v>
      </c>
      <c r="B268" s="134" t="str">
        <f t="shared" si="14"/>
        <v>70-SULTANPUR</v>
      </c>
      <c r="C268" s="103">
        <f>'AT4_enrolment vs availed_PY'!H79</f>
        <v>177390</v>
      </c>
      <c r="D268" s="103">
        <f>'AT4_enrolment vs availed_PY'!N79</f>
        <v>110439</v>
      </c>
      <c r="E268" s="103">
        <f t="shared" si="9"/>
        <v>-66951</v>
      </c>
      <c r="F268" s="123">
        <f t="shared" si="10"/>
        <v>-0.37742262810755961</v>
      </c>
      <c r="G268" s="123">
        <f t="shared" si="11"/>
        <v>0.62257737189244033</v>
      </c>
    </row>
    <row r="269" spans="1:7" ht="15.75" customHeight="1" x14ac:dyDescent="0.2">
      <c r="A269" s="125">
        <f t="shared" si="14"/>
        <v>71</v>
      </c>
      <c r="B269" s="134" t="str">
        <f t="shared" si="14"/>
        <v>71-UNNAO</v>
      </c>
      <c r="C269" s="103">
        <f>'AT4_enrolment vs availed_PY'!H80</f>
        <v>179179</v>
      </c>
      <c r="D269" s="103">
        <f>'AT4_enrolment vs availed_PY'!N80</f>
        <v>110408</v>
      </c>
      <c r="E269" s="103">
        <f t="shared" si="9"/>
        <v>-68771</v>
      </c>
      <c r="F269" s="123">
        <f t="shared" si="10"/>
        <v>-0.38381171900724975</v>
      </c>
      <c r="G269" s="123">
        <f t="shared" si="11"/>
        <v>0.61618828099275025</v>
      </c>
    </row>
    <row r="270" spans="1:7" ht="15.75" customHeight="1" x14ac:dyDescent="0.2">
      <c r="A270" s="125">
        <f t="shared" si="14"/>
        <v>72</v>
      </c>
      <c r="B270" s="134" t="str">
        <f t="shared" si="14"/>
        <v>72-VARANASI</v>
      </c>
      <c r="C270" s="103">
        <f>'AT4_enrolment vs availed_PY'!H81</f>
        <v>188180</v>
      </c>
      <c r="D270" s="103">
        <f>'AT4_enrolment vs availed_PY'!N81</f>
        <v>129688</v>
      </c>
      <c r="E270" s="103">
        <f t="shared" si="9"/>
        <v>-58492</v>
      </c>
      <c r="F270" s="123">
        <f t="shared" si="10"/>
        <v>-0.31083005632904664</v>
      </c>
      <c r="G270" s="123">
        <f t="shared" si="11"/>
        <v>0.6891699436709533</v>
      </c>
    </row>
    <row r="271" spans="1:7" ht="15.75" customHeight="1" x14ac:dyDescent="0.2">
      <c r="A271" s="125">
        <f t="shared" si="14"/>
        <v>73</v>
      </c>
      <c r="B271" s="134" t="str">
        <f t="shared" si="14"/>
        <v>73-SAMBHAL</v>
      </c>
      <c r="C271" s="103">
        <f>'AT4_enrolment vs availed_PY'!H82</f>
        <v>155635</v>
      </c>
      <c r="D271" s="103">
        <f>'AT4_enrolment vs availed_PY'!N82</f>
        <v>78016</v>
      </c>
      <c r="E271" s="103">
        <f t="shared" si="9"/>
        <v>-77619</v>
      </c>
      <c r="F271" s="123">
        <f t="shared" si="10"/>
        <v>-0.49872457994667008</v>
      </c>
      <c r="G271" s="123">
        <f t="shared" si="11"/>
        <v>0.50127542005332992</v>
      </c>
    </row>
    <row r="272" spans="1:7" ht="15.75" customHeight="1" x14ac:dyDescent="0.2">
      <c r="A272" s="125">
        <f t="shared" si="14"/>
        <v>74</v>
      </c>
      <c r="B272" s="134" t="str">
        <f t="shared" si="14"/>
        <v>74-HAPUR</v>
      </c>
      <c r="C272" s="103">
        <f>'AT4_enrolment vs availed_PY'!H83</f>
        <v>46262</v>
      </c>
      <c r="D272" s="103">
        <f>'AT4_enrolment vs availed_PY'!N83</f>
        <v>28448</v>
      </c>
      <c r="E272" s="103">
        <f t="shared" si="9"/>
        <v>-17814</v>
      </c>
      <c r="F272" s="123">
        <f t="shared" si="10"/>
        <v>-0.38506765812113614</v>
      </c>
      <c r="G272" s="123">
        <f t="shared" si="11"/>
        <v>0.61493234187886381</v>
      </c>
    </row>
    <row r="273" spans="1:7" ht="15.75" customHeight="1" x14ac:dyDescent="0.2">
      <c r="A273" s="125">
        <f t="shared" si="14"/>
        <v>75</v>
      </c>
      <c r="B273" s="134" t="str">
        <f t="shared" si="14"/>
        <v>75-SHAMLI</v>
      </c>
      <c r="C273" s="103">
        <f>'AT4_enrolment vs availed_PY'!H84</f>
        <v>57803</v>
      </c>
      <c r="D273" s="103">
        <f>'AT4_enrolment vs availed_PY'!N84</f>
        <v>38152</v>
      </c>
      <c r="E273" s="103">
        <f t="shared" si="9"/>
        <v>-19651</v>
      </c>
      <c r="F273" s="123">
        <f t="shared" si="10"/>
        <v>-0.33996505371693508</v>
      </c>
      <c r="G273" s="123">
        <f t="shared" si="11"/>
        <v>0.66003494628306492</v>
      </c>
    </row>
    <row r="274" spans="1:7" ht="15.75" customHeight="1" x14ac:dyDescent="0.2">
      <c r="A274" s="122"/>
      <c r="B274" s="135" t="str">
        <f>B114</f>
        <v>TOTAL</v>
      </c>
      <c r="C274" s="111">
        <f>SUM(C199:C273)</f>
        <v>12094277</v>
      </c>
      <c r="D274" s="111">
        <f>'AT4_enrolment vs availed_PY'!N9</f>
        <v>7092792</v>
      </c>
      <c r="E274" s="102">
        <f t="shared" si="9"/>
        <v>-5001485</v>
      </c>
      <c r="F274" s="124">
        <f t="shared" si="10"/>
        <v>-0.41354146262732366</v>
      </c>
      <c r="G274" s="124">
        <f t="shared" si="11"/>
        <v>0.58645853737267639</v>
      </c>
    </row>
    <row r="276" spans="1:7" ht="15.75" customHeight="1" x14ac:dyDescent="0.2">
      <c r="A276" s="99" t="s">
        <v>917</v>
      </c>
      <c r="B276" s="99"/>
      <c r="C276" s="99"/>
      <c r="D276" s="99"/>
      <c r="E276" s="99"/>
      <c r="F276" s="99"/>
      <c r="G276" s="99"/>
    </row>
    <row r="277" spans="1:7" ht="60" customHeight="1" x14ac:dyDescent="0.2">
      <c r="A277" s="100" t="s">
        <v>304</v>
      </c>
      <c r="B277" s="100" t="s">
        <v>86</v>
      </c>
      <c r="C277" s="100" t="s">
        <v>939</v>
      </c>
      <c r="D277" s="100" t="s">
        <v>913</v>
      </c>
      <c r="E277" s="100" t="s">
        <v>884</v>
      </c>
      <c r="F277" s="100" t="s">
        <v>914</v>
      </c>
      <c r="G277" s="100" t="s">
        <v>915</v>
      </c>
    </row>
    <row r="278" spans="1:7" ht="15.75" customHeight="1" x14ac:dyDescent="0.2">
      <c r="A278" s="119">
        <v>1</v>
      </c>
      <c r="B278" s="119">
        <v>2</v>
      </c>
      <c r="C278" s="119">
        <v>3</v>
      </c>
      <c r="D278" s="119">
        <v>4</v>
      </c>
      <c r="E278" s="119" t="s">
        <v>916</v>
      </c>
      <c r="F278" s="119">
        <v>6</v>
      </c>
      <c r="G278" s="119">
        <v>7</v>
      </c>
    </row>
    <row r="279" spans="1:7" ht="15.75" customHeight="1" x14ac:dyDescent="0.2">
      <c r="A279" s="125">
        <f t="shared" ref="A279:B294" si="15">A39</f>
        <v>1</v>
      </c>
      <c r="B279" s="126" t="str">
        <f t="shared" si="15"/>
        <v>01-AGRA</v>
      </c>
      <c r="C279" s="103">
        <f>'AT4A_enrolment vs availed_UPY'!H10</f>
        <v>80431</v>
      </c>
      <c r="D279" s="103">
        <f>'AT4A_enrolment vs availed_UPY'!N10</f>
        <v>35608</v>
      </c>
      <c r="E279" s="103">
        <f t="shared" ref="E279:E354" si="16">D279-C279</f>
        <v>-44823</v>
      </c>
      <c r="F279" s="123">
        <f t="shared" ref="F279:F354" si="17">E279/C279</f>
        <v>-0.55728512638161898</v>
      </c>
      <c r="G279" s="123">
        <f t="shared" ref="G279:G354" si="18">D279/C279</f>
        <v>0.44271487361838097</v>
      </c>
    </row>
    <row r="280" spans="1:7" ht="15.75" customHeight="1" x14ac:dyDescent="0.2">
      <c r="A280" s="125">
        <f t="shared" si="15"/>
        <v>2</v>
      </c>
      <c r="B280" s="126" t="str">
        <f t="shared" si="15"/>
        <v>02-ALIGARH</v>
      </c>
      <c r="C280" s="103">
        <f>'AT4A_enrolment vs availed_UPY'!H11</f>
        <v>87811</v>
      </c>
      <c r="D280" s="103">
        <f>'AT4A_enrolment vs availed_UPY'!N11</f>
        <v>38516</v>
      </c>
      <c r="E280" s="103">
        <f t="shared" si="16"/>
        <v>-49295</v>
      </c>
      <c r="F280" s="123">
        <f t="shared" si="17"/>
        <v>-0.56137613738597669</v>
      </c>
      <c r="G280" s="123">
        <f t="shared" si="18"/>
        <v>0.43862386261402331</v>
      </c>
    </row>
    <row r="281" spans="1:7" ht="15.75" customHeight="1" x14ac:dyDescent="0.2">
      <c r="A281" s="125">
        <f t="shared" si="15"/>
        <v>3</v>
      </c>
      <c r="B281" s="126" t="str">
        <f t="shared" si="15"/>
        <v>03-ALLAHABAD</v>
      </c>
      <c r="C281" s="103">
        <f>'AT4A_enrolment vs availed_UPY'!H12</f>
        <v>165546</v>
      </c>
      <c r="D281" s="103">
        <f>'AT4A_enrolment vs availed_UPY'!N12</f>
        <v>88944</v>
      </c>
      <c r="E281" s="103">
        <f t="shared" si="16"/>
        <v>-76602</v>
      </c>
      <c r="F281" s="123">
        <f t="shared" si="17"/>
        <v>-0.4627233518176217</v>
      </c>
      <c r="G281" s="123">
        <f t="shared" si="18"/>
        <v>0.5372766481823783</v>
      </c>
    </row>
    <row r="282" spans="1:7" ht="15.75" customHeight="1" x14ac:dyDescent="0.2">
      <c r="A282" s="125">
        <f t="shared" si="15"/>
        <v>4</v>
      </c>
      <c r="B282" s="126" t="str">
        <f t="shared" si="15"/>
        <v>04-AMBEDKAR NAGAR</v>
      </c>
      <c r="C282" s="103">
        <f>'AT4A_enrolment vs availed_UPY'!H13</f>
        <v>74118</v>
      </c>
      <c r="D282" s="103">
        <f>'AT4A_enrolment vs availed_UPY'!N13</f>
        <v>40129</v>
      </c>
      <c r="E282" s="103">
        <f t="shared" si="16"/>
        <v>-33989</v>
      </c>
      <c r="F282" s="123">
        <f t="shared" si="17"/>
        <v>-0.4585795623195445</v>
      </c>
      <c r="G282" s="123">
        <f t="shared" si="18"/>
        <v>0.54142043768045545</v>
      </c>
    </row>
    <row r="283" spans="1:7" ht="15.75" customHeight="1" x14ac:dyDescent="0.2">
      <c r="A283" s="125">
        <f t="shared" si="15"/>
        <v>5</v>
      </c>
      <c r="B283" s="126" t="str">
        <f t="shared" si="15"/>
        <v>05-AURAIYA</v>
      </c>
      <c r="C283" s="103">
        <f>'AT4A_enrolment vs availed_UPY'!H14</f>
        <v>43871</v>
      </c>
      <c r="D283" s="103">
        <f>'AT4A_enrolment vs availed_UPY'!N14</f>
        <v>25982</v>
      </c>
      <c r="E283" s="103">
        <f t="shared" si="16"/>
        <v>-17889</v>
      </c>
      <c r="F283" s="123">
        <f t="shared" si="17"/>
        <v>-0.40776367076200681</v>
      </c>
      <c r="G283" s="123">
        <f t="shared" si="18"/>
        <v>0.59223632923799319</v>
      </c>
    </row>
    <row r="284" spans="1:7" ht="15.75" customHeight="1" x14ac:dyDescent="0.2">
      <c r="A284" s="125">
        <f t="shared" si="15"/>
        <v>6</v>
      </c>
      <c r="B284" s="126" t="str">
        <f t="shared" si="15"/>
        <v>06-AZAMGARH</v>
      </c>
      <c r="C284" s="103">
        <f>'AT4A_enrolment vs availed_UPY'!H15</f>
        <v>138301</v>
      </c>
      <c r="D284" s="103">
        <f>'AT4A_enrolment vs availed_UPY'!N15</f>
        <v>65573</v>
      </c>
      <c r="E284" s="103">
        <f t="shared" si="16"/>
        <v>-72728</v>
      </c>
      <c r="F284" s="123">
        <f t="shared" si="17"/>
        <v>-0.52586749191979809</v>
      </c>
      <c r="G284" s="123">
        <f t="shared" si="18"/>
        <v>0.47413250808020185</v>
      </c>
    </row>
    <row r="285" spans="1:7" ht="15.75" customHeight="1" x14ac:dyDescent="0.2">
      <c r="A285" s="125">
        <f t="shared" si="15"/>
        <v>7</v>
      </c>
      <c r="B285" s="126" t="str">
        <f t="shared" si="15"/>
        <v>07-BADAUN</v>
      </c>
      <c r="C285" s="103">
        <f>'AT4A_enrolment vs availed_UPY'!H16</f>
        <v>95031</v>
      </c>
      <c r="D285" s="103">
        <f>'AT4A_enrolment vs availed_UPY'!N16</f>
        <v>43668</v>
      </c>
      <c r="E285" s="103">
        <f t="shared" si="16"/>
        <v>-51363</v>
      </c>
      <c r="F285" s="123">
        <f t="shared" si="17"/>
        <v>-0.54048678852164034</v>
      </c>
      <c r="G285" s="123">
        <f t="shared" si="18"/>
        <v>0.45951321147835972</v>
      </c>
    </row>
    <row r="286" spans="1:7" ht="15.75" customHeight="1" x14ac:dyDescent="0.2">
      <c r="A286" s="125">
        <f t="shared" si="15"/>
        <v>8</v>
      </c>
      <c r="B286" s="126" t="str">
        <f t="shared" si="15"/>
        <v>08-BAGHPAT</v>
      </c>
      <c r="C286" s="103">
        <f>'AT4A_enrolment vs availed_UPY'!H17</f>
        <v>34378</v>
      </c>
      <c r="D286" s="103">
        <f>'AT4A_enrolment vs availed_UPY'!N17</f>
        <v>18993</v>
      </c>
      <c r="E286" s="103">
        <f t="shared" si="16"/>
        <v>-15385</v>
      </c>
      <c r="F286" s="123">
        <f t="shared" si="17"/>
        <v>-0.44752457967304671</v>
      </c>
      <c r="G286" s="123">
        <f t="shared" si="18"/>
        <v>0.55247542032695329</v>
      </c>
    </row>
    <row r="287" spans="1:7" ht="15.75" customHeight="1" x14ac:dyDescent="0.2">
      <c r="A287" s="125">
        <f t="shared" si="15"/>
        <v>9</v>
      </c>
      <c r="B287" s="126" t="str">
        <f t="shared" si="15"/>
        <v>09-BAHRAICH</v>
      </c>
      <c r="C287" s="103">
        <f>'AT4A_enrolment vs availed_UPY'!H18</f>
        <v>110519</v>
      </c>
      <c r="D287" s="103">
        <f>'AT4A_enrolment vs availed_UPY'!N18</f>
        <v>57939</v>
      </c>
      <c r="E287" s="103">
        <f t="shared" si="16"/>
        <v>-52580</v>
      </c>
      <c r="F287" s="123">
        <f t="shared" si="17"/>
        <v>-0.47575529999366623</v>
      </c>
      <c r="G287" s="123">
        <f t="shared" si="18"/>
        <v>0.52424470000633372</v>
      </c>
    </row>
    <row r="288" spans="1:7" ht="15.75" customHeight="1" x14ac:dyDescent="0.2">
      <c r="A288" s="125">
        <f t="shared" si="15"/>
        <v>10</v>
      </c>
      <c r="B288" s="126" t="str">
        <f t="shared" si="15"/>
        <v>10-BALLIA</v>
      </c>
      <c r="C288" s="103">
        <f>'AT4A_enrolment vs availed_UPY'!H19</f>
        <v>85498</v>
      </c>
      <c r="D288" s="103">
        <f>'AT4A_enrolment vs availed_UPY'!N19</f>
        <v>53220</v>
      </c>
      <c r="E288" s="103">
        <f t="shared" si="16"/>
        <v>-32278</v>
      </c>
      <c r="F288" s="123">
        <f t="shared" si="17"/>
        <v>-0.37752929893096915</v>
      </c>
      <c r="G288" s="123">
        <f t="shared" si="18"/>
        <v>0.62247070106903091</v>
      </c>
    </row>
    <row r="289" spans="1:7" ht="15.75" customHeight="1" x14ac:dyDescent="0.2">
      <c r="A289" s="125">
        <f t="shared" si="15"/>
        <v>11</v>
      </c>
      <c r="B289" s="126" t="str">
        <f t="shared" si="15"/>
        <v>11-BALRAMPUR</v>
      </c>
      <c r="C289" s="103">
        <f>'AT4A_enrolment vs availed_UPY'!H20</f>
        <v>55090</v>
      </c>
      <c r="D289" s="103">
        <f>'AT4A_enrolment vs availed_UPY'!N20</f>
        <v>33564</v>
      </c>
      <c r="E289" s="103">
        <f t="shared" si="16"/>
        <v>-21526</v>
      </c>
      <c r="F289" s="123">
        <f t="shared" si="17"/>
        <v>-0.39074242149210381</v>
      </c>
      <c r="G289" s="123">
        <f t="shared" si="18"/>
        <v>0.60925757850789619</v>
      </c>
    </row>
    <row r="290" spans="1:7" ht="15.75" customHeight="1" x14ac:dyDescent="0.2">
      <c r="A290" s="125">
        <f t="shared" si="15"/>
        <v>12</v>
      </c>
      <c r="B290" s="126" t="str">
        <f t="shared" si="15"/>
        <v>12-BANDA</v>
      </c>
      <c r="C290" s="103">
        <f>'AT4A_enrolment vs availed_UPY'!H21</f>
        <v>75946</v>
      </c>
      <c r="D290" s="103">
        <f>'AT4A_enrolment vs availed_UPY'!N21</f>
        <v>41908</v>
      </c>
      <c r="E290" s="103">
        <f t="shared" si="16"/>
        <v>-34038</v>
      </c>
      <c r="F290" s="123">
        <f t="shared" si="17"/>
        <v>-0.4481868696178864</v>
      </c>
      <c r="G290" s="123">
        <f t="shared" si="18"/>
        <v>0.55181313038211366</v>
      </c>
    </row>
    <row r="291" spans="1:7" ht="15.75" customHeight="1" x14ac:dyDescent="0.2">
      <c r="A291" s="125">
        <f t="shared" si="15"/>
        <v>13</v>
      </c>
      <c r="B291" s="126" t="str">
        <f t="shared" si="15"/>
        <v>13-BARABANKI</v>
      </c>
      <c r="C291" s="103">
        <f>'AT4A_enrolment vs availed_UPY'!H22</f>
        <v>105081</v>
      </c>
      <c r="D291" s="103">
        <f>'AT4A_enrolment vs availed_UPY'!N22</f>
        <v>50641</v>
      </c>
      <c r="E291" s="103">
        <f t="shared" si="16"/>
        <v>-54440</v>
      </c>
      <c r="F291" s="123">
        <f t="shared" si="17"/>
        <v>-0.51807653143765287</v>
      </c>
      <c r="G291" s="123">
        <f t="shared" si="18"/>
        <v>0.48192346856234713</v>
      </c>
    </row>
    <row r="292" spans="1:7" ht="15.75" customHeight="1" x14ac:dyDescent="0.2">
      <c r="A292" s="125">
        <f t="shared" si="15"/>
        <v>14</v>
      </c>
      <c r="B292" s="126" t="str">
        <f t="shared" si="15"/>
        <v>14-BAREILY</v>
      </c>
      <c r="C292" s="103">
        <f>'AT4A_enrolment vs availed_UPY'!H23</f>
        <v>105723</v>
      </c>
      <c r="D292" s="103">
        <f>'AT4A_enrolment vs availed_UPY'!N23</f>
        <v>52753</v>
      </c>
      <c r="E292" s="103">
        <f t="shared" si="16"/>
        <v>-52970</v>
      </c>
      <c r="F292" s="123">
        <f t="shared" si="17"/>
        <v>-0.50102626675368656</v>
      </c>
      <c r="G292" s="123">
        <f t="shared" si="18"/>
        <v>0.4989737332463135</v>
      </c>
    </row>
    <row r="293" spans="1:7" ht="15.75" customHeight="1" x14ac:dyDescent="0.2">
      <c r="A293" s="125">
        <f t="shared" si="15"/>
        <v>15</v>
      </c>
      <c r="B293" s="126" t="str">
        <f t="shared" si="15"/>
        <v>15-BASTI</v>
      </c>
      <c r="C293" s="103">
        <f>'AT4A_enrolment vs availed_UPY'!H24</f>
        <v>76877</v>
      </c>
      <c r="D293" s="103">
        <f>'AT4A_enrolment vs availed_UPY'!N24</f>
        <v>42680</v>
      </c>
      <c r="E293" s="103">
        <f t="shared" si="16"/>
        <v>-34197</v>
      </c>
      <c r="F293" s="123">
        <f t="shared" si="17"/>
        <v>-0.44482745164353449</v>
      </c>
      <c r="G293" s="123">
        <f t="shared" si="18"/>
        <v>0.55517254835646557</v>
      </c>
    </row>
    <row r="294" spans="1:7" ht="15.75" customHeight="1" x14ac:dyDescent="0.2">
      <c r="A294" s="125">
        <f t="shared" si="15"/>
        <v>16</v>
      </c>
      <c r="B294" s="126" t="str">
        <f t="shared" si="15"/>
        <v>16-BHADOHI</v>
      </c>
      <c r="C294" s="103">
        <f>'AT4A_enrolment vs availed_UPY'!H25</f>
        <v>46343</v>
      </c>
      <c r="D294" s="103">
        <f>'AT4A_enrolment vs availed_UPY'!N25</f>
        <v>24236</v>
      </c>
      <c r="E294" s="103">
        <f t="shared" si="16"/>
        <v>-22107</v>
      </c>
      <c r="F294" s="123">
        <f t="shared" si="17"/>
        <v>-0.47702997216408088</v>
      </c>
      <c r="G294" s="123">
        <f t="shared" si="18"/>
        <v>0.52297002783591917</v>
      </c>
    </row>
    <row r="295" spans="1:7" ht="15.75" customHeight="1" x14ac:dyDescent="0.2">
      <c r="A295" s="125">
        <f t="shared" ref="A295:B310" si="19">A55</f>
        <v>17</v>
      </c>
      <c r="B295" s="126" t="str">
        <f t="shared" si="19"/>
        <v>17-BIJNOUR</v>
      </c>
      <c r="C295" s="103">
        <f>'AT4A_enrolment vs availed_UPY'!H26</f>
        <v>90470</v>
      </c>
      <c r="D295" s="103">
        <f>'AT4A_enrolment vs availed_UPY'!N26</f>
        <v>61948</v>
      </c>
      <c r="E295" s="103">
        <f t="shared" si="16"/>
        <v>-28522</v>
      </c>
      <c r="F295" s="123">
        <f t="shared" si="17"/>
        <v>-0.31526472863932797</v>
      </c>
      <c r="G295" s="123">
        <f t="shared" si="18"/>
        <v>0.68473527136067203</v>
      </c>
    </row>
    <row r="296" spans="1:7" ht="15.75" customHeight="1" x14ac:dyDescent="0.2">
      <c r="A296" s="125">
        <f t="shared" si="19"/>
        <v>18</v>
      </c>
      <c r="B296" s="126" t="str">
        <f t="shared" si="19"/>
        <v>18-BULANDSHAHAR</v>
      </c>
      <c r="C296" s="103">
        <f>'AT4A_enrolment vs availed_UPY'!H27</f>
        <v>96797</v>
      </c>
      <c r="D296" s="103">
        <f>'AT4A_enrolment vs availed_UPY'!N27</f>
        <v>32293</v>
      </c>
      <c r="E296" s="103">
        <f t="shared" si="16"/>
        <v>-64504</v>
      </c>
      <c r="F296" s="123">
        <f t="shared" si="17"/>
        <v>-0.66638428876928002</v>
      </c>
      <c r="G296" s="123">
        <f t="shared" si="18"/>
        <v>0.33361571123071998</v>
      </c>
    </row>
    <row r="297" spans="1:7" ht="15.75" customHeight="1" x14ac:dyDescent="0.2">
      <c r="A297" s="125">
        <f t="shared" si="19"/>
        <v>19</v>
      </c>
      <c r="B297" s="126" t="str">
        <f t="shared" si="19"/>
        <v>19-CHANDAULI</v>
      </c>
      <c r="C297" s="103">
        <f>'AT4A_enrolment vs availed_UPY'!H28</f>
        <v>77352</v>
      </c>
      <c r="D297" s="103">
        <f>'AT4A_enrolment vs availed_UPY'!N28</f>
        <v>44251</v>
      </c>
      <c r="E297" s="103">
        <f t="shared" si="16"/>
        <v>-33101</v>
      </c>
      <c r="F297" s="123">
        <f t="shared" si="17"/>
        <v>-0.42792687971868859</v>
      </c>
      <c r="G297" s="123">
        <f t="shared" si="18"/>
        <v>0.57207312028131141</v>
      </c>
    </row>
    <row r="298" spans="1:7" ht="15.75" customHeight="1" x14ac:dyDescent="0.2">
      <c r="A298" s="125">
        <f t="shared" si="19"/>
        <v>20</v>
      </c>
      <c r="B298" s="126" t="str">
        <f t="shared" si="19"/>
        <v>20-CHITRAKOOT</v>
      </c>
      <c r="C298" s="103">
        <f>'AT4A_enrolment vs availed_UPY'!H29</f>
        <v>46746</v>
      </c>
      <c r="D298" s="103">
        <f>'AT4A_enrolment vs availed_UPY'!N29</f>
        <v>26891</v>
      </c>
      <c r="E298" s="103">
        <f t="shared" si="16"/>
        <v>-19855</v>
      </c>
      <c r="F298" s="123">
        <f t="shared" si="17"/>
        <v>-0.42474222393359862</v>
      </c>
      <c r="G298" s="123">
        <f t="shared" si="18"/>
        <v>0.57525777606640138</v>
      </c>
    </row>
    <row r="299" spans="1:7" ht="15.75" customHeight="1" x14ac:dyDescent="0.2">
      <c r="A299" s="125">
        <f t="shared" si="19"/>
        <v>21</v>
      </c>
      <c r="B299" s="126" t="str">
        <f t="shared" si="19"/>
        <v>21-AMETHI</v>
      </c>
      <c r="C299" s="103">
        <f>'AT4A_enrolment vs availed_UPY'!H30</f>
        <v>51267</v>
      </c>
      <c r="D299" s="103">
        <f>'AT4A_enrolment vs availed_UPY'!N30</f>
        <v>26007</v>
      </c>
      <c r="E299" s="103">
        <f t="shared" si="16"/>
        <v>-25260</v>
      </c>
      <c r="F299" s="123">
        <f t="shared" si="17"/>
        <v>-0.49271461173854525</v>
      </c>
      <c r="G299" s="123">
        <f t="shared" si="18"/>
        <v>0.50728538826145475</v>
      </c>
    </row>
    <row r="300" spans="1:7" ht="15.75" customHeight="1" x14ac:dyDescent="0.2">
      <c r="A300" s="125">
        <f t="shared" si="19"/>
        <v>22</v>
      </c>
      <c r="B300" s="126" t="str">
        <f t="shared" si="19"/>
        <v>22-DEORIA</v>
      </c>
      <c r="C300" s="103">
        <f>'AT4A_enrolment vs availed_UPY'!H31</f>
        <v>98084</v>
      </c>
      <c r="D300" s="103">
        <f>'AT4A_enrolment vs availed_UPY'!N31</f>
        <v>51225</v>
      </c>
      <c r="E300" s="103">
        <f t="shared" si="16"/>
        <v>-46859</v>
      </c>
      <c r="F300" s="123">
        <f t="shared" si="17"/>
        <v>-0.47774356673871377</v>
      </c>
      <c r="G300" s="123">
        <f t="shared" si="18"/>
        <v>0.52225643326128623</v>
      </c>
    </row>
    <row r="301" spans="1:7" ht="15.75" customHeight="1" x14ac:dyDescent="0.2">
      <c r="A301" s="125">
        <f t="shared" si="19"/>
        <v>23</v>
      </c>
      <c r="B301" s="126" t="str">
        <f t="shared" si="19"/>
        <v>23-ETAH</v>
      </c>
      <c r="C301" s="103">
        <f>'AT4A_enrolment vs availed_UPY'!H32</f>
        <v>51010</v>
      </c>
      <c r="D301" s="103">
        <f>'AT4A_enrolment vs availed_UPY'!N32</f>
        <v>27291</v>
      </c>
      <c r="E301" s="103">
        <f t="shared" si="16"/>
        <v>-23719</v>
      </c>
      <c r="F301" s="123">
        <f t="shared" si="17"/>
        <v>-0.46498725740050972</v>
      </c>
      <c r="G301" s="123">
        <f t="shared" si="18"/>
        <v>0.53501274259949028</v>
      </c>
    </row>
    <row r="302" spans="1:7" ht="15.75" customHeight="1" x14ac:dyDescent="0.2">
      <c r="A302" s="125">
        <f t="shared" si="19"/>
        <v>24</v>
      </c>
      <c r="B302" s="126" t="str">
        <f t="shared" si="19"/>
        <v>24-FAIZABAD</v>
      </c>
      <c r="C302" s="103">
        <f>'AT4A_enrolment vs availed_UPY'!H33</f>
        <v>76890</v>
      </c>
      <c r="D302" s="103">
        <f>'AT4A_enrolment vs availed_UPY'!N33</f>
        <v>42488</v>
      </c>
      <c r="E302" s="103">
        <f t="shared" si="16"/>
        <v>-34402</v>
      </c>
      <c r="F302" s="123">
        <f t="shared" si="17"/>
        <v>-0.44741838990766031</v>
      </c>
      <c r="G302" s="123">
        <f t="shared" si="18"/>
        <v>0.55258161009233975</v>
      </c>
    </row>
    <row r="303" spans="1:7" ht="15.75" customHeight="1" x14ac:dyDescent="0.2">
      <c r="A303" s="125">
        <f t="shared" si="19"/>
        <v>25</v>
      </c>
      <c r="B303" s="126" t="str">
        <f t="shared" si="19"/>
        <v>25-FARRUKHABAD</v>
      </c>
      <c r="C303" s="103">
        <f>'AT4A_enrolment vs availed_UPY'!H34</f>
        <v>58644</v>
      </c>
      <c r="D303" s="103">
        <f>'AT4A_enrolment vs availed_UPY'!N34</f>
        <v>30173</v>
      </c>
      <c r="E303" s="103">
        <f t="shared" si="16"/>
        <v>-28471</v>
      </c>
      <c r="F303" s="123">
        <f t="shared" si="17"/>
        <v>-0.48548871154764339</v>
      </c>
      <c r="G303" s="123">
        <f t="shared" si="18"/>
        <v>0.51451128845235661</v>
      </c>
    </row>
    <row r="304" spans="1:7" ht="15.75" customHeight="1" x14ac:dyDescent="0.2">
      <c r="A304" s="125">
        <f t="shared" si="19"/>
        <v>26</v>
      </c>
      <c r="B304" s="126" t="str">
        <f t="shared" si="19"/>
        <v>26-FATEHPUR</v>
      </c>
      <c r="C304" s="103">
        <f>'AT4A_enrolment vs availed_UPY'!H35</f>
        <v>76093</v>
      </c>
      <c r="D304" s="103">
        <f>'AT4A_enrolment vs availed_UPY'!N35</f>
        <v>44894</v>
      </c>
      <c r="E304" s="103">
        <f t="shared" si="16"/>
        <v>-31199</v>
      </c>
      <c r="F304" s="123">
        <f t="shared" si="17"/>
        <v>-0.41001143337757745</v>
      </c>
      <c r="G304" s="123">
        <f t="shared" si="18"/>
        <v>0.58998856662242261</v>
      </c>
    </row>
    <row r="305" spans="1:7" ht="15.75" customHeight="1" x14ac:dyDescent="0.2">
      <c r="A305" s="125">
        <f t="shared" si="19"/>
        <v>27</v>
      </c>
      <c r="B305" s="126" t="str">
        <f t="shared" si="19"/>
        <v>27-FIROZABAD</v>
      </c>
      <c r="C305" s="103">
        <f>'AT4A_enrolment vs availed_UPY'!H36</f>
        <v>61635</v>
      </c>
      <c r="D305" s="103">
        <f>'AT4A_enrolment vs availed_UPY'!N36</f>
        <v>25524</v>
      </c>
      <c r="E305" s="103">
        <f t="shared" si="16"/>
        <v>-36111</v>
      </c>
      <c r="F305" s="123">
        <f t="shared" si="17"/>
        <v>-0.58588464346556335</v>
      </c>
      <c r="G305" s="123">
        <f t="shared" si="18"/>
        <v>0.4141153565344366</v>
      </c>
    </row>
    <row r="306" spans="1:7" ht="15.75" customHeight="1" x14ac:dyDescent="0.2">
      <c r="A306" s="125">
        <f t="shared" si="19"/>
        <v>28</v>
      </c>
      <c r="B306" s="126" t="str">
        <f t="shared" si="19"/>
        <v>28-G.B. NAGAR</v>
      </c>
      <c r="C306" s="103">
        <f>'AT4A_enrolment vs availed_UPY'!H37</f>
        <v>30484</v>
      </c>
      <c r="D306" s="103">
        <f>'AT4A_enrolment vs availed_UPY'!N37</f>
        <v>16775</v>
      </c>
      <c r="E306" s="103">
        <f t="shared" si="16"/>
        <v>-13709</v>
      </c>
      <c r="F306" s="123">
        <f t="shared" si="17"/>
        <v>-0.44971132397323188</v>
      </c>
      <c r="G306" s="123">
        <f t="shared" si="18"/>
        <v>0.55028867602676812</v>
      </c>
    </row>
    <row r="307" spans="1:7" ht="15.75" customHeight="1" x14ac:dyDescent="0.2">
      <c r="A307" s="125">
        <f t="shared" si="19"/>
        <v>29</v>
      </c>
      <c r="B307" s="126" t="str">
        <f t="shared" si="19"/>
        <v>29-GHAZIPUR</v>
      </c>
      <c r="C307" s="103">
        <f>'AT4A_enrolment vs availed_UPY'!H38</f>
        <v>102258</v>
      </c>
      <c r="D307" s="103">
        <f>'AT4A_enrolment vs availed_UPY'!N38</f>
        <v>49291</v>
      </c>
      <c r="E307" s="103">
        <f t="shared" si="16"/>
        <v>-52967</v>
      </c>
      <c r="F307" s="123">
        <f t="shared" si="17"/>
        <v>-0.51797414383226736</v>
      </c>
      <c r="G307" s="123">
        <f t="shared" si="18"/>
        <v>0.48202585616773258</v>
      </c>
    </row>
    <row r="308" spans="1:7" ht="15.75" customHeight="1" x14ac:dyDescent="0.2">
      <c r="A308" s="125">
        <f t="shared" si="19"/>
        <v>30</v>
      </c>
      <c r="B308" s="126" t="str">
        <f t="shared" si="19"/>
        <v>30-GHAZIYABAD</v>
      </c>
      <c r="C308" s="103">
        <f>'AT4A_enrolment vs availed_UPY'!H39</f>
        <v>38581</v>
      </c>
      <c r="D308" s="103">
        <f>'AT4A_enrolment vs availed_UPY'!N39</f>
        <v>16478</v>
      </c>
      <c r="E308" s="103">
        <f t="shared" si="16"/>
        <v>-22103</v>
      </c>
      <c r="F308" s="123">
        <f t="shared" si="17"/>
        <v>-0.57289857701977653</v>
      </c>
      <c r="G308" s="123">
        <f t="shared" si="18"/>
        <v>0.42710142298022341</v>
      </c>
    </row>
    <row r="309" spans="1:7" ht="15.75" customHeight="1" x14ac:dyDescent="0.2">
      <c r="A309" s="125">
        <f t="shared" si="19"/>
        <v>31</v>
      </c>
      <c r="B309" s="126" t="str">
        <f t="shared" si="19"/>
        <v>31-GONDA</v>
      </c>
      <c r="C309" s="103">
        <f>'AT4A_enrolment vs availed_UPY'!H40</f>
        <v>93651</v>
      </c>
      <c r="D309" s="103">
        <f>'AT4A_enrolment vs availed_UPY'!N40</f>
        <v>50932</v>
      </c>
      <c r="E309" s="103">
        <f t="shared" si="16"/>
        <v>-42719</v>
      </c>
      <c r="F309" s="123">
        <f t="shared" si="17"/>
        <v>-0.45615102881976699</v>
      </c>
      <c r="G309" s="123">
        <f t="shared" si="18"/>
        <v>0.54384897118023301</v>
      </c>
    </row>
    <row r="310" spans="1:7" ht="15.75" customHeight="1" x14ac:dyDescent="0.2">
      <c r="A310" s="125">
        <f t="shared" si="19"/>
        <v>32</v>
      </c>
      <c r="B310" s="126" t="str">
        <f t="shared" si="19"/>
        <v>32-GORAKHPUR</v>
      </c>
      <c r="C310" s="103">
        <f>'AT4A_enrolment vs availed_UPY'!H41</f>
        <v>115664</v>
      </c>
      <c r="D310" s="103">
        <f>'AT4A_enrolment vs availed_UPY'!N41</f>
        <v>58831</v>
      </c>
      <c r="E310" s="103">
        <f t="shared" si="16"/>
        <v>-56833</v>
      </c>
      <c r="F310" s="123">
        <f t="shared" si="17"/>
        <v>-0.49136291326601189</v>
      </c>
      <c r="G310" s="123">
        <f t="shared" si="18"/>
        <v>0.50863708673398811</v>
      </c>
    </row>
    <row r="311" spans="1:7" ht="15.75" customHeight="1" x14ac:dyDescent="0.2">
      <c r="A311" s="125">
        <f t="shared" ref="A311:B326" si="20">A71</f>
        <v>33</v>
      </c>
      <c r="B311" s="126" t="str">
        <f t="shared" si="20"/>
        <v>33-HAMEERPUR</v>
      </c>
      <c r="C311" s="103">
        <f>'AT4A_enrolment vs availed_UPY'!H42</f>
        <v>39432</v>
      </c>
      <c r="D311" s="103">
        <f>'AT4A_enrolment vs availed_UPY'!N42</f>
        <v>23828</v>
      </c>
      <c r="E311" s="103">
        <f t="shared" si="16"/>
        <v>-15604</v>
      </c>
      <c r="F311" s="123">
        <f t="shared" si="17"/>
        <v>-0.39571921282207345</v>
      </c>
      <c r="G311" s="123">
        <f t="shared" si="18"/>
        <v>0.60428078717792655</v>
      </c>
    </row>
    <row r="312" spans="1:7" ht="15.75" customHeight="1" x14ac:dyDescent="0.2">
      <c r="A312" s="125">
        <f t="shared" si="20"/>
        <v>34</v>
      </c>
      <c r="B312" s="126" t="str">
        <f t="shared" si="20"/>
        <v>34-HARDOI</v>
      </c>
      <c r="C312" s="103">
        <f>'AT4A_enrolment vs availed_UPY'!H43</f>
        <v>141433</v>
      </c>
      <c r="D312" s="103">
        <f>'AT4A_enrolment vs availed_UPY'!N43</f>
        <v>77488</v>
      </c>
      <c r="E312" s="103">
        <f t="shared" si="16"/>
        <v>-63945</v>
      </c>
      <c r="F312" s="123">
        <f t="shared" si="17"/>
        <v>-0.45212220627434896</v>
      </c>
      <c r="G312" s="123">
        <f t="shared" si="18"/>
        <v>0.54787779372565104</v>
      </c>
    </row>
    <row r="313" spans="1:7" ht="15.75" customHeight="1" x14ac:dyDescent="0.2">
      <c r="A313" s="125">
        <f t="shared" si="20"/>
        <v>35</v>
      </c>
      <c r="B313" s="126" t="str">
        <f t="shared" si="20"/>
        <v>35-HATHRAS</v>
      </c>
      <c r="C313" s="103">
        <f>'AT4A_enrolment vs availed_UPY'!H44</f>
        <v>46159</v>
      </c>
      <c r="D313" s="103">
        <f>'AT4A_enrolment vs availed_UPY'!N44</f>
        <v>21595</v>
      </c>
      <c r="E313" s="103">
        <f t="shared" si="16"/>
        <v>-24564</v>
      </c>
      <c r="F313" s="123">
        <f t="shared" si="17"/>
        <v>-0.53216057540241335</v>
      </c>
      <c r="G313" s="123">
        <f t="shared" si="18"/>
        <v>0.4678394245975866</v>
      </c>
    </row>
    <row r="314" spans="1:7" ht="15.75" customHeight="1" x14ac:dyDescent="0.2">
      <c r="A314" s="125">
        <f t="shared" si="20"/>
        <v>36</v>
      </c>
      <c r="B314" s="126" t="str">
        <f t="shared" si="20"/>
        <v>36-ITAWAH</v>
      </c>
      <c r="C314" s="103">
        <f>'AT4A_enrolment vs availed_UPY'!H45</f>
        <v>43530</v>
      </c>
      <c r="D314" s="103">
        <f>'AT4A_enrolment vs availed_UPY'!N45</f>
        <v>26576</v>
      </c>
      <c r="E314" s="103">
        <f t="shared" si="16"/>
        <v>-16954</v>
      </c>
      <c r="F314" s="123">
        <f t="shared" si="17"/>
        <v>-0.38947852056053295</v>
      </c>
      <c r="G314" s="123">
        <f t="shared" si="18"/>
        <v>0.610521479439467</v>
      </c>
    </row>
    <row r="315" spans="1:7" ht="15.75" customHeight="1" x14ac:dyDescent="0.2">
      <c r="A315" s="125">
        <f t="shared" si="20"/>
        <v>37</v>
      </c>
      <c r="B315" s="126" t="str">
        <f t="shared" si="20"/>
        <v>37-J.P. NAGAR</v>
      </c>
      <c r="C315" s="103">
        <f>'AT4A_enrolment vs availed_UPY'!H46</f>
        <v>40949</v>
      </c>
      <c r="D315" s="103">
        <f>'AT4A_enrolment vs availed_UPY'!N46</f>
        <v>24126</v>
      </c>
      <c r="E315" s="103">
        <f t="shared" si="16"/>
        <v>-16823</v>
      </c>
      <c r="F315" s="123">
        <f t="shared" si="17"/>
        <v>-0.4108281032503846</v>
      </c>
      <c r="G315" s="123">
        <f t="shared" si="18"/>
        <v>0.58917189674961534</v>
      </c>
    </row>
    <row r="316" spans="1:7" ht="15.75" customHeight="1" x14ac:dyDescent="0.2">
      <c r="A316" s="125">
        <f t="shared" si="20"/>
        <v>38</v>
      </c>
      <c r="B316" s="126" t="str">
        <f t="shared" si="20"/>
        <v>38-JALAUN</v>
      </c>
      <c r="C316" s="103">
        <f>'AT4A_enrolment vs availed_UPY'!H47</f>
        <v>47412</v>
      </c>
      <c r="D316" s="103">
        <f>'AT4A_enrolment vs availed_UPY'!N47</f>
        <v>27201</v>
      </c>
      <c r="E316" s="103">
        <f t="shared" si="16"/>
        <v>-20211</v>
      </c>
      <c r="F316" s="123">
        <f t="shared" si="17"/>
        <v>-0.4262844849405214</v>
      </c>
      <c r="G316" s="123">
        <f t="shared" si="18"/>
        <v>0.5737155150594786</v>
      </c>
    </row>
    <row r="317" spans="1:7" ht="15.75" customHeight="1" x14ac:dyDescent="0.2">
      <c r="A317" s="125">
        <f t="shared" si="20"/>
        <v>39</v>
      </c>
      <c r="B317" s="126" t="str">
        <f t="shared" si="20"/>
        <v>39-JAUNPUR</v>
      </c>
      <c r="C317" s="103">
        <f>'AT4A_enrolment vs availed_UPY'!H48</f>
        <v>150591</v>
      </c>
      <c r="D317" s="103">
        <f>'AT4A_enrolment vs availed_UPY'!N48</f>
        <v>74294</v>
      </c>
      <c r="E317" s="103">
        <f t="shared" si="16"/>
        <v>-76297</v>
      </c>
      <c r="F317" s="123">
        <f t="shared" si="17"/>
        <v>-0.50665046383914047</v>
      </c>
      <c r="G317" s="123">
        <f t="shared" si="18"/>
        <v>0.49334953616085953</v>
      </c>
    </row>
    <row r="318" spans="1:7" ht="15.75" customHeight="1" x14ac:dyDescent="0.2">
      <c r="A318" s="125">
        <f t="shared" si="20"/>
        <v>40</v>
      </c>
      <c r="B318" s="126" t="str">
        <f t="shared" si="20"/>
        <v>40-JHANSI</v>
      </c>
      <c r="C318" s="103">
        <f>'AT4A_enrolment vs availed_UPY'!H49</f>
        <v>53857</v>
      </c>
      <c r="D318" s="103">
        <f>'AT4A_enrolment vs availed_UPY'!N49</f>
        <v>31732</v>
      </c>
      <c r="E318" s="103">
        <f t="shared" si="16"/>
        <v>-22125</v>
      </c>
      <c r="F318" s="123">
        <f t="shared" si="17"/>
        <v>-0.410810108249624</v>
      </c>
      <c r="G318" s="123">
        <f t="shared" si="18"/>
        <v>0.58918989175037595</v>
      </c>
    </row>
    <row r="319" spans="1:7" ht="15.75" customHeight="1" x14ac:dyDescent="0.2">
      <c r="A319" s="125">
        <f t="shared" si="20"/>
        <v>41</v>
      </c>
      <c r="B319" s="126" t="str">
        <f t="shared" si="20"/>
        <v>41-KANNAUJ</v>
      </c>
      <c r="C319" s="103">
        <f>'AT4A_enrolment vs availed_UPY'!H50</f>
        <v>53822</v>
      </c>
      <c r="D319" s="103">
        <f>'AT4A_enrolment vs availed_UPY'!N50</f>
        <v>36349</v>
      </c>
      <c r="E319" s="103">
        <f t="shared" si="16"/>
        <v>-17473</v>
      </c>
      <c r="F319" s="123">
        <f t="shared" si="17"/>
        <v>-0.32464419754003937</v>
      </c>
      <c r="G319" s="123">
        <f t="shared" si="18"/>
        <v>0.67535580245996063</v>
      </c>
    </row>
    <row r="320" spans="1:7" ht="15.75" customHeight="1" x14ac:dyDescent="0.2">
      <c r="A320" s="125">
        <f t="shared" si="20"/>
        <v>42</v>
      </c>
      <c r="B320" s="126" t="str">
        <f t="shared" si="20"/>
        <v>42-KANPUR DEHAT</v>
      </c>
      <c r="C320" s="103">
        <f>'AT4A_enrolment vs availed_UPY'!H51</f>
        <v>52592</v>
      </c>
      <c r="D320" s="103">
        <f>'AT4A_enrolment vs availed_UPY'!N51</f>
        <v>41082</v>
      </c>
      <c r="E320" s="103">
        <f t="shared" si="16"/>
        <v>-11510</v>
      </c>
      <c r="F320" s="123">
        <f t="shared" si="17"/>
        <v>-0.21885457864313965</v>
      </c>
      <c r="G320" s="123">
        <f t="shared" si="18"/>
        <v>0.78114542135686038</v>
      </c>
    </row>
    <row r="321" spans="1:7" ht="15.75" customHeight="1" x14ac:dyDescent="0.2">
      <c r="A321" s="125">
        <f t="shared" si="20"/>
        <v>43</v>
      </c>
      <c r="B321" s="126" t="str">
        <f t="shared" si="20"/>
        <v>43-KANPUR NAGAR</v>
      </c>
      <c r="C321" s="103">
        <f>'AT4A_enrolment vs availed_UPY'!H52</f>
        <v>72008</v>
      </c>
      <c r="D321" s="103">
        <f>'AT4A_enrolment vs availed_UPY'!N52</f>
        <v>34068</v>
      </c>
      <c r="E321" s="103">
        <f t="shared" si="16"/>
        <v>-37940</v>
      </c>
      <c r="F321" s="123">
        <f t="shared" si="17"/>
        <v>-0.52688590156649262</v>
      </c>
      <c r="G321" s="123">
        <f t="shared" si="18"/>
        <v>0.47311409843350738</v>
      </c>
    </row>
    <row r="322" spans="1:7" ht="15.75" customHeight="1" x14ac:dyDescent="0.2">
      <c r="A322" s="125">
        <f t="shared" si="20"/>
        <v>44</v>
      </c>
      <c r="B322" s="126" t="str">
        <f t="shared" si="20"/>
        <v>44-KAAS GANJ</v>
      </c>
      <c r="C322" s="103">
        <f>'AT4A_enrolment vs availed_UPY'!H53</f>
        <v>40607</v>
      </c>
      <c r="D322" s="103">
        <f>'AT4A_enrolment vs availed_UPY'!N53</f>
        <v>20371</v>
      </c>
      <c r="E322" s="103">
        <f t="shared" si="16"/>
        <v>-20236</v>
      </c>
      <c r="F322" s="123">
        <f t="shared" si="17"/>
        <v>-0.49833772502277934</v>
      </c>
      <c r="G322" s="123">
        <f t="shared" si="18"/>
        <v>0.50166227497722071</v>
      </c>
    </row>
    <row r="323" spans="1:7" ht="15.75" customHeight="1" x14ac:dyDescent="0.2">
      <c r="A323" s="125">
        <f t="shared" si="20"/>
        <v>45</v>
      </c>
      <c r="B323" s="126" t="str">
        <f t="shared" si="20"/>
        <v>45-KAUSHAMBI</v>
      </c>
      <c r="C323" s="103">
        <f>'AT4A_enrolment vs availed_UPY'!H54</f>
        <v>49156</v>
      </c>
      <c r="D323" s="103">
        <f>'AT4A_enrolment vs availed_UPY'!N54</f>
        <v>24467</v>
      </c>
      <c r="E323" s="103">
        <f t="shared" si="16"/>
        <v>-24689</v>
      </c>
      <c r="F323" s="123">
        <f t="shared" si="17"/>
        <v>-0.50225811701521683</v>
      </c>
      <c r="G323" s="123">
        <f t="shared" si="18"/>
        <v>0.49774188298478311</v>
      </c>
    </row>
    <row r="324" spans="1:7" ht="15.75" customHeight="1" x14ac:dyDescent="0.2">
      <c r="A324" s="125">
        <f t="shared" si="20"/>
        <v>46</v>
      </c>
      <c r="B324" s="126" t="str">
        <f t="shared" si="20"/>
        <v>46-KUSHINAGAR</v>
      </c>
      <c r="C324" s="103">
        <f>'AT4A_enrolment vs availed_UPY'!H55</f>
        <v>88042</v>
      </c>
      <c r="D324" s="103">
        <f>'AT4A_enrolment vs availed_UPY'!N55</f>
        <v>44463</v>
      </c>
      <c r="E324" s="103">
        <f t="shared" si="16"/>
        <v>-43579</v>
      </c>
      <c r="F324" s="123">
        <f t="shared" si="17"/>
        <v>-0.494979668794439</v>
      </c>
      <c r="G324" s="123">
        <f t="shared" si="18"/>
        <v>0.505020331205561</v>
      </c>
    </row>
    <row r="325" spans="1:7" ht="15.75" customHeight="1" x14ac:dyDescent="0.2">
      <c r="A325" s="125">
        <f t="shared" si="20"/>
        <v>47</v>
      </c>
      <c r="B325" s="126" t="str">
        <f t="shared" si="20"/>
        <v>47-LAKHIMPUR KHERI</v>
      </c>
      <c r="C325" s="103">
        <f>'AT4A_enrolment vs availed_UPY'!H56</f>
        <v>158996</v>
      </c>
      <c r="D325" s="103">
        <f>'AT4A_enrolment vs availed_UPY'!N56</f>
        <v>87130</v>
      </c>
      <c r="E325" s="103">
        <f t="shared" si="16"/>
        <v>-71866</v>
      </c>
      <c r="F325" s="123">
        <f t="shared" si="17"/>
        <v>-0.45199879242245089</v>
      </c>
      <c r="G325" s="123">
        <f t="shared" si="18"/>
        <v>0.54800120757754911</v>
      </c>
    </row>
    <row r="326" spans="1:7" ht="15.75" customHeight="1" x14ac:dyDescent="0.2">
      <c r="A326" s="125">
        <f t="shared" si="20"/>
        <v>48</v>
      </c>
      <c r="B326" s="126" t="str">
        <f t="shared" si="20"/>
        <v>48-LALITPUR</v>
      </c>
      <c r="C326" s="103">
        <f>'AT4A_enrolment vs availed_UPY'!H57</f>
        <v>61517</v>
      </c>
      <c r="D326" s="103">
        <f>'AT4A_enrolment vs availed_UPY'!N57</f>
        <v>35225</v>
      </c>
      <c r="E326" s="103">
        <f t="shared" si="16"/>
        <v>-26292</v>
      </c>
      <c r="F326" s="123">
        <f t="shared" si="17"/>
        <v>-0.42739405367621958</v>
      </c>
      <c r="G326" s="123">
        <f t="shared" si="18"/>
        <v>0.57260594632378037</v>
      </c>
    </row>
    <row r="327" spans="1:7" ht="15.75" customHeight="1" x14ac:dyDescent="0.2">
      <c r="A327" s="125">
        <f t="shared" ref="A327:B342" si="21">A87</f>
        <v>49</v>
      </c>
      <c r="B327" s="126" t="str">
        <f t="shared" si="21"/>
        <v>49-LUCKNOW</v>
      </c>
      <c r="C327" s="103">
        <f>'AT4A_enrolment vs availed_UPY'!H58</f>
        <v>65319</v>
      </c>
      <c r="D327" s="103">
        <f>'AT4A_enrolment vs availed_UPY'!N58</f>
        <v>40327</v>
      </c>
      <c r="E327" s="103">
        <f t="shared" si="16"/>
        <v>-24992</v>
      </c>
      <c r="F327" s="123">
        <f t="shared" si="17"/>
        <v>-0.38261455319279231</v>
      </c>
      <c r="G327" s="123">
        <f t="shared" si="18"/>
        <v>0.61738544680720775</v>
      </c>
    </row>
    <row r="328" spans="1:7" ht="15.75" customHeight="1" x14ac:dyDescent="0.2">
      <c r="A328" s="125">
        <f t="shared" si="21"/>
        <v>50</v>
      </c>
      <c r="B328" s="126" t="str">
        <f t="shared" si="21"/>
        <v>50-MAHOBA</v>
      </c>
      <c r="C328" s="103">
        <f>'AT4A_enrolment vs availed_UPY'!H59</f>
        <v>33737</v>
      </c>
      <c r="D328" s="103">
        <f>'AT4A_enrolment vs availed_UPY'!N59</f>
        <v>22215</v>
      </c>
      <c r="E328" s="103">
        <f t="shared" si="16"/>
        <v>-11522</v>
      </c>
      <c r="F328" s="123">
        <f t="shared" si="17"/>
        <v>-0.3415241426327178</v>
      </c>
      <c r="G328" s="123">
        <f t="shared" si="18"/>
        <v>0.6584758573672822</v>
      </c>
    </row>
    <row r="329" spans="1:7" ht="15.75" customHeight="1" x14ac:dyDescent="0.2">
      <c r="A329" s="125">
        <f t="shared" si="21"/>
        <v>51</v>
      </c>
      <c r="B329" s="126" t="str">
        <f t="shared" si="21"/>
        <v>51-MAHRAJGANJ</v>
      </c>
      <c r="C329" s="103">
        <f>'AT4A_enrolment vs availed_UPY'!H60</f>
        <v>80004</v>
      </c>
      <c r="D329" s="103">
        <f>'AT4A_enrolment vs availed_UPY'!N60</f>
        <v>45235</v>
      </c>
      <c r="E329" s="103">
        <f t="shared" si="16"/>
        <v>-34769</v>
      </c>
      <c r="F329" s="123">
        <f t="shared" si="17"/>
        <v>-0.43459077046147693</v>
      </c>
      <c r="G329" s="123">
        <f t="shared" si="18"/>
        <v>0.56540922953852313</v>
      </c>
    </row>
    <row r="330" spans="1:7" ht="15.75" customHeight="1" x14ac:dyDescent="0.2">
      <c r="A330" s="125">
        <f t="shared" si="21"/>
        <v>52</v>
      </c>
      <c r="B330" s="126" t="str">
        <f t="shared" si="21"/>
        <v>52-MAINPURI</v>
      </c>
      <c r="C330" s="103">
        <f>'AT4A_enrolment vs availed_UPY'!H61</f>
        <v>37567</v>
      </c>
      <c r="D330" s="103">
        <f>'AT4A_enrolment vs availed_UPY'!N61</f>
        <v>19344</v>
      </c>
      <c r="E330" s="103">
        <f t="shared" si="16"/>
        <v>-18223</v>
      </c>
      <c r="F330" s="123">
        <f t="shared" si="17"/>
        <v>-0.48507999041712141</v>
      </c>
      <c r="G330" s="123">
        <f t="shared" si="18"/>
        <v>0.51492000958287854</v>
      </c>
    </row>
    <row r="331" spans="1:7" ht="15.75" customHeight="1" x14ac:dyDescent="0.2">
      <c r="A331" s="125">
        <f t="shared" si="21"/>
        <v>53</v>
      </c>
      <c r="B331" s="126" t="str">
        <f t="shared" si="21"/>
        <v>53-MATHURA</v>
      </c>
      <c r="C331" s="103">
        <f>'AT4A_enrolment vs availed_UPY'!H62</f>
        <v>52375</v>
      </c>
      <c r="D331" s="103">
        <f>'AT4A_enrolment vs availed_UPY'!N62</f>
        <v>28178</v>
      </c>
      <c r="E331" s="103">
        <f t="shared" si="16"/>
        <v>-24197</v>
      </c>
      <c r="F331" s="123">
        <f t="shared" si="17"/>
        <v>-0.46199522673031024</v>
      </c>
      <c r="G331" s="123">
        <f t="shared" si="18"/>
        <v>0.53800477326968976</v>
      </c>
    </row>
    <row r="332" spans="1:7" ht="15.75" customHeight="1" x14ac:dyDescent="0.2">
      <c r="A332" s="125">
        <f t="shared" si="21"/>
        <v>54</v>
      </c>
      <c r="B332" s="126" t="str">
        <f t="shared" si="21"/>
        <v>54-MAU</v>
      </c>
      <c r="C332" s="103">
        <f>'AT4A_enrolment vs availed_UPY'!H63</f>
        <v>75729</v>
      </c>
      <c r="D332" s="103">
        <f>'AT4A_enrolment vs availed_UPY'!N63</f>
        <v>37361</v>
      </c>
      <c r="E332" s="103">
        <f t="shared" si="16"/>
        <v>-38368</v>
      </c>
      <c r="F332" s="123">
        <f t="shared" si="17"/>
        <v>-0.50664870789261707</v>
      </c>
      <c r="G332" s="123">
        <f t="shared" si="18"/>
        <v>0.49335129210738288</v>
      </c>
    </row>
    <row r="333" spans="1:7" ht="15.75" customHeight="1" x14ac:dyDescent="0.2">
      <c r="A333" s="125">
        <f t="shared" si="21"/>
        <v>55</v>
      </c>
      <c r="B333" s="126" t="str">
        <f t="shared" si="21"/>
        <v>55-MEERUT</v>
      </c>
      <c r="C333" s="103">
        <f>'AT4A_enrolment vs availed_UPY'!H64</f>
        <v>66640</v>
      </c>
      <c r="D333" s="103">
        <f>'AT4A_enrolment vs availed_UPY'!N64</f>
        <v>33089</v>
      </c>
      <c r="E333" s="103">
        <f t="shared" si="16"/>
        <v>-33551</v>
      </c>
      <c r="F333" s="123">
        <f t="shared" si="17"/>
        <v>-0.50346638655462184</v>
      </c>
      <c r="G333" s="123">
        <f t="shared" si="18"/>
        <v>0.49653361344537816</v>
      </c>
    </row>
    <row r="334" spans="1:7" ht="15.75" customHeight="1" x14ac:dyDescent="0.2">
      <c r="A334" s="125">
        <f t="shared" si="21"/>
        <v>56</v>
      </c>
      <c r="B334" s="126" t="str">
        <f t="shared" si="21"/>
        <v>56-MIRZAPUR</v>
      </c>
      <c r="C334" s="103">
        <f>'AT4A_enrolment vs availed_UPY'!H65</f>
        <v>89485</v>
      </c>
      <c r="D334" s="103">
        <f>'AT4A_enrolment vs availed_UPY'!N65</f>
        <v>47472</v>
      </c>
      <c r="E334" s="103">
        <f t="shared" si="16"/>
        <v>-42013</v>
      </c>
      <c r="F334" s="123">
        <f t="shared" si="17"/>
        <v>-0.46949768117561602</v>
      </c>
      <c r="G334" s="123">
        <f t="shared" si="18"/>
        <v>0.53050231882438392</v>
      </c>
    </row>
    <row r="335" spans="1:7" ht="15.75" customHeight="1" x14ac:dyDescent="0.2">
      <c r="A335" s="125">
        <f t="shared" si="21"/>
        <v>57</v>
      </c>
      <c r="B335" s="126" t="str">
        <f t="shared" si="21"/>
        <v>57-MORADABAD</v>
      </c>
      <c r="C335" s="103">
        <f>'AT4A_enrolment vs availed_UPY'!H66</f>
        <v>64260</v>
      </c>
      <c r="D335" s="103">
        <f>'AT4A_enrolment vs availed_UPY'!N66</f>
        <v>32549</v>
      </c>
      <c r="E335" s="103">
        <f t="shared" si="16"/>
        <v>-31711</v>
      </c>
      <c r="F335" s="123">
        <f t="shared" si="17"/>
        <v>-0.49347961406784935</v>
      </c>
      <c r="G335" s="123">
        <f t="shared" si="18"/>
        <v>0.50652038593215065</v>
      </c>
    </row>
    <row r="336" spans="1:7" ht="15.75" customHeight="1" x14ac:dyDescent="0.2">
      <c r="A336" s="125">
        <f t="shared" si="21"/>
        <v>58</v>
      </c>
      <c r="B336" s="126" t="str">
        <f t="shared" si="21"/>
        <v>58-MUZAFFARNAGAR</v>
      </c>
      <c r="C336" s="103">
        <f>'AT4A_enrolment vs availed_UPY'!H67</f>
        <v>63494</v>
      </c>
      <c r="D336" s="103">
        <f>'AT4A_enrolment vs availed_UPY'!N67</f>
        <v>22542</v>
      </c>
      <c r="E336" s="103">
        <f t="shared" si="16"/>
        <v>-40952</v>
      </c>
      <c r="F336" s="123">
        <f t="shared" si="17"/>
        <v>-0.6449743282829874</v>
      </c>
      <c r="G336" s="123">
        <f t="shared" si="18"/>
        <v>0.35502567171701266</v>
      </c>
    </row>
    <row r="337" spans="1:7" ht="15.75" customHeight="1" x14ac:dyDescent="0.2">
      <c r="A337" s="125">
        <f t="shared" si="21"/>
        <v>59</v>
      </c>
      <c r="B337" s="126" t="str">
        <f t="shared" si="21"/>
        <v>59-PILIBHIT</v>
      </c>
      <c r="C337" s="103">
        <f>'AT4A_enrolment vs availed_UPY'!H68</f>
        <v>61771</v>
      </c>
      <c r="D337" s="103">
        <f>'AT4A_enrolment vs availed_UPY'!N68</f>
        <v>29017</v>
      </c>
      <c r="E337" s="103">
        <f t="shared" si="16"/>
        <v>-32754</v>
      </c>
      <c r="F337" s="123">
        <f t="shared" si="17"/>
        <v>-0.53024882226287418</v>
      </c>
      <c r="G337" s="123">
        <f t="shared" si="18"/>
        <v>0.46975117773712582</v>
      </c>
    </row>
    <row r="338" spans="1:7" ht="15.75" customHeight="1" x14ac:dyDescent="0.2">
      <c r="A338" s="125">
        <f t="shared" si="21"/>
        <v>60</v>
      </c>
      <c r="B338" s="126" t="str">
        <f t="shared" si="21"/>
        <v>60-PRATAPGARH</v>
      </c>
      <c r="C338" s="103">
        <f>'AT4A_enrolment vs availed_UPY'!H69</f>
        <v>95932</v>
      </c>
      <c r="D338" s="103">
        <f>'AT4A_enrolment vs availed_UPY'!N69</f>
        <v>55930</v>
      </c>
      <c r="E338" s="103">
        <f t="shared" si="16"/>
        <v>-40002</v>
      </c>
      <c r="F338" s="123">
        <f t="shared" si="17"/>
        <v>-0.41698286286119335</v>
      </c>
      <c r="G338" s="123">
        <f t="shared" si="18"/>
        <v>0.58301713713880665</v>
      </c>
    </row>
    <row r="339" spans="1:7" ht="15.75" customHeight="1" x14ac:dyDescent="0.2">
      <c r="A339" s="125">
        <f t="shared" si="21"/>
        <v>61</v>
      </c>
      <c r="B339" s="126" t="str">
        <f t="shared" si="21"/>
        <v>61-RAI BAREILY</v>
      </c>
      <c r="C339" s="103">
        <f>'AT4A_enrolment vs availed_UPY'!H70</f>
        <v>84267</v>
      </c>
      <c r="D339" s="103">
        <f>'AT4A_enrolment vs availed_UPY'!N70</f>
        <v>39053</v>
      </c>
      <c r="E339" s="103">
        <f t="shared" si="16"/>
        <v>-45214</v>
      </c>
      <c r="F339" s="123">
        <f t="shared" si="17"/>
        <v>-0.53655642184959706</v>
      </c>
      <c r="G339" s="123">
        <f t="shared" si="18"/>
        <v>0.46344357815040288</v>
      </c>
    </row>
    <row r="340" spans="1:7" ht="15.75" customHeight="1" x14ac:dyDescent="0.2">
      <c r="A340" s="125">
        <f t="shared" si="21"/>
        <v>62</v>
      </c>
      <c r="B340" s="126" t="str">
        <f t="shared" si="21"/>
        <v>62-RAMPUR</v>
      </c>
      <c r="C340" s="103">
        <f>'AT4A_enrolment vs availed_UPY'!H71</f>
        <v>56473</v>
      </c>
      <c r="D340" s="103">
        <f>'AT4A_enrolment vs availed_UPY'!N71</f>
        <v>31884</v>
      </c>
      <c r="E340" s="103">
        <f t="shared" si="16"/>
        <v>-24589</v>
      </c>
      <c r="F340" s="123">
        <f t="shared" si="17"/>
        <v>-0.43541161262904399</v>
      </c>
      <c r="G340" s="123">
        <f t="shared" si="18"/>
        <v>0.56458838737095607</v>
      </c>
    </row>
    <row r="341" spans="1:7" ht="15.75" customHeight="1" x14ac:dyDescent="0.2">
      <c r="A341" s="125">
        <f t="shared" si="21"/>
        <v>63</v>
      </c>
      <c r="B341" s="126" t="str">
        <f t="shared" si="21"/>
        <v>63-SAHARANPUR</v>
      </c>
      <c r="C341" s="103">
        <f>'AT4A_enrolment vs availed_UPY'!H72</f>
        <v>78598</v>
      </c>
      <c r="D341" s="103">
        <f>'AT4A_enrolment vs availed_UPY'!N72</f>
        <v>39991</v>
      </c>
      <c r="E341" s="103">
        <f t="shared" si="16"/>
        <v>-38607</v>
      </c>
      <c r="F341" s="123">
        <f t="shared" si="17"/>
        <v>-0.4911957047253111</v>
      </c>
      <c r="G341" s="123">
        <f t="shared" si="18"/>
        <v>0.50880429527468896</v>
      </c>
    </row>
    <row r="342" spans="1:7" ht="15.75" customHeight="1" x14ac:dyDescent="0.2">
      <c r="A342" s="125">
        <f t="shared" si="21"/>
        <v>64</v>
      </c>
      <c r="B342" s="126" t="str">
        <f t="shared" si="21"/>
        <v>64-SANTKABIR NAGAR</v>
      </c>
      <c r="C342" s="103">
        <f>'AT4A_enrolment vs availed_UPY'!H73</f>
        <v>50130</v>
      </c>
      <c r="D342" s="103">
        <f>'AT4A_enrolment vs availed_UPY'!N73</f>
        <v>26151</v>
      </c>
      <c r="E342" s="103">
        <f t="shared" si="16"/>
        <v>-23979</v>
      </c>
      <c r="F342" s="123">
        <f t="shared" si="17"/>
        <v>-0.47833632555356076</v>
      </c>
      <c r="G342" s="123">
        <f t="shared" si="18"/>
        <v>0.52166367444643924</v>
      </c>
    </row>
    <row r="343" spans="1:7" ht="15.75" customHeight="1" x14ac:dyDescent="0.2">
      <c r="A343" s="125">
        <f t="shared" ref="A343:B353" si="22">A103</f>
        <v>65</v>
      </c>
      <c r="B343" s="126" t="str">
        <f t="shared" si="22"/>
        <v>65-SHAHJAHANPUR</v>
      </c>
      <c r="C343" s="103">
        <f>'AT4A_enrolment vs availed_UPY'!H74</f>
        <v>113893</v>
      </c>
      <c r="D343" s="103">
        <f>'AT4A_enrolment vs availed_UPY'!N74</f>
        <v>56595</v>
      </c>
      <c r="E343" s="103">
        <f t="shared" si="16"/>
        <v>-57298</v>
      </c>
      <c r="F343" s="123">
        <f t="shared" si="17"/>
        <v>-0.50308623005803688</v>
      </c>
      <c r="G343" s="123">
        <f t="shared" si="18"/>
        <v>0.49691376994196307</v>
      </c>
    </row>
    <row r="344" spans="1:7" ht="15.75" customHeight="1" x14ac:dyDescent="0.2">
      <c r="A344" s="125">
        <f t="shared" si="22"/>
        <v>66</v>
      </c>
      <c r="B344" s="126" t="str">
        <f t="shared" si="22"/>
        <v>66-SHRAWASTI</v>
      </c>
      <c r="C344" s="103">
        <f>'AT4A_enrolment vs availed_UPY'!H75</f>
        <v>33990</v>
      </c>
      <c r="D344" s="103">
        <f>'AT4A_enrolment vs availed_UPY'!N75</f>
        <v>15846</v>
      </c>
      <c r="E344" s="103">
        <f t="shared" si="16"/>
        <v>-18144</v>
      </c>
      <c r="F344" s="123">
        <f t="shared" si="17"/>
        <v>-0.53380406001765224</v>
      </c>
      <c r="G344" s="123">
        <f t="shared" si="18"/>
        <v>0.46619593998234776</v>
      </c>
    </row>
    <row r="345" spans="1:7" ht="15.75" customHeight="1" x14ac:dyDescent="0.2">
      <c r="A345" s="125">
        <f t="shared" si="22"/>
        <v>67</v>
      </c>
      <c r="B345" s="126" t="str">
        <f t="shared" si="22"/>
        <v>67-SIDDHARTHNAGAR</v>
      </c>
      <c r="C345" s="103">
        <f>'AT4A_enrolment vs availed_UPY'!H76</f>
        <v>79023</v>
      </c>
      <c r="D345" s="103">
        <f>'AT4A_enrolment vs availed_UPY'!N76</f>
        <v>42640</v>
      </c>
      <c r="E345" s="103">
        <f t="shared" si="16"/>
        <v>-36383</v>
      </c>
      <c r="F345" s="123">
        <f t="shared" si="17"/>
        <v>-0.46041026030396215</v>
      </c>
      <c r="G345" s="123">
        <f t="shared" si="18"/>
        <v>0.53958973969603785</v>
      </c>
    </row>
    <row r="346" spans="1:7" ht="15.75" customHeight="1" x14ac:dyDescent="0.2">
      <c r="A346" s="125">
        <f t="shared" si="22"/>
        <v>68</v>
      </c>
      <c r="B346" s="126" t="str">
        <f t="shared" si="22"/>
        <v>68-SITAPUR</v>
      </c>
      <c r="C346" s="103">
        <f>'AT4A_enrolment vs availed_UPY'!H77</f>
        <v>159531</v>
      </c>
      <c r="D346" s="103">
        <f>'AT4A_enrolment vs availed_UPY'!N77</f>
        <v>85469</v>
      </c>
      <c r="E346" s="103">
        <f t="shared" si="16"/>
        <v>-74062</v>
      </c>
      <c r="F346" s="123">
        <f t="shared" si="17"/>
        <v>-0.4642483279111897</v>
      </c>
      <c r="G346" s="123">
        <f t="shared" si="18"/>
        <v>0.53575167208881036</v>
      </c>
    </row>
    <row r="347" spans="1:7" ht="15.75" customHeight="1" x14ac:dyDescent="0.2">
      <c r="A347" s="125">
        <f t="shared" si="22"/>
        <v>69</v>
      </c>
      <c r="B347" s="126" t="str">
        <f t="shared" si="22"/>
        <v>69-SONBHADRA</v>
      </c>
      <c r="C347" s="103">
        <f>'AT4A_enrolment vs availed_UPY'!H78</f>
        <v>74969</v>
      </c>
      <c r="D347" s="103">
        <f>'AT4A_enrolment vs availed_UPY'!N78</f>
        <v>39400</v>
      </c>
      <c r="E347" s="103">
        <f t="shared" si="16"/>
        <v>-35569</v>
      </c>
      <c r="F347" s="123">
        <f t="shared" si="17"/>
        <v>-0.47444943910149528</v>
      </c>
      <c r="G347" s="123">
        <f t="shared" si="18"/>
        <v>0.52555056089850472</v>
      </c>
    </row>
    <row r="348" spans="1:7" ht="15.75" customHeight="1" x14ac:dyDescent="0.2">
      <c r="A348" s="125">
        <f t="shared" si="22"/>
        <v>70</v>
      </c>
      <c r="B348" s="126" t="str">
        <f t="shared" si="22"/>
        <v>70-SULTANPUR</v>
      </c>
      <c r="C348" s="103">
        <f>'AT4A_enrolment vs availed_UPY'!H79</f>
        <v>90374</v>
      </c>
      <c r="D348" s="103">
        <f>'AT4A_enrolment vs availed_UPY'!N79</f>
        <v>49038</v>
      </c>
      <c r="E348" s="103">
        <f t="shared" si="16"/>
        <v>-41336</v>
      </c>
      <c r="F348" s="123">
        <f t="shared" si="17"/>
        <v>-0.4573881868679045</v>
      </c>
      <c r="G348" s="123">
        <f t="shared" si="18"/>
        <v>0.5426118131320955</v>
      </c>
    </row>
    <row r="349" spans="1:7" ht="15.75" customHeight="1" x14ac:dyDescent="0.2">
      <c r="A349" s="125">
        <f t="shared" si="22"/>
        <v>71</v>
      </c>
      <c r="B349" s="126" t="str">
        <f t="shared" si="22"/>
        <v>71-UNNAO</v>
      </c>
      <c r="C349" s="103">
        <f>'AT4A_enrolment vs availed_UPY'!H80</f>
        <v>77916</v>
      </c>
      <c r="D349" s="103">
        <f>'AT4A_enrolment vs availed_UPY'!N80</f>
        <v>43158</v>
      </c>
      <c r="E349" s="103">
        <f t="shared" si="16"/>
        <v>-34758</v>
      </c>
      <c r="F349" s="123">
        <f t="shared" si="17"/>
        <v>-0.44609579547204681</v>
      </c>
      <c r="G349" s="123">
        <f t="shared" si="18"/>
        <v>0.55390420452795319</v>
      </c>
    </row>
    <row r="350" spans="1:7" ht="15.75" customHeight="1" x14ac:dyDescent="0.2">
      <c r="A350" s="125">
        <f t="shared" si="22"/>
        <v>72</v>
      </c>
      <c r="B350" s="126" t="str">
        <f t="shared" si="22"/>
        <v>72-VARANASI</v>
      </c>
      <c r="C350" s="103">
        <f>'AT4A_enrolment vs availed_UPY'!H81</f>
        <v>104419</v>
      </c>
      <c r="D350" s="103">
        <f>'AT4A_enrolment vs availed_UPY'!N81</f>
        <v>69262</v>
      </c>
      <c r="E350" s="103">
        <f t="shared" si="16"/>
        <v>-35157</v>
      </c>
      <c r="F350" s="123">
        <f t="shared" si="17"/>
        <v>-0.33669159827234507</v>
      </c>
      <c r="G350" s="123">
        <f t="shared" si="18"/>
        <v>0.66330840172765493</v>
      </c>
    </row>
    <row r="351" spans="1:7" ht="15.75" customHeight="1" x14ac:dyDescent="0.2">
      <c r="A351" s="125">
        <f t="shared" si="22"/>
        <v>73</v>
      </c>
      <c r="B351" s="126" t="str">
        <f t="shared" si="22"/>
        <v>73-SAMBHAL</v>
      </c>
      <c r="C351" s="103">
        <f>'AT4A_enrolment vs availed_UPY'!H82</f>
        <v>58935</v>
      </c>
      <c r="D351" s="103">
        <f>'AT4A_enrolment vs availed_UPY'!N82</f>
        <v>31192</v>
      </c>
      <c r="E351" s="103">
        <f t="shared" si="16"/>
        <v>-27743</v>
      </c>
      <c r="F351" s="123">
        <f t="shared" si="17"/>
        <v>-0.47073894969033681</v>
      </c>
      <c r="G351" s="123">
        <f t="shared" si="18"/>
        <v>0.52926105030966319</v>
      </c>
    </row>
    <row r="352" spans="1:7" ht="15.75" customHeight="1" x14ac:dyDescent="0.2">
      <c r="A352" s="125">
        <f t="shared" si="22"/>
        <v>74</v>
      </c>
      <c r="B352" s="126" t="str">
        <f t="shared" si="22"/>
        <v>74-HAPUR</v>
      </c>
      <c r="C352" s="103">
        <f>'AT4A_enrolment vs availed_UPY'!H83</f>
        <v>26599</v>
      </c>
      <c r="D352" s="103">
        <f>'AT4A_enrolment vs availed_UPY'!N83</f>
        <v>15148</v>
      </c>
      <c r="E352" s="103">
        <f t="shared" si="16"/>
        <v>-11451</v>
      </c>
      <c r="F352" s="123">
        <f t="shared" si="17"/>
        <v>-0.43050490619948117</v>
      </c>
      <c r="G352" s="123">
        <f t="shared" si="18"/>
        <v>0.56949509380051877</v>
      </c>
    </row>
    <row r="353" spans="1:7" ht="15.75" customHeight="1" x14ac:dyDescent="0.2">
      <c r="A353" s="125">
        <f t="shared" si="22"/>
        <v>75</v>
      </c>
      <c r="B353" s="126" t="str">
        <f t="shared" si="22"/>
        <v>75-SHAMLI</v>
      </c>
      <c r="C353" s="103">
        <f>'AT4A_enrolment vs availed_UPY'!H84</f>
        <v>27288</v>
      </c>
      <c r="D353" s="103">
        <f>'AT4A_enrolment vs availed_UPY'!N84</f>
        <v>15915</v>
      </c>
      <c r="E353" s="103">
        <f t="shared" si="16"/>
        <v>-11373</v>
      </c>
      <c r="F353" s="123">
        <f t="shared" si="17"/>
        <v>-0.41677660510114334</v>
      </c>
      <c r="G353" s="123">
        <f t="shared" si="18"/>
        <v>0.58322339489885666</v>
      </c>
    </row>
    <row r="354" spans="1:7" ht="15.75" customHeight="1" x14ac:dyDescent="0.2">
      <c r="A354" s="122">
        <f>A274</f>
        <v>0</v>
      </c>
      <c r="B354" s="114" t="str">
        <f>B114</f>
        <v>TOTAL</v>
      </c>
      <c r="C354" s="111">
        <f>SUM(C279:C353)</f>
        <v>5589011</v>
      </c>
      <c r="D354" s="102">
        <f>'AT4A_enrolment vs availed_UPY'!N9</f>
        <v>2961291</v>
      </c>
      <c r="E354" s="102">
        <f t="shared" si="16"/>
        <v>-2627720</v>
      </c>
      <c r="F354" s="124">
        <f t="shared" si="17"/>
        <v>-0.47015831602406938</v>
      </c>
      <c r="G354" s="124">
        <f t="shared" si="18"/>
        <v>0.52984168397593068</v>
      </c>
    </row>
    <row r="356" spans="1:7" ht="15.75" customHeight="1" x14ac:dyDescent="0.2">
      <c r="A356" s="99" t="s">
        <v>918</v>
      </c>
      <c r="B356" s="97"/>
      <c r="C356" s="97"/>
      <c r="D356" s="97"/>
      <c r="E356" s="97"/>
      <c r="F356" s="97"/>
      <c r="G356" s="97"/>
    </row>
    <row r="357" spans="1:7" ht="68.25" customHeight="1" x14ac:dyDescent="0.2">
      <c r="A357" s="100" t="s">
        <v>304</v>
      </c>
      <c r="B357" s="100" t="s">
        <v>86</v>
      </c>
      <c r="C357" s="100" t="s">
        <v>919</v>
      </c>
      <c r="D357" s="100" t="s">
        <v>913</v>
      </c>
      <c r="E357" s="100" t="s">
        <v>884</v>
      </c>
      <c r="F357" s="100" t="s">
        <v>914</v>
      </c>
      <c r="G357" s="100" t="s">
        <v>920</v>
      </c>
    </row>
    <row r="358" spans="1:7" ht="15.75" customHeight="1" x14ac:dyDescent="0.2">
      <c r="A358" s="100">
        <v>1</v>
      </c>
      <c r="B358" s="100">
        <v>2</v>
      </c>
      <c r="C358" s="100">
        <v>3</v>
      </c>
      <c r="D358" s="100">
        <v>4</v>
      </c>
      <c r="E358" s="100" t="s">
        <v>916</v>
      </c>
      <c r="F358" s="100">
        <v>6</v>
      </c>
      <c r="G358" s="100">
        <v>7</v>
      </c>
    </row>
    <row r="359" spans="1:7" ht="15.75" customHeight="1" x14ac:dyDescent="0.2">
      <c r="A359" s="127">
        <f t="shared" ref="A359:B374" si="23">A39</f>
        <v>1</v>
      </c>
      <c r="B359" s="128" t="str">
        <f t="shared" si="23"/>
        <v>01-AGRA</v>
      </c>
      <c r="C359" s="103">
        <f>T5_PLAN_vs_PRFM_PS!D10</f>
        <v>112818</v>
      </c>
      <c r="D359" s="103">
        <f t="shared" ref="D359:D422" si="24">D199</f>
        <v>109842</v>
      </c>
      <c r="E359" s="103">
        <f t="shared" ref="E359:E434" si="25">D359-C359</f>
        <v>-2976</v>
      </c>
      <c r="F359" s="123">
        <f t="shared" ref="F359:F434" si="26">E359/C359</f>
        <v>-2.6378769345317236E-2</v>
      </c>
      <c r="G359" s="123">
        <f t="shared" ref="G359:G434" si="27">D359/C359</f>
        <v>0.97362123065468276</v>
      </c>
    </row>
    <row r="360" spans="1:7" ht="15.75" customHeight="1" x14ac:dyDescent="0.2">
      <c r="A360" s="127">
        <f t="shared" si="23"/>
        <v>2</v>
      </c>
      <c r="B360" s="128" t="str">
        <f t="shared" si="23"/>
        <v>02-ALIGARH</v>
      </c>
      <c r="C360" s="103">
        <f>T5_PLAN_vs_PRFM_PS!D11</f>
        <v>92486</v>
      </c>
      <c r="D360" s="103">
        <f t="shared" si="24"/>
        <v>87187</v>
      </c>
      <c r="E360" s="103">
        <f t="shared" si="25"/>
        <v>-5299</v>
      </c>
      <c r="F360" s="123">
        <f t="shared" si="26"/>
        <v>-5.7295158186103839E-2</v>
      </c>
      <c r="G360" s="123">
        <f t="shared" si="27"/>
        <v>0.94270484181389613</v>
      </c>
    </row>
    <row r="361" spans="1:7" ht="15.75" customHeight="1" x14ac:dyDescent="0.2">
      <c r="A361" s="127">
        <f t="shared" si="23"/>
        <v>3</v>
      </c>
      <c r="B361" s="128" t="str">
        <f t="shared" si="23"/>
        <v>03-ALLAHABAD</v>
      </c>
      <c r="C361" s="103">
        <f>T5_PLAN_vs_PRFM_PS!D12</f>
        <v>171080</v>
      </c>
      <c r="D361" s="103">
        <f t="shared" si="24"/>
        <v>172287</v>
      </c>
      <c r="E361" s="103">
        <f t="shared" si="25"/>
        <v>1207</v>
      </c>
      <c r="F361" s="123">
        <f t="shared" si="26"/>
        <v>7.0551788636895024E-3</v>
      </c>
      <c r="G361" s="123">
        <f t="shared" si="27"/>
        <v>1.0070551788636894</v>
      </c>
    </row>
    <row r="362" spans="1:7" ht="15.75" customHeight="1" x14ac:dyDescent="0.2">
      <c r="A362" s="127">
        <f t="shared" si="23"/>
        <v>4</v>
      </c>
      <c r="B362" s="128" t="str">
        <f t="shared" si="23"/>
        <v>04-AMBEDKAR NAGAR</v>
      </c>
      <c r="C362" s="103">
        <f>T5_PLAN_vs_PRFM_PS!D13</f>
        <v>72850</v>
      </c>
      <c r="D362" s="103">
        <f t="shared" si="24"/>
        <v>79036</v>
      </c>
      <c r="E362" s="103">
        <f t="shared" si="25"/>
        <v>6186</v>
      </c>
      <c r="F362" s="123">
        <f t="shared" si="26"/>
        <v>8.4914207275223058E-2</v>
      </c>
      <c r="G362" s="123">
        <f t="shared" si="27"/>
        <v>1.0849142072752231</v>
      </c>
    </row>
    <row r="363" spans="1:7" ht="15.75" customHeight="1" x14ac:dyDescent="0.2">
      <c r="A363" s="127">
        <f t="shared" si="23"/>
        <v>5</v>
      </c>
      <c r="B363" s="128" t="str">
        <f t="shared" si="23"/>
        <v>05-AURAIYA</v>
      </c>
      <c r="C363" s="103">
        <f>T5_PLAN_vs_PRFM_PS!D14</f>
        <v>47349</v>
      </c>
      <c r="D363" s="103">
        <f t="shared" si="24"/>
        <v>54466</v>
      </c>
      <c r="E363" s="103">
        <f t="shared" si="25"/>
        <v>7117</v>
      </c>
      <c r="F363" s="123">
        <f t="shared" si="26"/>
        <v>0.15030940463367759</v>
      </c>
      <c r="G363" s="123">
        <f t="shared" si="27"/>
        <v>1.1503094046336775</v>
      </c>
    </row>
    <row r="364" spans="1:7" ht="15.75" customHeight="1" x14ac:dyDescent="0.2">
      <c r="A364" s="127">
        <f t="shared" si="23"/>
        <v>6</v>
      </c>
      <c r="B364" s="128" t="str">
        <f t="shared" si="23"/>
        <v>06-AZAMGARH</v>
      </c>
      <c r="C364" s="103">
        <f>T5_PLAN_vs_PRFM_PS!D15</f>
        <v>177804</v>
      </c>
      <c r="D364" s="103">
        <f t="shared" si="24"/>
        <v>156669</v>
      </c>
      <c r="E364" s="103">
        <f t="shared" si="25"/>
        <v>-21135</v>
      </c>
      <c r="F364" s="123">
        <f t="shared" si="26"/>
        <v>-0.11886684214078423</v>
      </c>
      <c r="G364" s="123">
        <f t="shared" si="27"/>
        <v>0.88113315785921575</v>
      </c>
    </row>
    <row r="365" spans="1:7" ht="15.75" customHeight="1" x14ac:dyDescent="0.2">
      <c r="A365" s="127">
        <f t="shared" si="23"/>
        <v>7</v>
      </c>
      <c r="B365" s="128" t="str">
        <f t="shared" si="23"/>
        <v>07-BADAUN</v>
      </c>
      <c r="C365" s="103">
        <f>T5_PLAN_vs_PRFM_PS!D16</f>
        <v>132801</v>
      </c>
      <c r="D365" s="103">
        <f t="shared" si="24"/>
        <v>131697</v>
      </c>
      <c r="E365" s="103">
        <f t="shared" si="25"/>
        <v>-1104</v>
      </c>
      <c r="F365" s="123">
        <f t="shared" si="26"/>
        <v>-8.313190412722795E-3</v>
      </c>
      <c r="G365" s="123">
        <f t="shared" si="27"/>
        <v>0.99168680958727717</v>
      </c>
    </row>
    <row r="366" spans="1:7" ht="15.75" customHeight="1" x14ac:dyDescent="0.2">
      <c r="A366" s="127">
        <f t="shared" si="23"/>
        <v>8</v>
      </c>
      <c r="B366" s="128" t="str">
        <f t="shared" si="23"/>
        <v>08-BAGHPAT</v>
      </c>
      <c r="C366" s="103">
        <f>T5_PLAN_vs_PRFM_PS!D17</f>
        <v>35416</v>
      </c>
      <c r="D366" s="103">
        <f t="shared" si="24"/>
        <v>35534</v>
      </c>
      <c r="E366" s="103">
        <f t="shared" si="25"/>
        <v>118</v>
      </c>
      <c r="F366" s="123">
        <f t="shared" si="26"/>
        <v>3.331827422633838E-3</v>
      </c>
      <c r="G366" s="123">
        <f t="shared" si="27"/>
        <v>1.0033318274226339</v>
      </c>
    </row>
    <row r="367" spans="1:7" ht="15.75" customHeight="1" x14ac:dyDescent="0.2">
      <c r="A367" s="127">
        <f t="shared" si="23"/>
        <v>9</v>
      </c>
      <c r="B367" s="128" t="str">
        <f t="shared" si="23"/>
        <v>09-BAHRAICH</v>
      </c>
      <c r="C367" s="103">
        <f>T5_PLAN_vs_PRFM_PS!D18</f>
        <v>202930</v>
      </c>
      <c r="D367" s="103">
        <f t="shared" si="24"/>
        <v>191576</v>
      </c>
      <c r="E367" s="103">
        <f t="shared" si="25"/>
        <v>-11354</v>
      </c>
      <c r="F367" s="123">
        <f t="shared" si="26"/>
        <v>-5.5950327699206624E-2</v>
      </c>
      <c r="G367" s="123">
        <f t="shared" si="27"/>
        <v>0.9440496723007934</v>
      </c>
    </row>
    <row r="368" spans="1:7" ht="15.75" customHeight="1" x14ac:dyDescent="0.2">
      <c r="A368" s="127">
        <f t="shared" si="23"/>
        <v>10</v>
      </c>
      <c r="B368" s="128" t="str">
        <f t="shared" si="23"/>
        <v>10-BALLIA</v>
      </c>
      <c r="C368" s="103">
        <f>T5_PLAN_vs_PRFM_PS!D19</f>
        <v>172768</v>
      </c>
      <c r="D368" s="103">
        <f t="shared" si="24"/>
        <v>141011</v>
      </c>
      <c r="E368" s="103">
        <f t="shared" si="25"/>
        <v>-31757</v>
      </c>
      <c r="F368" s="123">
        <f t="shared" si="26"/>
        <v>-0.18381297462493054</v>
      </c>
      <c r="G368" s="123">
        <f t="shared" si="27"/>
        <v>0.81618702537506949</v>
      </c>
    </row>
    <row r="369" spans="1:7" ht="15.75" customHeight="1" x14ac:dyDescent="0.2">
      <c r="A369" s="127">
        <f t="shared" si="23"/>
        <v>11</v>
      </c>
      <c r="B369" s="128" t="str">
        <f t="shared" si="23"/>
        <v>11-BALRAMPUR</v>
      </c>
      <c r="C369" s="103">
        <f>T5_PLAN_vs_PRFM_PS!D20</f>
        <v>111095</v>
      </c>
      <c r="D369" s="103">
        <f t="shared" si="24"/>
        <v>123559</v>
      </c>
      <c r="E369" s="103">
        <f t="shared" si="25"/>
        <v>12464</v>
      </c>
      <c r="F369" s="123">
        <f t="shared" si="26"/>
        <v>0.11219226787884243</v>
      </c>
      <c r="G369" s="123">
        <f t="shared" si="27"/>
        <v>1.1121922678788425</v>
      </c>
    </row>
    <row r="370" spans="1:7" ht="15.75" customHeight="1" x14ac:dyDescent="0.2">
      <c r="A370" s="127">
        <f t="shared" si="23"/>
        <v>12</v>
      </c>
      <c r="B370" s="128" t="str">
        <f t="shared" si="23"/>
        <v>12-BANDA</v>
      </c>
      <c r="C370" s="103">
        <f>T5_PLAN_vs_PRFM_PS!D21</f>
        <v>89186</v>
      </c>
      <c r="D370" s="103">
        <f t="shared" si="24"/>
        <v>91451</v>
      </c>
      <c r="E370" s="103">
        <f t="shared" si="25"/>
        <v>2265</v>
      </c>
      <c r="F370" s="123">
        <f t="shared" si="26"/>
        <v>2.5396362657816248E-2</v>
      </c>
      <c r="G370" s="123">
        <f t="shared" si="27"/>
        <v>1.0253963626578162</v>
      </c>
    </row>
    <row r="371" spans="1:7" ht="15.75" customHeight="1" x14ac:dyDescent="0.2">
      <c r="A371" s="127">
        <f t="shared" si="23"/>
        <v>13</v>
      </c>
      <c r="B371" s="128" t="str">
        <f t="shared" si="23"/>
        <v>13-BARABANKI</v>
      </c>
      <c r="C371" s="103">
        <f>T5_PLAN_vs_PRFM_PS!D22</f>
        <v>125373</v>
      </c>
      <c r="D371" s="103">
        <f t="shared" si="24"/>
        <v>132616</v>
      </c>
      <c r="E371" s="103">
        <f t="shared" si="25"/>
        <v>7243</v>
      </c>
      <c r="F371" s="123">
        <f t="shared" si="26"/>
        <v>5.7771609517200673E-2</v>
      </c>
      <c r="G371" s="123">
        <f t="shared" si="27"/>
        <v>1.0577716095172007</v>
      </c>
    </row>
    <row r="372" spans="1:7" ht="15.75" customHeight="1" x14ac:dyDescent="0.2">
      <c r="A372" s="127">
        <f t="shared" si="23"/>
        <v>14</v>
      </c>
      <c r="B372" s="128" t="str">
        <f t="shared" si="23"/>
        <v>14-BAREILY</v>
      </c>
      <c r="C372" s="103">
        <f>T5_PLAN_vs_PRFM_PS!D23</f>
        <v>151005</v>
      </c>
      <c r="D372" s="103">
        <f t="shared" si="24"/>
        <v>147717</v>
      </c>
      <c r="E372" s="103">
        <f t="shared" si="25"/>
        <v>-3288</v>
      </c>
      <c r="F372" s="123">
        <f t="shared" si="26"/>
        <v>-2.1774113439952319E-2</v>
      </c>
      <c r="G372" s="123">
        <f t="shared" si="27"/>
        <v>0.97822588656004772</v>
      </c>
    </row>
    <row r="373" spans="1:7" ht="15.75" customHeight="1" x14ac:dyDescent="0.2">
      <c r="A373" s="127">
        <f t="shared" si="23"/>
        <v>15</v>
      </c>
      <c r="B373" s="128" t="str">
        <f t="shared" si="23"/>
        <v>15-BASTI</v>
      </c>
      <c r="C373" s="103">
        <f>T5_PLAN_vs_PRFM_PS!D24</f>
        <v>109284</v>
      </c>
      <c r="D373" s="103">
        <f t="shared" si="24"/>
        <v>94853</v>
      </c>
      <c r="E373" s="103">
        <f t="shared" si="25"/>
        <v>-14431</v>
      </c>
      <c r="F373" s="123">
        <f t="shared" si="26"/>
        <v>-0.13205043739248198</v>
      </c>
      <c r="G373" s="123">
        <f t="shared" si="27"/>
        <v>0.86794956260751799</v>
      </c>
    </row>
    <row r="374" spans="1:7" ht="15.75" customHeight="1" x14ac:dyDescent="0.2">
      <c r="A374" s="127">
        <f t="shared" si="23"/>
        <v>16</v>
      </c>
      <c r="B374" s="128" t="str">
        <f t="shared" si="23"/>
        <v>16-BHADOHI</v>
      </c>
      <c r="C374" s="103">
        <f>T5_PLAN_vs_PRFM_PS!D25</f>
        <v>53055</v>
      </c>
      <c r="D374" s="103">
        <f t="shared" si="24"/>
        <v>57156</v>
      </c>
      <c r="E374" s="103">
        <f t="shared" si="25"/>
        <v>4101</v>
      </c>
      <c r="F374" s="123">
        <f t="shared" si="26"/>
        <v>7.7297144472716989E-2</v>
      </c>
      <c r="G374" s="123">
        <f t="shared" si="27"/>
        <v>1.0772971444727171</v>
      </c>
    </row>
    <row r="375" spans="1:7" ht="15.75" customHeight="1" x14ac:dyDescent="0.2">
      <c r="A375" s="127">
        <f t="shared" ref="A375:B390" si="28">A55</f>
        <v>17</v>
      </c>
      <c r="B375" s="128" t="str">
        <f t="shared" si="28"/>
        <v>17-BIJNOUR</v>
      </c>
      <c r="C375" s="103">
        <f>T5_PLAN_vs_PRFM_PS!D26</f>
        <v>106040</v>
      </c>
      <c r="D375" s="103">
        <f t="shared" si="24"/>
        <v>94522</v>
      </c>
      <c r="E375" s="103">
        <f t="shared" si="25"/>
        <v>-11518</v>
      </c>
      <c r="F375" s="123">
        <f t="shared" si="26"/>
        <v>-0.10861938890984534</v>
      </c>
      <c r="G375" s="123">
        <f t="shared" si="27"/>
        <v>0.89138061109015465</v>
      </c>
    </row>
    <row r="376" spans="1:7" ht="15.75" customHeight="1" x14ac:dyDescent="0.2">
      <c r="A376" s="127">
        <f t="shared" si="28"/>
        <v>18</v>
      </c>
      <c r="B376" s="128" t="str">
        <f t="shared" si="28"/>
        <v>18-BULANDSHAHAR</v>
      </c>
      <c r="C376" s="103">
        <f>T5_PLAN_vs_PRFM_PS!D27</f>
        <v>89780</v>
      </c>
      <c r="D376" s="103">
        <f t="shared" si="24"/>
        <v>111272</v>
      </c>
      <c r="E376" s="103">
        <f t="shared" si="25"/>
        <v>21492</v>
      </c>
      <c r="F376" s="123">
        <f t="shared" si="26"/>
        <v>0.23938516373357094</v>
      </c>
      <c r="G376" s="123">
        <f t="shared" si="27"/>
        <v>1.2393851637335709</v>
      </c>
    </row>
    <row r="377" spans="1:7" ht="15.75" customHeight="1" x14ac:dyDescent="0.2">
      <c r="A377" s="127">
        <f t="shared" si="28"/>
        <v>19</v>
      </c>
      <c r="B377" s="128" t="str">
        <f t="shared" si="28"/>
        <v>19-CHANDAULI</v>
      </c>
      <c r="C377" s="103">
        <f>T5_PLAN_vs_PRFM_PS!D28</f>
        <v>88688</v>
      </c>
      <c r="D377" s="103">
        <f t="shared" si="24"/>
        <v>89427</v>
      </c>
      <c r="E377" s="103">
        <f t="shared" si="25"/>
        <v>739</v>
      </c>
      <c r="F377" s="123">
        <f t="shared" si="26"/>
        <v>8.332581634493956E-3</v>
      </c>
      <c r="G377" s="123">
        <f t="shared" si="27"/>
        <v>1.0083325816344939</v>
      </c>
    </row>
    <row r="378" spans="1:7" ht="15.75" customHeight="1" x14ac:dyDescent="0.2">
      <c r="A378" s="127">
        <f t="shared" si="28"/>
        <v>20</v>
      </c>
      <c r="B378" s="128" t="str">
        <f t="shared" si="28"/>
        <v>20-CHITRAKOOT</v>
      </c>
      <c r="C378" s="103">
        <f>T5_PLAN_vs_PRFM_PS!D29</f>
        <v>59324</v>
      </c>
      <c r="D378" s="103">
        <f t="shared" si="24"/>
        <v>59183</v>
      </c>
      <c r="E378" s="103">
        <f t="shared" si="25"/>
        <v>-141</v>
      </c>
      <c r="F378" s="123">
        <f t="shared" si="26"/>
        <v>-2.3767783696311781E-3</v>
      </c>
      <c r="G378" s="123">
        <f t="shared" si="27"/>
        <v>0.99762322163036887</v>
      </c>
    </row>
    <row r="379" spans="1:7" ht="15.75" customHeight="1" x14ac:dyDescent="0.2">
      <c r="A379" s="127">
        <f t="shared" si="28"/>
        <v>21</v>
      </c>
      <c r="B379" s="128" t="str">
        <f t="shared" si="28"/>
        <v>21-AMETHI</v>
      </c>
      <c r="C379" s="103">
        <f>T5_PLAN_vs_PRFM_PS!D30</f>
        <v>64324</v>
      </c>
      <c r="D379" s="103">
        <f t="shared" si="24"/>
        <v>67184</v>
      </c>
      <c r="E379" s="103">
        <f t="shared" si="25"/>
        <v>2860</v>
      </c>
      <c r="F379" s="123">
        <f t="shared" si="26"/>
        <v>4.44624090541633E-2</v>
      </c>
      <c r="G379" s="123">
        <f t="shared" si="27"/>
        <v>1.0444624090541632</v>
      </c>
    </row>
    <row r="380" spans="1:7" ht="15.75" customHeight="1" x14ac:dyDescent="0.2">
      <c r="A380" s="127">
        <f t="shared" si="28"/>
        <v>22</v>
      </c>
      <c r="B380" s="128" t="str">
        <f t="shared" si="28"/>
        <v>22-DEORIA</v>
      </c>
      <c r="C380" s="103">
        <f>T5_PLAN_vs_PRFM_PS!D31</f>
        <v>107007</v>
      </c>
      <c r="D380" s="103">
        <f t="shared" si="24"/>
        <v>115813</v>
      </c>
      <c r="E380" s="103">
        <f t="shared" si="25"/>
        <v>8806</v>
      </c>
      <c r="F380" s="123">
        <f t="shared" si="26"/>
        <v>8.2293681721756523E-2</v>
      </c>
      <c r="G380" s="123">
        <f t="shared" si="27"/>
        <v>1.0822936817217566</v>
      </c>
    </row>
    <row r="381" spans="1:7" ht="15.75" customHeight="1" x14ac:dyDescent="0.2">
      <c r="A381" s="127">
        <f t="shared" si="28"/>
        <v>23</v>
      </c>
      <c r="B381" s="128" t="str">
        <f t="shared" si="28"/>
        <v>23-ETAH</v>
      </c>
      <c r="C381" s="103">
        <f>T5_PLAN_vs_PRFM_PS!D32</f>
        <v>73156</v>
      </c>
      <c r="D381" s="103">
        <f t="shared" si="24"/>
        <v>72109</v>
      </c>
      <c r="E381" s="103">
        <f t="shared" si="25"/>
        <v>-1047</v>
      </c>
      <c r="F381" s="123">
        <f t="shared" si="26"/>
        <v>-1.4311881458800371E-2</v>
      </c>
      <c r="G381" s="123">
        <f t="shared" si="27"/>
        <v>0.98568811854119964</v>
      </c>
    </row>
    <row r="382" spans="1:7" ht="15.75" customHeight="1" x14ac:dyDescent="0.2">
      <c r="A382" s="127">
        <f t="shared" si="28"/>
        <v>24</v>
      </c>
      <c r="B382" s="128" t="str">
        <f t="shared" si="28"/>
        <v>24-FAIZABAD</v>
      </c>
      <c r="C382" s="103">
        <f>T5_PLAN_vs_PRFM_PS!D33</f>
        <v>92363</v>
      </c>
      <c r="D382" s="103">
        <f t="shared" si="24"/>
        <v>92759</v>
      </c>
      <c r="E382" s="103">
        <f t="shared" si="25"/>
        <v>396</v>
      </c>
      <c r="F382" s="123">
        <f t="shared" si="26"/>
        <v>4.2874311141907475E-3</v>
      </c>
      <c r="G382" s="123">
        <f t="shared" si="27"/>
        <v>1.0042874311141907</v>
      </c>
    </row>
    <row r="383" spans="1:7" ht="15.75" customHeight="1" x14ac:dyDescent="0.2">
      <c r="A383" s="127">
        <f t="shared" si="28"/>
        <v>25</v>
      </c>
      <c r="B383" s="128" t="str">
        <f t="shared" si="28"/>
        <v>25-FARRUKHABAD</v>
      </c>
      <c r="C383" s="103">
        <f>T5_PLAN_vs_PRFM_PS!D34</f>
        <v>71317</v>
      </c>
      <c r="D383" s="103">
        <f t="shared" si="24"/>
        <v>76462</v>
      </c>
      <c r="E383" s="103">
        <f t="shared" si="25"/>
        <v>5145</v>
      </c>
      <c r="F383" s="123">
        <f t="shared" si="26"/>
        <v>7.2142686876901715E-2</v>
      </c>
      <c r="G383" s="123">
        <f t="shared" si="27"/>
        <v>1.0721426868769017</v>
      </c>
    </row>
    <row r="384" spans="1:7" ht="15.75" customHeight="1" x14ac:dyDescent="0.2">
      <c r="A384" s="127">
        <f t="shared" si="28"/>
        <v>26</v>
      </c>
      <c r="B384" s="128" t="str">
        <f t="shared" si="28"/>
        <v>26-FATEHPUR</v>
      </c>
      <c r="C384" s="103">
        <f>T5_PLAN_vs_PRFM_PS!D35</f>
        <v>114228</v>
      </c>
      <c r="D384" s="103">
        <f t="shared" si="24"/>
        <v>112274</v>
      </c>
      <c r="E384" s="103">
        <f t="shared" si="25"/>
        <v>-1954</v>
      </c>
      <c r="F384" s="123">
        <f t="shared" si="26"/>
        <v>-1.7106138599992996E-2</v>
      </c>
      <c r="G384" s="123">
        <f t="shared" si="27"/>
        <v>0.98289386140000701</v>
      </c>
    </row>
    <row r="385" spans="1:7" ht="15.75" customHeight="1" x14ac:dyDescent="0.2">
      <c r="A385" s="127">
        <f t="shared" si="28"/>
        <v>27</v>
      </c>
      <c r="B385" s="128" t="str">
        <f t="shared" si="28"/>
        <v>27-FIROZABAD</v>
      </c>
      <c r="C385" s="103">
        <f>T5_PLAN_vs_PRFM_PS!D36</f>
        <v>68639</v>
      </c>
      <c r="D385" s="103">
        <f t="shared" si="24"/>
        <v>69710</v>
      </c>
      <c r="E385" s="103">
        <f t="shared" si="25"/>
        <v>1071</v>
      </c>
      <c r="F385" s="123">
        <f t="shared" si="26"/>
        <v>1.5603374175031687E-2</v>
      </c>
      <c r="G385" s="123">
        <f t="shared" si="27"/>
        <v>1.0156033741750317</v>
      </c>
    </row>
    <row r="386" spans="1:7" ht="15.75" customHeight="1" x14ac:dyDescent="0.2">
      <c r="A386" s="127">
        <f t="shared" si="28"/>
        <v>28</v>
      </c>
      <c r="B386" s="128" t="str">
        <f t="shared" si="28"/>
        <v>28-G.B. NAGAR</v>
      </c>
      <c r="C386" s="103">
        <f>T5_PLAN_vs_PRFM_PS!D37</f>
        <v>42550</v>
      </c>
      <c r="D386" s="103">
        <f t="shared" si="24"/>
        <v>37831</v>
      </c>
      <c r="E386" s="103">
        <f t="shared" si="25"/>
        <v>-4719</v>
      </c>
      <c r="F386" s="123">
        <f t="shared" si="26"/>
        <v>-0.1109048178613396</v>
      </c>
      <c r="G386" s="123">
        <f t="shared" si="27"/>
        <v>0.88909518213866034</v>
      </c>
    </row>
    <row r="387" spans="1:7" ht="15.75" customHeight="1" x14ac:dyDescent="0.2">
      <c r="A387" s="127">
        <f t="shared" si="28"/>
        <v>29</v>
      </c>
      <c r="B387" s="128" t="str">
        <f t="shared" si="28"/>
        <v>29-GHAZIPUR</v>
      </c>
      <c r="C387" s="103">
        <f>T5_PLAN_vs_PRFM_PS!D38</f>
        <v>135676</v>
      </c>
      <c r="D387" s="103">
        <f t="shared" si="24"/>
        <v>136227</v>
      </c>
      <c r="E387" s="103">
        <f t="shared" si="25"/>
        <v>551</v>
      </c>
      <c r="F387" s="123">
        <f t="shared" si="26"/>
        <v>4.0611456705681179E-3</v>
      </c>
      <c r="G387" s="123">
        <f t="shared" si="27"/>
        <v>1.0040611456705681</v>
      </c>
    </row>
    <row r="388" spans="1:7" ht="15.75" customHeight="1" x14ac:dyDescent="0.2">
      <c r="A388" s="127">
        <f t="shared" si="28"/>
        <v>30</v>
      </c>
      <c r="B388" s="128" t="str">
        <f t="shared" si="28"/>
        <v>30-GHAZIYABAD</v>
      </c>
      <c r="C388" s="103">
        <f>T5_PLAN_vs_PRFM_PS!D39</f>
        <v>38086</v>
      </c>
      <c r="D388" s="103">
        <f t="shared" si="24"/>
        <v>38981</v>
      </c>
      <c r="E388" s="103">
        <f t="shared" si="25"/>
        <v>895</v>
      </c>
      <c r="F388" s="123">
        <f t="shared" si="26"/>
        <v>2.3499448616289449E-2</v>
      </c>
      <c r="G388" s="123">
        <f t="shared" si="27"/>
        <v>1.0234994486162894</v>
      </c>
    </row>
    <row r="389" spans="1:7" ht="15.75" customHeight="1" x14ac:dyDescent="0.2">
      <c r="A389" s="127">
        <f t="shared" si="28"/>
        <v>31</v>
      </c>
      <c r="B389" s="128" t="str">
        <f t="shared" si="28"/>
        <v>31-GONDA</v>
      </c>
      <c r="C389" s="103">
        <f>T5_PLAN_vs_PRFM_PS!D40</f>
        <v>151166</v>
      </c>
      <c r="D389" s="103">
        <f t="shared" si="24"/>
        <v>153210</v>
      </c>
      <c r="E389" s="103">
        <f t="shared" si="25"/>
        <v>2044</v>
      </c>
      <c r="F389" s="123">
        <f t="shared" si="26"/>
        <v>1.352155908074567E-2</v>
      </c>
      <c r="G389" s="123">
        <f t="shared" si="27"/>
        <v>1.0135215590807456</v>
      </c>
    </row>
    <row r="390" spans="1:7" ht="15.75" customHeight="1" x14ac:dyDescent="0.2">
      <c r="A390" s="127">
        <f t="shared" si="28"/>
        <v>32</v>
      </c>
      <c r="B390" s="128" t="str">
        <f t="shared" si="28"/>
        <v>32-GORAKHPUR</v>
      </c>
      <c r="C390" s="103">
        <f>T5_PLAN_vs_PRFM_PS!D41</f>
        <v>126986</v>
      </c>
      <c r="D390" s="103">
        <f t="shared" si="24"/>
        <v>132349</v>
      </c>
      <c r="E390" s="103">
        <f t="shared" si="25"/>
        <v>5363</v>
      </c>
      <c r="F390" s="123">
        <f t="shared" si="26"/>
        <v>4.2233002063219567E-2</v>
      </c>
      <c r="G390" s="123">
        <f t="shared" si="27"/>
        <v>1.0422330020632196</v>
      </c>
    </row>
    <row r="391" spans="1:7" ht="15.75" customHeight="1" x14ac:dyDescent="0.2">
      <c r="A391" s="127">
        <f t="shared" ref="A391:B406" si="29">A71</f>
        <v>33</v>
      </c>
      <c r="B391" s="128" t="str">
        <f t="shared" si="29"/>
        <v>33-HAMEERPUR</v>
      </c>
      <c r="C391" s="103">
        <f>T5_PLAN_vs_PRFM_PS!D42</f>
        <v>43115</v>
      </c>
      <c r="D391" s="103">
        <f t="shared" si="24"/>
        <v>46906</v>
      </c>
      <c r="E391" s="103">
        <f t="shared" si="25"/>
        <v>3791</v>
      </c>
      <c r="F391" s="123">
        <f t="shared" si="26"/>
        <v>8.7927635393714482E-2</v>
      </c>
      <c r="G391" s="123">
        <f t="shared" si="27"/>
        <v>1.0879276353937144</v>
      </c>
    </row>
    <row r="392" spans="1:7" ht="15.75" customHeight="1" x14ac:dyDescent="0.2">
      <c r="A392" s="127">
        <f t="shared" si="29"/>
        <v>34</v>
      </c>
      <c r="B392" s="128" t="str">
        <f t="shared" si="29"/>
        <v>34-HARDOI</v>
      </c>
      <c r="C392" s="103">
        <f>T5_PLAN_vs_PRFM_PS!D43</f>
        <v>207457</v>
      </c>
      <c r="D392" s="103">
        <f t="shared" si="24"/>
        <v>206704</v>
      </c>
      <c r="E392" s="103">
        <f t="shared" si="25"/>
        <v>-753</v>
      </c>
      <c r="F392" s="123">
        <f t="shared" si="26"/>
        <v>-3.6296678347802194E-3</v>
      </c>
      <c r="G392" s="123">
        <f t="shared" si="27"/>
        <v>0.99637033216521975</v>
      </c>
    </row>
    <row r="393" spans="1:7" ht="15.75" customHeight="1" x14ac:dyDescent="0.2">
      <c r="A393" s="127">
        <f t="shared" si="29"/>
        <v>35</v>
      </c>
      <c r="B393" s="128" t="str">
        <f t="shared" si="29"/>
        <v>35-HATHRAS</v>
      </c>
      <c r="C393" s="103">
        <f>T5_PLAN_vs_PRFM_PS!D44</f>
        <v>49020</v>
      </c>
      <c r="D393" s="103">
        <f t="shared" si="24"/>
        <v>50194</v>
      </c>
      <c r="E393" s="103">
        <f t="shared" si="25"/>
        <v>1174</v>
      </c>
      <c r="F393" s="123">
        <f t="shared" si="26"/>
        <v>2.3949408404732763E-2</v>
      </c>
      <c r="G393" s="123">
        <f t="shared" si="27"/>
        <v>1.0239494084047327</v>
      </c>
    </row>
    <row r="394" spans="1:7" ht="15.75" customHeight="1" x14ac:dyDescent="0.2">
      <c r="A394" s="127">
        <f t="shared" si="29"/>
        <v>36</v>
      </c>
      <c r="B394" s="128" t="str">
        <f t="shared" si="29"/>
        <v>36-ITAWAH</v>
      </c>
      <c r="C394" s="103">
        <f>T5_PLAN_vs_PRFM_PS!D45</f>
        <v>53637</v>
      </c>
      <c r="D394" s="103">
        <f t="shared" si="24"/>
        <v>52516</v>
      </c>
      <c r="E394" s="103">
        <f t="shared" si="25"/>
        <v>-1121</v>
      </c>
      <c r="F394" s="123">
        <f t="shared" si="26"/>
        <v>-2.089975203684024E-2</v>
      </c>
      <c r="G394" s="123">
        <f t="shared" si="27"/>
        <v>0.97910024796315975</v>
      </c>
    </row>
    <row r="395" spans="1:7" ht="15.75" customHeight="1" x14ac:dyDescent="0.2">
      <c r="A395" s="127">
        <f t="shared" si="29"/>
        <v>37</v>
      </c>
      <c r="B395" s="128" t="str">
        <f t="shared" si="29"/>
        <v>37-J.P. NAGAR</v>
      </c>
      <c r="C395" s="103">
        <f>T5_PLAN_vs_PRFM_PS!D46</f>
        <v>50187</v>
      </c>
      <c r="D395" s="103">
        <f t="shared" si="24"/>
        <v>50408</v>
      </c>
      <c r="E395" s="103">
        <f t="shared" si="25"/>
        <v>221</v>
      </c>
      <c r="F395" s="123">
        <f t="shared" si="26"/>
        <v>4.4035307948273456E-3</v>
      </c>
      <c r="G395" s="123">
        <f t="shared" si="27"/>
        <v>1.0044035307948274</v>
      </c>
    </row>
    <row r="396" spans="1:7" ht="15.75" customHeight="1" x14ac:dyDescent="0.2">
      <c r="A396" s="127">
        <f t="shared" si="29"/>
        <v>38</v>
      </c>
      <c r="B396" s="128" t="str">
        <f t="shared" si="29"/>
        <v>38-JALAUN</v>
      </c>
      <c r="C396" s="103">
        <f>T5_PLAN_vs_PRFM_PS!D47</f>
        <v>52512</v>
      </c>
      <c r="D396" s="103">
        <f t="shared" si="24"/>
        <v>52334</v>
      </c>
      <c r="E396" s="103">
        <f t="shared" si="25"/>
        <v>-178</v>
      </c>
      <c r="F396" s="123">
        <f t="shared" si="26"/>
        <v>-3.3897014015843996E-3</v>
      </c>
      <c r="G396" s="123">
        <f t="shared" si="27"/>
        <v>0.99661029859841554</v>
      </c>
    </row>
    <row r="397" spans="1:7" ht="15.75" customHeight="1" x14ac:dyDescent="0.2">
      <c r="A397" s="127">
        <f t="shared" si="29"/>
        <v>39</v>
      </c>
      <c r="B397" s="128" t="str">
        <f t="shared" si="29"/>
        <v>39-JAUNPUR</v>
      </c>
      <c r="C397" s="103">
        <f>T5_PLAN_vs_PRFM_PS!D48</f>
        <v>169099</v>
      </c>
      <c r="D397" s="103">
        <f t="shared" si="24"/>
        <v>168576</v>
      </c>
      <c r="E397" s="103">
        <f t="shared" si="25"/>
        <v>-523</v>
      </c>
      <c r="F397" s="123">
        <f t="shared" si="26"/>
        <v>-3.0928627608678939E-3</v>
      </c>
      <c r="G397" s="123">
        <f t="shared" si="27"/>
        <v>0.99690713723913216</v>
      </c>
    </row>
    <row r="398" spans="1:7" ht="15.75" customHeight="1" x14ac:dyDescent="0.2">
      <c r="A398" s="127">
        <f t="shared" si="29"/>
        <v>40</v>
      </c>
      <c r="B398" s="128" t="str">
        <f t="shared" si="29"/>
        <v>40-JHANSI</v>
      </c>
      <c r="C398" s="103">
        <f>T5_PLAN_vs_PRFM_PS!D49</f>
        <v>61077</v>
      </c>
      <c r="D398" s="103">
        <f t="shared" si="24"/>
        <v>58112</v>
      </c>
      <c r="E398" s="103">
        <f t="shared" si="25"/>
        <v>-2965</v>
      </c>
      <c r="F398" s="123">
        <f t="shared" si="26"/>
        <v>-4.8545278910228071E-2</v>
      </c>
      <c r="G398" s="123">
        <f t="shared" si="27"/>
        <v>0.95145472108977192</v>
      </c>
    </row>
    <row r="399" spans="1:7" ht="15.75" customHeight="1" x14ac:dyDescent="0.2">
      <c r="A399" s="127">
        <f t="shared" si="29"/>
        <v>41</v>
      </c>
      <c r="B399" s="128" t="str">
        <f t="shared" si="29"/>
        <v>41-KANNAUJ</v>
      </c>
      <c r="C399" s="103">
        <f>T5_PLAN_vs_PRFM_PS!D50</f>
        <v>67221</v>
      </c>
      <c r="D399" s="103">
        <f t="shared" si="24"/>
        <v>70150</v>
      </c>
      <c r="E399" s="103">
        <f t="shared" si="25"/>
        <v>2929</v>
      </c>
      <c r="F399" s="123">
        <f t="shared" si="26"/>
        <v>4.3572693057229141E-2</v>
      </c>
      <c r="G399" s="123">
        <f t="shared" si="27"/>
        <v>1.0435726930572291</v>
      </c>
    </row>
    <row r="400" spans="1:7" ht="15.75" customHeight="1" x14ac:dyDescent="0.2">
      <c r="A400" s="127">
        <f t="shared" si="29"/>
        <v>42</v>
      </c>
      <c r="B400" s="128" t="str">
        <f t="shared" si="29"/>
        <v>42-KANPUR DEHAT</v>
      </c>
      <c r="C400" s="103">
        <f>T5_PLAN_vs_PRFM_PS!D51</f>
        <v>61739</v>
      </c>
      <c r="D400" s="103">
        <f t="shared" si="24"/>
        <v>63338</v>
      </c>
      <c r="E400" s="103">
        <f t="shared" si="25"/>
        <v>1599</v>
      </c>
      <c r="F400" s="123">
        <f t="shared" si="26"/>
        <v>2.5899350491585545E-2</v>
      </c>
      <c r="G400" s="123">
        <f t="shared" si="27"/>
        <v>1.0258993504915856</v>
      </c>
    </row>
    <row r="401" spans="1:7" ht="15.75" customHeight="1" x14ac:dyDescent="0.2">
      <c r="A401" s="127">
        <f t="shared" si="29"/>
        <v>43</v>
      </c>
      <c r="B401" s="128" t="str">
        <f t="shared" si="29"/>
        <v>43-KANPUR NAGAR</v>
      </c>
      <c r="C401" s="103">
        <f>T5_PLAN_vs_PRFM_PS!D52</f>
        <v>72404</v>
      </c>
      <c r="D401" s="103">
        <f t="shared" si="24"/>
        <v>73622</v>
      </c>
      <c r="E401" s="103">
        <f t="shared" si="25"/>
        <v>1218</v>
      </c>
      <c r="F401" s="123">
        <f t="shared" si="26"/>
        <v>1.6822275012430252E-2</v>
      </c>
      <c r="G401" s="123">
        <f t="shared" si="27"/>
        <v>1.0168222750124303</v>
      </c>
    </row>
    <row r="402" spans="1:7" ht="15.75" customHeight="1" x14ac:dyDescent="0.2">
      <c r="A402" s="127">
        <f t="shared" si="29"/>
        <v>44</v>
      </c>
      <c r="B402" s="128" t="str">
        <f t="shared" si="29"/>
        <v>44-KAAS GANJ</v>
      </c>
      <c r="C402" s="103">
        <f>T5_PLAN_vs_PRFM_PS!D53</f>
        <v>58933</v>
      </c>
      <c r="D402" s="103">
        <f t="shared" si="24"/>
        <v>59706</v>
      </c>
      <c r="E402" s="103">
        <f t="shared" si="25"/>
        <v>773</v>
      </c>
      <c r="F402" s="123">
        <f t="shared" si="26"/>
        <v>1.3116590025961685E-2</v>
      </c>
      <c r="G402" s="123">
        <f t="shared" si="27"/>
        <v>1.0131165900259618</v>
      </c>
    </row>
    <row r="403" spans="1:7" ht="15.75" customHeight="1" x14ac:dyDescent="0.2">
      <c r="A403" s="127">
        <f t="shared" si="29"/>
        <v>45</v>
      </c>
      <c r="B403" s="128" t="str">
        <f t="shared" si="29"/>
        <v>45-KAUSHAMBI</v>
      </c>
      <c r="C403" s="103">
        <f>T5_PLAN_vs_PRFM_PS!D54</f>
        <v>68941</v>
      </c>
      <c r="D403" s="103">
        <f t="shared" si="24"/>
        <v>74772</v>
      </c>
      <c r="E403" s="103">
        <f t="shared" si="25"/>
        <v>5831</v>
      </c>
      <c r="F403" s="123">
        <f t="shared" si="26"/>
        <v>8.4579568036436958E-2</v>
      </c>
      <c r="G403" s="123">
        <f t="shared" si="27"/>
        <v>1.084579568036437</v>
      </c>
    </row>
    <row r="404" spans="1:7" ht="15.75" customHeight="1" x14ac:dyDescent="0.2">
      <c r="A404" s="127">
        <f t="shared" si="29"/>
        <v>46</v>
      </c>
      <c r="B404" s="128" t="str">
        <f t="shared" si="29"/>
        <v>46-KUSHINAGAR</v>
      </c>
      <c r="C404" s="103">
        <f>T5_PLAN_vs_PRFM_PS!D55</f>
        <v>140828</v>
      </c>
      <c r="D404" s="103">
        <f t="shared" si="24"/>
        <v>134364</v>
      </c>
      <c r="E404" s="103">
        <f t="shared" si="25"/>
        <v>-6464</v>
      </c>
      <c r="F404" s="123">
        <f t="shared" si="26"/>
        <v>-4.5899963075524755E-2</v>
      </c>
      <c r="G404" s="123">
        <f t="shared" si="27"/>
        <v>0.9541000369244752</v>
      </c>
    </row>
    <row r="405" spans="1:7" ht="15.75" customHeight="1" x14ac:dyDescent="0.2">
      <c r="A405" s="127">
        <f t="shared" si="29"/>
        <v>47</v>
      </c>
      <c r="B405" s="128" t="str">
        <f t="shared" si="29"/>
        <v>47-LAKHIMPUR KHERI</v>
      </c>
      <c r="C405" s="103">
        <f>T5_PLAN_vs_PRFM_PS!D56</f>
        <v>254421</v>
      </c>
      <c r="D405" s="103">
        <f t="shared" si="24"/>
        <v>207109</v>
      </c>
      <c r="E405" s="103">
        <f t="shared" si="25"/>
        <v>-47312</v>
      </c>
      <c r="F405" s="123">
        <f t="shared" si="26"/>
        <v>-0.18595949233750358</v>
      </c>
      <c r="G405" s="123">
        <f t="shared" si="27"/>
        <v>0.81404050766249636</v>
      </c>
    </row>
    <row r="406" spans="1:7" ht="15.75" customHeight="1" x14ac:dyDescent="0.2">
      <c r="A406" s="127">
        <f t="shared" si="29"/>
        <v>48</v>
      </c>
      <c r="B406" s="128" t="str">
        <f t="shared" si="29"/>
        <v>48-LALITPUR</v>
      </c>
      <c r="C406" s="103">
        <f>T5_PLAN_vs_PRFM_PS!D57</f>
        <v>68259</v>
      </c>
      <c r="D406" s="103">
        <f t="shared" si="24"/>
        <v>65133</v>
      </c>
      <c r="E406" s="103">
        <f t="shared" si="25"/>
        <v>-3126</v>
      </c>
      <c r="F406" s="123">
        <f t="shared" si="26"/>
        <v>-4.5796158748296928E-2</v>
      </c>
      <c r="G406" s="123">
        <f t="shared" si="27"/>
        <v>0.9542038412517031</v>
      </c>
    </row>
    <row r="407" spans="1:7" ht="15.75" customHeight="1" x14ac:dyDescent="0.2">
      <c r="A407" s="127">
        <f t="shared" ref="A407:B422" si="30">A87</f>
        <v>49</v>
      </c>
      <c r="B407" s="128" t="str">
        <f t="shared" si="30"/>
        <v>49-LUCKNOW</v>
      </c>
      <c r="C407" s="103">
        <f>T5_PLAN_vs_PRFM_PS!D58</f>
        <v>92631</v>
      </c>
      <c r="D407" s="103">
        <f t="shared" si="24"/>
        <v>89734</v>
      </c>
      <c r="E407" s="103">
        <f t="shared" si="25"/>
        <v>-2897</v>
      </c>
      <c r="F407" s="123">
        <f t="shared" si="26"/>
        <v>-3.1274627284602348E-2</v>
      </c>
      <c r="G407" s="123">
        <f t="shared" si="27"/>
        <v>0.9687253727153976</v>
      </c>
    </row>
    <row r="408" spans="1:7" ht="15.75" customHeight="1" x14ac:dyDescent="0.2">
      <c r="A408" s="127">
        <f t="shared" si="30"/>
        <v>50</v>
      </c>
      <c r="B408" s="128" t="str">
        <f t="shared" si="30"/>
        <v>50-MAHOBA</v>
      </c>
      <c r="C408" s="103">
        <f>T5_PLAN_vs_PRFM_PS!D59</f>
        <v>42724</v>
      </c>
      <c r="D408" s="103">
        <f t="shared" si="24"/>
        <v>44850</v>
      </c>
      <c r="E408" s="103">
        <f t="shared" si="25"/>
        <v>2126</v>
      </c>
      <c r="F408" s="123">
        <f t="shared" si="26"/>
        <v>4.9761258309147086E-2</v>
      </c>
      <c r="G408" s="123">
        <f t="shared" si="27"/>
        <v>1.0497612583091471</v>
      </c>
    </row>
    <row r="409" spans="1:7" ht="15.75" customHeight="1" x14ac:dyDescent="0.2">
      <c r="A409" s="127">
        <f t="shared" si="30"/>
        <v>51</v>
      </c>
      <c r="B409" s="128" t="str">
        <f t="shared" si="30"/>
        <v>51-MAHRAJGANJ</v>
      </c>
      <c r="C409" s="103">
        <f>T5_PLAN_vs_PRFM_PS!D60</f>
        <v>117720</v>
      </c>
      <c r="D409" s="103">
        <f t="shared" si="24"/>
        <v>109527</v>
      </c>
      <c r="E409" s="103">
        <f t="shared" si="25"/>
        <v>-8193</v>
      </c>
      <c r="F409" s="123">
        <f t="shared" si="26"/>
        <v>-6.9597349643221201E-2</v>
      </c>
      <c r="G409" s="123">
        <f t="shared" si="27"/>
        <v>0.93040265035677883</v>
      </c>
    </row>
    <row r="410" spans="1:7" ht="15.75" customHeight="1" x14ac:dyDescent="0.2">
      <c r="A410" s="127">
        <f t="shared" si="30"/>
        <v>52</v>
      </c>
      <c r="B410" s="128" t="str">
        <f t="shared" si="30"/>
        <v>52-MAINPURI</v>
      </c>
      <c r="C410" s="103">
        <f>T5_PLAN_vs_PRFM_PS!D61</f>
        <v>66086</v>
      </c>
      <c r="D410" s="103">
        <f t="shared" si="24"/>
        <v>62159</v>
      </c>
      <c r="E410" s="103">
        <f t="shared" si="25"/>
        <v>-3927</v>
      </c>
      <c r="F410" s="123">
        <f t="shared" si="26"/>
        <v>-5.9422570589837485E-2</v>
      </c>
      <c r="G410" s="123">
        <f t="shared" si="27"/>
        <v>0.94057742941016254</v>
      </c>
    </row>
    <row r="411" spans="1:7" ht="15.75" customHeight="1" x14ac:dyDescent="0.2">
      <c r="A411" s="127">
        <f t="shared" si="30"/>
        <v>53</v>
      </c>
      <c r="B411" s="128" t="str">
        <f t="shared" si="30"/>
        <v>53-MATHURA</v>
      </c>
      <c r="C411" s="103">
        <f>T5_PLAN_vs_PRFM_PS!D62</f>
        <v>66819</v>
      </c>
      <c r="D411" s="103">
        <f t="shared" si="24"/>
        <v>71857</v>
      </c>
      <c r="E411" s="103">
        <f t="shared" si="25"/>
        <v>5038</v>
      </c>
      <c r="F411" s="123">
        <f t="shared" si="26"/>
        <v>7.5397716218440866E-2</v>
      </c>
      <c r="G411" s="123">
        <f t="shared" si="27"/>
        <v>1.0753977162184409</v>
      </c>
    </row>
    <row r="412" spans="1:7" ht="15.75" customHeight="1" x14ac:dyDescent="0.2">
      <c r="A412" s="127">
        <f t="shared" si="30"/>
        <v>54</v>
      </c>
      <c r="B412" s="128" t="str">
        <f t="shared" si="30"/>
        <v>54-MAU</v>
      </c>
      <c r="C412" s="103">
        <f>T5_PLAN_vs_PRFM_PS!D63</f>
        <v>85273</v>
      </c>
      <c r="D412" s="103">
        <f t="shared" si="24"/>
        <v>77930</v>
      </c>
      <c r="E412" s="103">
        <f t="shared" si="25"/>
        <v>-7343</v>
      </c>
      <c r="F412" s="123">
        <f t="shared" si="26"/>
        <v>-8.611166488806539E-2</v>
      </c>
      <c r="G412" s="123">
        <f t="shared" si="27"/>
        <v>0.91388833511193457</v>
      </c>
    </row>
    <row r="413" spans="1:7" ht="15.75" customHeight="1" x14ac:dyDescent="0.2">
      <c r="A413" s="127">
        <f t="shared" si="30"/>
        <v>55</v>
      </c>
      <c r="B413" s="128" t="str">
        <f t="shared" si="30"/>
        <v>55-MEERUT</v>
      </c>
      <c r="C413" s="103">
        <f>T5_PLAN_vs_PRFM_PS!D64</f>
        <v>62862</v>
      </c>
      <c r="D413" s="103">
        <f t="shared" si="24"/>
        <v>59392</v>
      </c>
      <c r="E413" s="103">
        <f t="shared" si="25"/>
        <v>-3470</v>
      </c>
      <c r="F413" s="123">
        <f t="shared" si="26"/>
        <v>-5.520027997836531E-2</v>
      </c>
      <c r="G413" s="123">
        <f t="shared" si="27"/>
        <v>0.9447997200216347</v>
      </c>
    </row>
    <row r="414" spans="1:7" ht="15.75" customHeight="1" x14ac:dyDescent="0.2">
      <c r="A414" s="127">
        <f t="shared" si="30"/>
        <v>56</v>
      </c>
      <c r="B414" s="128" t="str">
        <f t="shared" si="30"/>
        <v>56-MIRZAPUR</v>
      </c>
      <c r="C414" s="103">
        <f>T5_PLAN_vs_PRFM_PS!D65</f>
        <v>124614</v>
      </c>
      <c r="D414" s="103">
        <f t="shared" si="24"/>
        <v>117735</v>
      </c>
      <c r="E414" s="103">
        <f t="shared" si="25"/>
        <v>-6879</v>
      </c>
      <c r="F414" s="123">
        <f t="shared" si="26"/>
        <v>-5.5202465212576435E-2</v>
      </c>
      <c r="G414" s="123">
        <f t="shared" si="27"/>
        <v>0.94479753478742357</v>
      </c>
    </row>
    <row r="415" spans="1:7" ht="15.75" customHeight="1" x14ac:dyDescent="0.2">
      <c r="A415" s="127">
        <f t="shared" si="30"/>
        <v>57</v>
      </c>
      <c r="B415" s="128" t="str">
        <f t="shared" si="30"/>
        <v>57-MORADABAD</v>
      </c>
      <c r="C415" s="103">
        <f>T5_PLAN_vs_PRFM_PS!D66</f>
        <v>74223</v>
      </c>
      <c r="D415" s="103">
        <f t="shared" si="24"/>
        <v>73507</v>
      </c>
      <c r="E415" s="103">
        <f t="shared" si="25"/>
        <v>-716</v>
      </c>
      <c r="F415" s="123">
        <f t="shared" si="26"/>
        <v>-9.6466054996429684E-3</v>
      </c>
      <c r="G415" s="123">
        <f t="shared" si="27"/>
        <v>0.99035339450035709</v>
      </c>
    </row>
    <row r="416" spans="1:7" ht="15.75" customHeight="1" x14ac:dyDescent="0.2">
      <c r="A416" s="127">
        <f t="shared" si="30"/>
        <v>58</v>
      </c>
      <c r="B416" s="128" t="str">
        <f t="shared" si="30"/>
        <v>58-MUZAFFARNAGAR</v>
      </c>
      <c r="C416" s="103">
        <f>T5_PLAN_vs_PRFM_PS!D67</f>
        <v>60786</v>
      </c>
      <c r="D416" s="103">
        <f t="shared" si="24"/>
        <v>65450</v>
      </c>
      <c r="E416" s="103">
        <f t="shared" si="25"/>
        <v>4664</v>
      </c>
      <c r="F416" s="123">
        <f t="shared" si="26"/>
        <v>7.6728193992037647E-2</v>
      </c>
      <c r="G416" s="123">
        <f t="shared" si="27"/>
        <v>1.0767281939920377</v>
      </c>
    </row>
    <row r="417" spans="1:7" ht="15.75" customHeight="1" x14ac:dyDescent="0.2">
      <c r="A417" s="127">
        <f t="shared" si="30"/>
        <v>59</v>
      </c>
      <c r="B417" s="128" t="str">
        <f t="shared" si="30"/>
        <v>59-PILIBHIT</v>
      </c>
      <c r="C417" s="103">
        <f>T5_PLAN_vs_PRFM_PS!D68</f>
        <v>70658</v>
      </c>
      <c r="D417" s="103">
        <f t="shared" si="24"/>
        <v>66516</v>
      </c>
      <c r="E417" s="103">
        <f t="shared" si="25"/>
        <v>-4142</v>
      </c>
      <c r="F417" s="123">
        <f t="shared" si="26"/>
        <v>-5.8620396841122024E-2</v>
      </c>
      <c r="G417" s="123">
        <f t="shared" si="27"/>
        <v>0.94137960315887792</v>
      </c>
    </row>
    <row r="418" spans="1:7" ht="15.75" customHeight="1" x14ac:dyDescent="0.2">
      <c r="A418" s="127">
        <f t="shared" si="30"/>
        <v>60</v>
      </c>
      <c r="B418" s="128" t="str">
        <f t="shared" si="30"/>
        <v>60-PRATAPGARH</v>
      </c>
      <c r="C418" s="103">
        <f>T5_PLAN_vs_PRFM_PS!D69</f>
        <v>116234</v>
      </c>
      <c r="D418" s="103">
        <f t="shared" si="24"/>
        <v>106657</v>
      </c>
      <c r="E418" s="103">
        <f t="shared" si="25"/>
        <v>-9577</v>
      </c>
      <c r="F418" s="123">
        <f t="shared" si="26"/>
        <v>-8.2394135967100851E-2</v>
      </c>
      <c r="G418" s="123">
        <f t="shared" si="27"/>
        <v>0.91760586403289912</v>
      </c>
    </row>
    <row r="419" spans="1:7" ht="15.75" customHeight="1" x14ac:dyDescent="0.2">
      <c r="A419" s="127">
        <f t="shared" si="30"/>
        <v>61</v>
      </c>
      <c r="B419" s="128" t="str">
        <f t="shared" si="30"/>
        <v>61-RAI BAREILY</v>
      </c>
      <c r="C419" s="103">
        <f>T5_PLAN_vs_PRFM_PS!D70</f>
        <v>102447</v>
      </c>
      <c r="D419" s="103">
        <f t="shared" si="24"/>
        <v>92744</v>
      </c>
      <c r="E419" s="103">
        <f t="shared" si="25"/>
        <v>-9703</v>
      </c>
      <c r="F419" s="123">
        <f t="shared" si="26"/>
        <v>-9.4712387868849265E-2</v>
      </c>
      <c r="G419" s="123">
        <f t="shared" si="27"/>
        <v>0.90528761213115072</v>
      </c>
    </row>
    <row r="420" spans="1:7" ht="15.75" customHeight="1" x14ac:dyDescent="0.2">
      <c r="A420" s="127">
        <f t="shared" si="30"/>
        <v>62</v>
      </c>
      <c r="B420" s="128" t="str">
        <f t="shared" si="30"/>
        <v>62-RAMPUR</v>
      </c>
      <c r="C420" s="103">
        <f>T5_PLAN_vs_PRFM_PS!D71</f>
        <v>73397</v>
      </c>
      <c r="D420" s="103">
        <f t="shared" si="24"/>
        <v>71782</v>
      </c>
      <c r="E420" s="103">
        <f t="shared" si="25"/>
        <v>-1615</v>
      </c>
      <c r="F420" s="123">
        <f t="shared" si="26"/>
        <v>-2.2003624126326688E-2</v>
      </c>
      <c r="G420" s="123">
        <f t="shared" si="27"/>
        <v>0.97799637587367327</v>
      </c>
    </row>
    <row r="421" spans="1:7" ht="15.75" customHeight="1" x14ac:dyDescent="0.2">
      <c r="A421" s="127">
        <f t="shared" si="30"/>
        <v>63</v>
      </c>
      <c r="B421" s="128" t="str">
        <f t="shared" si="30"/>
        <v>63-SAHARANPUR</v>
      </c>
      <c r="C421" s="103">
        <f>T5_PLAN_vs_PRFM_PS!D72</f>
        <v>88781</v>
      </c>
      <c r="D421" s="103">
        <f t="shared" si="24"/>
        <v>86042</v>
      </c>
      <c r="E421" s="103">
        <f t="shared" si="25"/>
        <v>-2739</v>
      </c>
      <c r="F421" s="123">
        <f t="shared" si="26"/>
        <v>-3.0851195638706481E-2</v>
      </c>
      <c r="G421" s="123">
        <f t="shared" si="27"/>
        <v>0.96914880436129347</v>
      </c>
    </row>
    <row r="422" spans="1:7" ht="15.75" customHeight="1" x14ac:dyDescent="0.2">
      <c r="A422" s="127">
        <f t="shared" si="30"/>
        <v>64</v>
      </c>
      <c r="B422" s="128" t="str">
        <f t="shared" si="30"/>
        <v>64-SANTKABIR NAGAR</v>
      </c>
      <c r="C422" s="103">
        <f>T5_PLAN_vs_PRFM_PS!D73</f>
        <v>64650</v>
      </c>
      <c r="D422" s="103">
        <f t="shared" si="24"/>
        <v>62063</v>
      </c>
      <c r="E422" s="103">
        <f t="shared" si="25"/>
        <v>-2587</v>
      </c>
      <c r="F422" s="123">
        <f t="shared" si="26"/>
        <v>-4.0015467904098996E-2</v>
      </c>
      <c r="G422" s="123">
        <f t="shared" si="27"/>
        <v>0.95998453209590096</v>
      </c>
    </row>
    <row r="423" spans="1:7" ht="15.75" customHeight="1" x14ac:dyDescent="0.2">
      <c r="A423" s="127">
        <f t="shared" ref="A423:B434" si="31">A103</f>
        <v>65</v>
      </c>
      <c r="B423" s="128" t="str">
        <f t="shared" si="31"/>
        <v>65-SHAHJAHANPUR</v>
      </c>
      <c r="C423" s="103">
        <f>T5_PLAN_vs_PRFM_PS!D74</f>
        <v>147443</v>
      </c>
      <c r="D423" s="103">
        <f t="shared" ref="D423:D434" si="32">D263</f>
        <v>140701</v>
      </c>
      <c r="E423" s="103">
        <f t="shared" si="25"/>
        <v>-6742</v>
      </c>
      <c r="F423" s="123">
        <f t="shared" si="26"/>
        <v>-4.5726145018753009E-2</v>
      </c>
      <c r="G423" s="123">
        <f t="shared" si="27"/>
        <v>0.95427385498124695</v>
      </c>
    </row>
    <row r="424" spans="1:7" ht="15.75" customHeight="1" x14ac:dyDescent="0.2">
      <c r="A424" s="127">
        <f t="shared" si="31"/>
        <v>66</v>
      </c>
      <c r="B424" s="128" t="str">
        <f t="shared" si="31"/>
        <v>66-SHRAWASTI</v>
      </c>
      <c r="C424" s="103">
        <f>T5_PLAN_vs_PRFM_PS!D75</f>
        <v>46828</v>
      </c>
      <c r="D424" s="103">
        <f t="shared" si="32"/>
        <v>48745</v>
      </c>
      <c r="E424" s="103">
        <f t="shared" si="25"/>
        <v>1917</v>
      </c>
      <c r="F424" s="123">
        <f t="shared" si="26"/>
        <v>4.0937046211668229E-2</v>
      </c>
      <c r="G424" s="123">
        <f t="shared" si="27"/>
        <v>1.0409370462116683</v>
      </c>
    </row>
    <row r="425" spans="1:7" ht="15.75" customHeight="1" x14ac:dyDescent="0.2">
      <c r="A425" s="127">
        <f t="shared" si="31"/>
        <v>67</v>
      </c>
      <c r="B425" s="128" t="str">
        <f t="shared" si="31"/>
        <v>67-SIDDHARTHNAGAR</v>
      </c>
      <c r="C425" s="103">
        <f>T5_PLAN_vs_PRFM_PS!D76</f>
        <v>129860</v>
      </c>
      <c r="D425" s="103">
        <f t="shared" si="32"/>
        <v>136495</v>
      </c>
      <c r="E425" s="103">
        <f t="shared" si="25"/>
        <v>6635</v>
      </c>
      <c r="F425" s="123">
        <f t="shared" si="26"/>
        <v>5.1093485291852765E-2</v>
      </c>
      <c r="G425" s="123">
        <f t="shared" si="27"/>
        <v>1.0510934852918528</v>
      </c>
    </row>
    <row r="426" spans="1:7" ht="15.75" customHeight="1" x14ac:dyDescent="0.2">
      <c r="A426" s="127">
        <f t="shared" si="31"/>
        <v>68</v>
      </c>
      <c r="B426" s="128" t="str">
        <f t="shared" si="31"/>
        <v>68-SITAPUR</v>
      </c>
      <c r="C426" s="103">
        <f>T5_PLAN_vs_PRFM_PS!D77</f>
        <v>211630</v>
      </c>
      <c r="D426" s="103">
        <f t="shared" si="32"/>
        <v>218237</v>
      </c>
      <c r="E426" s="103">
        <f t="shared" si="25"/>
        <v>6607</v>
      </c>
      <c r="F426" s="123">
        <f t="shared" si="26"/>
        <v>3.1219581344799886E-2</v>
      </c>
      <c r="G426" s="123">
        <f t="shared" si="27"/>
        <v>1.0312195813448</v>
      </c>
    </row>
    <row r="427" spans="1:7" ht="15.75" customHeight="1" x14ac:dyDescent="0.2">
      <c r="A427" s="127">
        <f t="shared" si="31"/>
        <v>69</v>
      </c>
      <c r="B427" s="128" t="str">
        <f t="shared" si="31"/>
        <v>69-SONBHADRA</v>
      </c>
      <c r="C427" s="103">
        <f>T5_PLAN_vs_PRFM_PS!D78</f>
        <v>102363</v>
      </c>
      <c r="D427" s="103">
        <f t="shared" si="32"/>
        <v>103324</v>
      </c>
      <c r="E427" s="103">
        <f t="shared" si="25"/>
        <v>961</v>
      </c>
      <c r="F427" s="123">
        <f t="shared" si="26"/>
        <v>9.3881578304660859E-3</v>
      </c>
      <c r="G427" s="123">
        <f t="shared" si="27"/>
        <v>1.009388157830466</v>
      </c>
    </row>
    <row r="428" spans="1:7" ht="15.75" customHeight="1" x14ac:dyDescent="0.2">
      <c r="A428" s="127">
        <f t="shared" si="31"/>
        <v>70</v>
      </c>
      <c r="B428" s="128" t="str">
        <f t="shared" si="31"/>
        <v>70-SULTANPUR</v>
      </c>
      <c r="C428" s="103">
        <f>T5_PLAN_vs_PRFM_PS!D79</f>
        <v>102692</v>
      </c>
      <c r="D428" s="103">
        <f t="shared" si="32"/>
        <v>110439</v>
      </c>
      <c r="E428" s="103">
        <f t="shared" si="25"/>
        <v>7747</v>
      </c>
      <c r="F428" s="123">
        <f t="shared" si="26"/>
        <v>7.543917734584972E-2</v>
      </c>
      <c r="G428" s="123">
        <f t="shared" si="27"/>
        <v>1.0754391773458498</v>
      </c>
    </row>
    <row r="429" spans="1:7" ht="15.75" customHeight="1" x14ac:dyDescent="0.2">
      <c r="A429" s="127">
        <f t="shared" si="31"/>
        <v>71</v>
      </c>
      <c r="B429" s="128" t="str">
        <f t="shared" si="31"/>
        <v>71-UNNAO</v>
      </c>
      <c r="C429" s="103">
        <f>T5_PLAN_vs_PRFM_PS!D80</f>
        <v>110340</v>
      </c>
      <c r="D429" s="103">
        <f t="shared" si="32"/>
        <v>110408</v>
      </c>
      <c r="E429" s="103">
        <f t="shared" si="25"/>
        <v>68</v>
      </c>
      <c r="F429" s="123">
        <f t="shared" si="26"/>
        <v>6.1627696211709261E-4</v>
      </c>
      <c r="G429" s="123">
        <f t="shared" si="27"/>
        <v>1.0006162769621172</v>
      </c>
    </row>
    <row r="430" spans="1:7" ht="15.75" customHeight="1" x14ac:dyDescent="0.2">
      <c r="A430" s="127">
        <f t="shared" si="31"/>
        <v>72</v>
      </c>
      <c r="B430" s="128" t="str">
        <f t="shared" si="31"/>
        <v>72-VARANASI</v>
      </c>
      <c r="C430" s="103">
        <f>T5_PLAN_vs_PRFM_PS!D81</f>
        <v>128760</v>
      </c>
      <c r="D430" s="103">
        <f t="shared" si="32"/>
        <v>129688</v>
      </c>
      <c r="E430" s="103">
        <f t="shared" si="25"/>
        <v>928</v>
      </c>
      <c r="F430" s="123">
        <f t="shared" si="26"/>
        <v>7.2072072072072073E-3</v>
      </c>
      <c r="G430" s="123">
        <f t="shared" si="27"/>
        <v>1.0072072072072071</v>
      </c>
    </row>
    <row r="431" spans="1:7" ht="15.75" customHeight="1" x14ac:dyDescent="0.2">
      <c r="A431" s="127">
        <f t="shared" si="31"/>
        <v>73</v>
      </c>
      <c r="B431" s="128" t="str">
        <f t="shared" si="31"/>
        <v>73-SAMBHAL</v>
      </c>
      <c r="C431" s="103">
        <f>T5_PLAN_vs_PRFM_PS!D82</f>
        <v>93767</v>
      </c>
      <c r="D431" s="103">
        <f t="shared" si="32"/>
        <v>78016</v>
      </c>
      <c r="E431" s="103">
        <f t="shared" si="25"/>
        <v>-15751</v>
      </c>
      <c r="F431" s="123">
        <f t="shared" si="26"/>
        <v>-0.16798020625593227</v>
      </c>
      <c r="G431" s="123">
        <f t="shared" si="27"/>
        <v>0.83201979374406776</v>
      </c>
    </row>
    <row r="432" spans="1:7" ht="15.75" customHeight="1" x14ac:dyDescent="0.2">
      <c r="A432" s="127">
        <f t="shared" si="31"/>
        <v>74</v>
      </c>
      <c r="B432" s="128" t="str">
        <f t="shared" si="31"/>
        <v>74-HAPUR</v>
      </c>
      <c r="C432" s="103">
        <f>T5_PLAN_vs_PRFM_PS!D83</f>
        <v>28543</v>
      </c>
      <c r="D432" s="103">
        <f t="shared" si="32"/>
        <v>28448</v>
      </c>
      <c r="E432" s="103">
        <f t="shared" si="25"/>
        <v>-95</v>
      </c>
      <c r="F432" s="123">
        <f t="shared" si="26"/>
        <v>-3.3283116701117612E-3</v>
      </c>
      <c r="G432" s="123">
        <f t="shared" si="27"/>
        <v>0.99667168832988828</v>
      </c>
    </row>
    <row r="433" spans="1:7" ht="15.75" customHeight="1" x14ac:dyDescent="0.2">
      <c r="A433" s="127">
        <f t="shared" si="31"/>
        <v>75</v>
      </c>
      <c r="B433" s="128" t="str">
        <f t="shared" si="31"/>
        <v>75-SHAMLI</v>
      </c>
      <c r="C433" s="103">
        <f>T5_PLAN_vs_PRFM_PS!D84</f>
        <v>37942</v>
      </c>
      <c r="D433" s="103">
        <f t="shared" si="32"/>
        <v>38152</v>
      </c>
      <c r="E433" s="103">
        <f t="shared" si="25"/>
        <v>210</v>
      </c>
      <c r="F433" s="123">
        <f t="shared" si="26"/>
        <v>5.5347635865268044E-3</v>
      </c>
      <c r="G433" s="123">
        <f t="shared" si="27"/>
        <v>1.0055347635865268</v>
      </c>
    </row>
    <row r="434" spans="1:7" ht="15.75" customHeight="1" x14ac:dyDescent="0.2">
      <c r="A434" s="127">
        <f t="shared" si="31"/>
        <v>0</v>
      </c>
      <c r="B434" s="117" t="str">
        <f t="shared" si="31"/>
        <v>TOTAL</v>
      </c>
      <c r="C434" s="111">
        <f>SUM(C359:C433)</f>
        <v>7215553</v>
      </c>
      <c r="D434" s="102">
        <f t="shared" si="32"/>
        <v>7092792</v>
      </c>
      <c r="E434" s="102">
        <f t="shared" si="25"/>
        <v>-122761</v>
      </c>
      <c r="F434" s="124">
        <f t="shared" si="26"/>
        <v>-1.7013387608683633E-2</v>
      </c>
      <c r="G434" s="124">
        <f t="shared" si="27"/>
        <v>0.98298661239131635</v>
      </c>
    </row>
    <row r="436" spans="1:7" ht="15.75" customHeight="1" x14ac:dyDescent="0.2">
      <c r="A436" s="99" t="s">
        <v>921</v>
      </c>
      <c r="B436" s="97"/>
      <c r="C436" s="97"/>
      <c r="D436" s="97"/>
      <c r="E436" s="97"/>
      <c r="F436" s="97"/>
      <c r="G436" s="97"/>
    </row>
    <row r="437" spans="1:7" ht="70.5" customHeight="1" x14ac:dyDescent="0.2">
      <c r="A437" s="100" t="s">
        <v>304</v>
      </c>
      <c r="B437" s="100" t="s">
        <v>86</v>
      </c>
      <c r="C437" s="100" t="s">
        <v>919</v>
      </c>
      <c r="D437" s="100" t="s">
        <v>913</v>
      </c>
      <c r="E437" s="100" t="s">
        <v>884</v>
      </c>
      <c r="F437" s="100" t="s">
        <v>914</v>
      </c>
      <c r="G437" s="100" t="s">
        <v>920</v>
      </c>
    </row>
    <row r="438" spans="1:7" ht="15.75" customHeight="1" x14ac:dyDescent="0.2">
      <c r="A438" s="100">
        <v>1</v>
      </c>
      <c r="B438" s="100">
        <v>2</v>
      </c>
      <c r="C438" s="100">
        <v>3</v>
      </c>
      <c r="D438" s="100">
        <v>4</v>
      </c>
      <c r="E438" s="100" t="s">
        <v>916</v>
      </c>
      <c r="F438" s="100">
        <v>6</v>
      </c>
      <c r="G438" s="100">
        <v>7</v>
      </c>
    </row>
    <row r="439" spans="1:7" ht="15.75" customHeight="1" x14ac:dyDescent="0.2">
      <c r="A439" s="127">
        <f t="shared" ref="A439:B454" si="33">A119</f>
        <v>1</v>
      </c>
      <c r="B439" s="128" t="str">
        <f t="shared" si="33"/>
        <v>01-AGRA</v>
      </c>
      <c r="C439" s="103">
        <f>T5A_PLAN_vs_PRFM_UPS!D10+T5B_PLAN_vs_PRFM_NCLP!D10</f>
        <v>34598</v>
      </c>
      <c r="D439" s="103">
        <f t="shared" ref="D439:D502" si="34">D279</f>
        <v>35608</v>
      </c>
      <c r="E439" s="103">
        <f t="shared" ref="E439:E514" si="35">D439-C439</f>
        <v>1010</v>
      </c>
      <c r="F439" s="123">
        <f t="shared" ref="F439:F514" si="36">E439/C439</f>
        <v>2.9192438869298804E-2</v>
      </c>
      <c r="G439" s="123">
        <f t="shared" ref="G439:G514" si="37">D439/C439</f>
        <v>1.0291924388692988</v>
      </c>
    </row>
    <row r="440" spans="1:7" ht="15.75" customHeight="1" x14ac:dyDescent="0.2">
      <c r="A440" s="127">
        <f t="shared" si="33"/>
        <v>2</v>
      </c>
      <c r="B440" s="128" t="str">
        <f t="shared" si="33"/>
        <v>02-ALIGARH</v>
      </c>
      <c r="C440" s="103">
        <f>T5A_PLAN_vs_PRFM_UPS!D11+T5B_PLAN_vs_PRFM_NCLP!D11</f>
        <v>59402</v>
      </c>
      <c r="D440" s="103">
        <f t="shared" si="34"/>
        <v>38516</v>
      </c>
      <c r="E440" s="103">
        <f t="shared" si="35"/>
        <v>-20886</v>
      </c>
      <c r="F440" s="123">
        <f t="shared" si="36"/>
        <v>-0.35160432308676476</v>
      </c>
      <c r="G440" s="123">
        <f t="shared" si="37"/>
        <v>0.6483956769132353</v>
      </c>
    </row>
    <row r="441" spans="1:7" ht="15.75" customHeight="1" x14ac:dyDescent="0.2">
      <c r="A441" s="127">
        <f t="shared" si="33"/>
        <v>3</v>
      </c>
      <c r="B441" s="128" t="str">
        <f t="shared" si="33"/>
        <v>03-ALLAHABAD</v>
      </c>
      <c r="C441" s="103">
        <f>T5A_PLAN_vs_PRFM_UPS!D12+T5B_PLAN_vs_PRFM_NCLP!D12</f>
        <v>93745</v>
      </c>
      <c r="D441" s="103">
        <f t="shared" si="34"/>
        <v>88944</v>
      </c>
      <c r="E441" s="103">
        <f t="shared" si="35"/>
        <v>-4801</v>
      </c>
      <c r="F441" s="123">
        <f t="shared" si="36"/>
        <v>-5.1213398047895889E-2</v>
      </c>
      <c r="G441" s="123">
        <f t="shared" si="37"/>
        <v>0.94878660195210407</v>
      </c>
    </row>
    <row r="442" spans="1:7" ht="15.75" customHeight="1" x14ac:dyDescent="0.2">
      <c r="A442" s="127">
        <f t="shared" si="33"/>
        <v>4</v>
      </c>
      <c r="B442" s="128" t="str">
        <f t="shared" si="33"/>
        <v>04-AMBEDKAR NAGAR</v>
      </c>
      <c r="C442" s="103">
        <f>T5A_PLAN_vs_PRFM_UPS!D13+T5B_PLAN_vs_PRFM_NCLP!D13</f>
        <v>39125</v>
      </c>
      <c r="D442" s="103">
        <f t="shared" si="34"/>
        <v>40129</v>
      </c>
      <c r="E442" s="103">
        <f t="shared" si="35"/>
        <v>1004</v>
      </c>
      <c r="F442" s="123">
        <f t="shared" si="36"/>
        <v>2.5661341853035143E-2</v>
      </c>
      <c r="G442" s="123">
        <f t="shared" si="37"/>
        <v>1.0256613418530351</v>
      </c>
    </row>
    <row r="443" spans="1:7" ht="15.75" customHeight="1" x14ac:dyDescent="0.2">
      <c r="A443" s="127">
        <f t="shared" si="33"/>
        <v>5</v>
      </c>
      <c r="B443" s="128" t="str">
        <f t="shared" si="33"/>
        <v>05-AURAIYA</v>
      </c>
      <c r="C443" s="103">
        <f>T5A_PLAN_vs_PRFM_UPS!D14+T5B_PLAN_vs_PRFM_NCLP!D14</f>
        <v>25560</v>
      </c>
      <c r="D443" s="103">
        <f t="shared" si="34"/>
        <v>25982</v>
      </c>
      <c r="E443" s="103">
        <f t="shared" si="35"/>
        <v>422</v>
      </c>
      <c r="F443" s="123">
        <f t="shared" si="36"/>
        <v>1.651017214397496E-2</v>
      </c>
      <c r="G443" s="123">
        <f t="shared" si="37"/>
        <v>1.0165101721439749</v>
      </c>
    </row>
    <row r="444" spans="1:7" ht="15.75" customHeight="1" x14ac:dyDescent="0.2">
      <c r="A444" s="127">
        <f t="shared" si="33"/>
        <v>6</v>
      </c>
      <c r="B444" s="128" t="str">
        <f t="shared" si="33"/>
        <v>06-AZAMGARH</v>
      </c>
      <c r="C444" s="103">
        <f>T5A_PLAN_vs_PRFM_UPS!D15+T5B_PLAN_vs_PRFM_NCLP!D15</f>
        <v>79213</v>
      </c>
      <c r="D444" s="103">
        <f t="shared" si="34"/>
        <v>65573</v>
      </c>
      <c r="E444" s="103">
        <f t="shared" si="35"/>
        <v>-13640</v>
      </c>
      <c r="F444" s="123">
        <f t="shared" si="36"/>
        <v>-0.17219395806243926</v>
      </c>
      <c r="G444" s="123">
        <f t="shared" si="37"/>
        <v>0.8278060419375608</v>
      </c>
    </row>
    <row r="445" spans="1:7" ht="15.75" customHeight="1" x14ac:dyDescent="0.2">
      <c r="A445" s="127">
        <f t="shared" si="33"/>
        <v>7</v>
      </c>
      <c r="B445" s="128" t="str">
        <f t="shared" si="33"/>
        <v>07-BADAUN</v>
      </c>
      <c r="C445" s="103">
        <f>T5A_PLAN_vs_PRFM_UPS!D16+T5B_PLAN_vs_PRFM_NCLP!D16</f>
        <v>36481</v>
      </c>
      <c r="D445" s="103">
        <f t="shared" si="34"/>
        <v>43668</v>
      </c>
      <c r="E445" s="103">
        <f t="shared" si="35"/>
        <v>7187</v>
      </c>
      <c r="F445" s="123">
        <f t="shared" si="36"/>
        <v>0.19700666100161729</v>
      </c>
      <c r="G445" s="123">
        <f t="shared" si="37"/>
        <v>1.1970066610016172</v>
      </c>
    </row>
    <row r="446" spans="1:7" ht="15.75" customHeight="1" x14ac:dyDescent="0.2">
      <c r="A446" s="127">
        <f t="shared" si="33"/>
        <v>8</v>
      </c>
      <c r="B446" s="128" t="str">
        <f t="shared" si="33"/>
        <v>08-BAGHPAT</v>
      </c>
      <c r="C446" s="103">
        <f>T5A_PLAN_vs_PRFM_UPS!D17+T5B_PLAN_vs_PRFM_NCLP!D17</f>
        <v>18674</v>
      </c>
      <c r="D446" s="103">
        <f t="shared" si="34"/>
        <v>18993</v>
      </c>
      <c r="E446" s="103">
        <f t="shared" si="35"/>
        <v>319</v>
      </c>
      <c r="F446" s="123">
        <f t="shared" si="36"/>
        <v>1.7082574702795332E-2</v>
      </c>
      <c r="G446" s="123">
        <f t="shared" si="37"/>
        <v>1.0170825747027954</v>
      </c>
    </row>
    <row r="447" spans="1:7" ht="15.75" customHeight="1" x14ac:dyDescent="0.2">
      <c r="A447" s="127">
        <f t="shared" si="33"/>
        <v>9</v>
      </c>
      <c r="B447" s="128" t="str">
        <f t="shared" si="33"/>
        <v>09-BAHRAICH</v>
      </c>
      <c r="C447" s="103">
        <f>T5A_PLAN_vs_PRFM_UPS!D18+T5B_PLAN_vs_PRFM_NCLP!D18</f>
        <v>58133</v>
      </c>
      <c r="D447" s="103">
        <f t="shared" si="34"/>
        <v>57939</v>
      </c>
      <c r="E447" s="103">
        <f t="shared" si="35"/>
        <v>-194</v>
      </c>
      <c r="F447" s="123">
        <f t="shared" si="36"/>
        <v>-3.3371750984810692E-3</v>
      </c>
      <c r="G447" s="123">
        <f t="shared" si="37"/>
        <v>0.99666282490151892</v>
      </c>
    </row>
    <row r="448" spans="1:7" ht="15.75" customHeight="1" x14ac:dyDescent="0.2">
      <c r="A448" s="127">
        <f t="shared" si="33"/>
        <v>10</v>
      </c>
      <c r="B448" s="128" t="str">
        <f t="shared" si="33"/>
        <v>10-BALLIA</v>
      </c>
      <c r="C448" s="103">
        <f>T5A_PLAN_vs_PRFM_UPS!D19+T5B_PLAN_vs_PRFM_NCLP!D19</f>
        <v>62422</v>
      </c>
      <c r="D448" s="103">
        <f t="shared" si="34"/>
        <v>53220</v>
      </c>
      <c r="E448" s="103">
        <f t="shared" si="35"/>
        <v>-9202</v>
      </c>
      <c r="F448" s="123">
        <f t="shared" si="36"/>
        <v>-0.14741597513697094</v>
      </c>
      <c r="G448" s="123">
        <f t="shared" si="37"/>
        <v>0.85258402486302909</v>
      </c>
    </row>
    <row r="449" spans="1:7" ht="15.75" customHeight="1" x14ac:dyDescent="0.2">
      <c r="A449" s="127">
        <f t="shared" si="33"/>
        <v>11</v>
      </c>
      <c r="B449" s="128" t="str">
        <f t="shared" si="33"/>
        <v>11-BALRAMPUR</v>
      </c>
      <c r="C449" s="103">
        <f>T5A_PLAN_vs_PRFM_UPS!D20+T5B_PLAN_vs_PRFM_NCLP!D20</f>
        <v>30673</v>
      </c>
      <c r="D449" s="103">
        <f t="shared" si="34"/>
        <v>33564</v>
      </c>
      <c r="E449" s="103">
        <f t="shared" si="35"/>
        <v>2891</v>
      </c>
      <c r="F449" s="123">
        <f t="shared" si="36"/>
        <v>9.4252273986894008E-2</v>
      </c>
      <c r="G449" s="123">
        <f t="shared" si="37"/>
        <v>1.0942522739868941</v>
      </c>
    </row>
    <row r="450" spans="1:7" ht="15.75" customHeight="1" x14ac:dyDescent="0.2">
      <c r="A450" s="127">
        <f t="shared" si="33"/>
        <v>12</v>
      </c>
      <c r="B450" s="128" t="str">
        <f t="shared" si="33"/>
        <v>12-BANDA</v>
      </c>
      <c r="C450" s="103">
        <f>T5A_PLAN_vs_PRFM_UPS!D21+T5B_PLAN_vs_PRFM_NCLP!D21</f>
        <v>40215</v>
      </c>
      <c r="D450" s="103">
        <f t="shared" si="34"/>
        <v>41908</v>
      </c>
      <c r="E450" s="103">
        <f t="shared" si="35"/>
        <v>1693</v>
      </c>
      <c r="F450" s="123">
        <f t="shared" si="36"/>
        <v>4.2098719383314685E-2</v>
      </c>
      <c r="G450" s="123">
        <f t="shared" si="37"/>
        <v>1.0420987193833147</v>
      </c>
    </row>
    <row r="451" spans="1:7" ht="15.75" customHeight="1" x14ac:dyDescent="0.2">
      <c r="A451" s="127">
        <f t="shared" si="33"/>
        <v>13</v>
      </c>
      <c r="B451" s="128" t="str">
        <f t="shared" si="33"/>
        <v>13-BARABANKI</v>
      </c>
      <c r="C451" s="103">
        <f>T5A_PLAN_vs_PRFM_UPS!D22+T5B_PLAN_vs_PRFM_NCLP!D22</f>
        <v>52014</v>
      </c>
      <c r="D451" s="103">
        <f t="shared" si="34"/>
        <v>50641</v>
      </c>
      <c r="E451" s="103">
        <f t="shared" si="35"/>
        <v>-1373</v>
      </c>
      <c r="F451" s="123">
        <f t="shared" si="36"/>
        <v>-2.6396739339408622E-2</v>
      </c>
      <c r="G451" s="123">
        <f t="shared" si="37"/>
        <v>0.97360326066059133</v>
      </c>
    </row>
    <row r="452" spans="1:7" ht="15.75" customHeight="1" x14ac:dyDescent="0.2">
      <c r="A452" s="127">
        <f t="shared" si="33"/>
        <v>14</v>
      </c>
      <c r="B452" s="128" t="str">
        <f t="shared" si="33"/>
        <v>14-BAREILY</v>
      </c>
      <c r="C452" s="103">
        <f>T5A_PLAN_vs_PRFM_UPS!D23+T5B_PLAN_vs_PRFM_NCLP!D23</f>
        <v>57386</v>
      </c>
      <c r="D452" s="103">
        <f t="shared" si="34"/>
        <v>52753</v>
      </c>
      <c r="E452" s="103">
        <f t="shared" si="35"/>
        <v>-4633</v>
      </c>
      <c r="F452" s="123">
        <f t="shared" si="36"/>
        <v>-8.0733976928170637E-2</v>
      </c>
      <c r="G452" s="123">
        <f t="shared" si="37"/>
        <v>0.91926602307182936</v>
      </c>
    </row>
    <row r="453" spans="1:7" ht="15.75" customHeight="1" x14ac:dyDescent="0.2">
      <c r="A453" s="127">
        <f t="shared" si="33"/>
        <v>15</v>
      </c>
      <c r="B453" s="128" t="str">
        <f t="shared" si="33"/>
        <v>15-BASTI</v>
      </c>
      <c r="C453" s="103">
        <f>T5A_PLAN_vs_PRFM_UPS!D24+T5B_PLAN_vs_PRFM_NCLP!D24</f>
        <v>44966</v>
      </c>
      <c r="D453" s="103">
        <f t="shared" si="34"/>
        <v>42680</v>
      </c>
      <c r="E453" s="103">
        <f t="shared" si="35"/>
        <v>-2286</v>
      </c>
      <c r="F453" s="123">
        <f t="shared" si="36"/>
        <v>-5.0838411244051064E-2</v>
      </c>
      <c r="G453" s="123">
        <f t="shared" si="37"/>
        <v>0.94916158875594892</v>
      </c>
    </row>
    <row r="454" spans="1:7" ht="15.75" customHeight="1" x14ac:dyDescent="0.2">
      <c r="A454" s="127">
        <f t="shared" si="33"/>
        <v>16</v>
      </c>
      <c r="B454" s="128" t="str">
        <f t="shared" si="33"/>
        <v>16-BHADOHI</v>
      </c>
      <c r="C454" s="103">
        <f>T5A_PLAN_vs_PRFM_UPS!D25+T5B_PLAN_vs_PRFM_NCLP!D25</f>
        <v>23445</v>
      </c>
      <c r="D454" s="103">
        <f t="shared" si="34"/>
        <v>24236</v>
      </c>
      <c r="E454" s="103">
        <f t="shared" si="35"/>
        <v>791</v>
      </c>
      <c r="F454" s="123">
        <f t="shared" si="36"/>
        <v>3.3738537001492853E-2</v>
      </c>
      <c r="G454" s="123">
        <f t="shared" si="37"/>
        <v>1.0337385370014929</v>
      </c>
    </row>
    <row r="455" spans="1:7" ht="15.75" customHeight="1" x14ac:dyDescent="0.2">
      <c r="A455" s="127">
        <f t="shared" ref="A455:B470" si="38">A135</f>
        <v>17</v>
      </c>
      <c r="B455" s="128" t="str">
        <f t="shared" si="38"/>
        <v>17-BIJNOUR</v>
      </c>
      <c r="C455" s="103">
        <f>T5A_PLAN_vs_PRFM_UPS!D26+T5B_PLAN_vs_PRFM_NCLP!D26</f>
        <v>65355</v>
      </c>
      <c r="D455" s="103">
        <f t="shared" si="34"/>
        <v>61948</v>
      </c>
      <c r="E455" s="103">
        <f t="shared" si="35"/>
        <v>-3407</v>
      </c>
      <c r="F455" s="123">
        <f t="shared" si="36"/>
        <v>-5.2130670950960141E-2</v>
      </c>
      <c r="G455" s="123">
        <f t="shared" si="37"/>
        <v>0.94786932904903987</v>
      </c>
    </row>
    <row r="456" spans="1:7" ht="15.75" customHeight="1" x14ac:dyDescent="0.2">
      <c r="A456" s="127">
        <f t="shared" si="38"/>
        <v>18</v>
      </c>
      <c r="B456" s="128" t="str">
        <f t="shared" si="38"/>
        <v>18-BULANDSHAHAR</v>
      </c>
      <c r="C456" s="103">
        <f>T5A_PLAN_vs_PRFM_UPS!D27+T5B_PLAN_vs_PRFM_NCLP!D27</f>
        <v>28227</v>
      </c>
      <c r="D456" s="103">
        <f t="shared" si="34"/>
        <v>32293</v>
      </c>
      <c r="E456" s="103">
        <f t="shared" si="35"/>
        <v>4066</v>
      </c>
      <c r="F456" s="123">
        <f t="shared" si="36"/>
        <v>0.14404648032026074</v>
      </c>
      <c r="G456" s="123">
        <f t="shared" si="37"/>
        <v>1.1440464803202608</v>
      </c>
    </row>
    <row r="457" spans="1:7" ht="15.75" customHeight="1" x14ac:dyDescent="0.2">
      <c r="A457" s="127">
        <f t="shared" si="38"/>
        <v>19</v>
      </c>
      <c r="B457" s="128" t="str">
        <f t="shared" si="38"/>
        <v>19-CHANDAULI</v>
      </c>
      <c r="C457" s="103">
        <f>T5A_PLAN_vs_PRFM_UPS!D28+T5B_PLAN_vs_PRFM_NCLP!D28</f>
        <v>44360</v>
      </c>
      <c r="D457" s="103">
        <f t="shared" si="34"/>
        <v>44251</v>
      </c>
      <c r="E457" s="103">
        <f t="shared" si="35"/>
        <v>-109</v>
      </c>
      <c r="F457" s="123">
        <f t="shared" si="36"/>
        <v>-2.4571686203787198E-3</v>
      </c>
      <c r="G457" s="123">
        <f t="shared" si="37"/>
        <v>0.9975428313796213</v>
      </c>
    </row>
    <row r="458" spans="1:7" ht="15.75" customHeight="1" x14ac:dyDescent="0.2">
      <c r="A458" s="127">
        <f t="shared" si="38"/>
        <v>20</v>
      </c>
      <c r="B458" s="128" t="str">
        <f t="shared" si="38"/>
        <v>20-CHITRAKOOT</v>
      </c>
      <c r="C458" s="103">
        <f>T5A_PLAN_vs_PRFM_UPS!D29+T5B_PLAN_vs_PRFM_NCLP!D29</f>
        <v>26515</v>
      </c>
      <c r="D458" s="103">
        <f t="shared" si="34"/>
        <v>26891</v>
      </c>
      <c r="E458" s="103">
        <f t="shared" si="35"/>
        <v>376</v>
      </c>
      <c r="F458" s="123">
        <f t="shared" si="36"/>
        <v>1.4180652460871204E-2</v>
      </c>
      <c r="G458" s="123">
        <f t="shared" si="37"/>
        <v>1.0141806524608712</v>
      </c>
    </row>
    <row r="459" spans="1:7" ht="15.75" customHeight="1" x14ac:dyDescent="0.2">
      <c r="A459" s="127">
        <f t="shared" si="38"/>
        <v>21</v>
      </c>
      <c r="B459" s="128" t="str">
        <f t="shared" si="38"/>
        <v>21-AMETHI</v>
      </c>
      <c r="C459" s="103">
        <f>T5A_PLAN_vs_PRFM_UPS!D30+T5B_PLAN_vs_PRFM_NCLP!D30</f>
        <v>24693</v>
      </c>
      <c r="D459" s="103">
        <f t="shared" si="34"/>
        <v>26007</v>
      </c>
      <c r="E459" s="103">
        <f t="shared" si="35"/>
        <v>1314</v>
      </c>
      <c r="F459" s="123">
        <f t="shared" si="36"/>
        <v>5.3213461304823233E-2</v>
      </c>
      <c r="G459" s="123">
        <f t="shared" si="37"/>
        <v>1.0532134613048232</v>
      </c>
    </row>
    <row r="460" spans="1:7" ht="15.75" customHeight="1" x14ac:dyDescent="0.2">
      <c r="A460" s="127">
        <f t="shared" si="38"/>
        <v>22</v>
      </c>
      <c r="B460" s="128" t="str">
        <f t="shared" si="38"/>
        <v>22-DEORIA</v>
      </c>
      <c r="C460" s="103">
        <f>T5A_PLAN_vs_PRFM_UPS!D31+T5B_PLAN_vs_PRFM_NCLP!D31</f>
        <v>52669</v>
      </c>
      <c r="D460" s="103">
        <f t="shared" si="34"/>
        <v>51225</v>
      </c>
      <c r="E460" s="103">
        <f t="shared" si="35"/>
        <v>-1444</v>
      </c>
      <c r="F460" s="123">
        <f t="shared" si="36"/>
        <v>-2.7416506863619967E-2</v>
      </c>
      <c r="G460" s="123">
        <f t="shared" si="37"/>
        <v>0.97258349313638004</v>
      </c>
    </row>
    <row r="461" spans="1:7" ht="15.75" customHeight="1" x14ac:dyDescent="0.2">
      <c r="A461" s="127">
        <f t="shared" si="38"/>
        <v>23</v>
      </c>
      <c r="B461" s="128" t="str">
        <f t="shared" si="38"/>
        <v>23-ETAH</v>
      </c>
      <c r="C461" s="103">
        <f>T5A_PLAN_vs_PRFM_UPS!D32+T5B_PLAN_vs_PRFM_NCLP!D32</f>
        <v>31379</v>
      </c>
      <c r="D461" s="103">
        <f t="shared" si="34"/>
        <v>27291</v>
      </c>
      <c r="E461" s="103">
        <f t="shared" si="35"/>
        <v>-4088</v>
      </c>
      <c r="F461" s="123">
        <f t="shared" si="36"/>
        <v>-0.13027821154275152</v>
      </c>
      <c r="G461" s="123">
        <f t="shared" si="37"/>
        <v>0.86972178845724846</v>
      </c>
    </row>
    <row r="462" spans="1:7" ht="15.75" customHeight="1" x14ac:dyDescent="0.2">
      <c r="A462" s="127">
        <f t="shared" si="38"/>
        <v>24</v>
      </c>
      <c r="B462" s="128" t="str">
        <f t="shared" si="38"/>
        <v>24-FAIZABAD</v>
      </c>
      <c r="C462" s="103">
        <f>T5A_PLAN_vs_PRFM_UPS!D33+T5B_PLAN_vs_PRFM_NCLP!D33</f>
        <v>45431</v>
      </c>
      <c r="D462" s="103">
        <f t="shared" si="34"/>
        <v>42488</v>
      </c>
      <c r="E462" s="103">
        <f t="shared" si="35"/>
        <v>-2943</v>
      </c>
      <c r="F462" s="123">
        <f t="shared" si="36"/>
        <v>-6.4779555809909531E-2</v>
      </c>
      <c r="G462" s="123">
        <f t="shared" si="37"/>
        <v>0.93522044419009043</v>
      </c>
    </row>
    <row r="463" spans="1:7" ht="15.75" customHeight="1" x14ac:dyDescent="0.2">
      <c r="A463" s="127">
        <f t="shared" si="38"/>
        <v>25</v>
      </c>
      <c r="B463" s="128" t="str">
        <f t="shared" si="38"/>
        <v>25-FARRUKHABAD</v>
      </c>
      <c r="C463" s="103">
        <f>T5A_PLAN_vs_PRFM_UPS!D34+T5B_PLAN_vs_PRFM_NCLP!D34</f>
        <v>37357</v>
      </c>
      <c r="D463" s="103">
        <f t="shared" si="34"/>
        <v>30173</v>
      </c>
      <c r="E463" s="103">
        <f t="shared" si="35"/>
        <v>-7184</v>
      </c>
      <c r="F463" s="123">
        <f t="shared" si="36"/>
        <v>-0.19230666274058408</v>
      </c>
      <c r="G463" s="123">
        <f t="shared" si="37"/>
        <v>0.80769333725941594</v>
      </c>
    </row>
    <row r="464" spans="1:7" ht="15.75" customHeight="1" x14ac:dyDescent="0.2">
      <c r="A464" s="127">
        <f t="shared" si="38"/>
        <v>26</v>
      </c>
      <c r="B464" s="128" t="str">
        <f t="shared" si="38"/>
        <v>26-FATEHPUR</v>
      </c>
      <c r="C464" s="103">
        <f>T5A_PLAN_vs_PRFM_UPS!D35+T5B_PLAN_vs_PRFM_NCLP!D35</f>
        <v>45789</v>
      </c>
      <c r="D464" s="103">
        <f t="shared" si="34"/>
        <v>44894</v>
      </c>
      <c r="E464" s="103">
        <f t="shared" si="35"/>
        <v>-895</v>
      </c>
      <c r="F464" s="123">
        <f t="shared" si="36"/>
        <v>-1.9546179213348183E-2</v>
      </c>
      <c r="G464" s="123">
        <f t="shared" si="37"/>
        <v>0.98045382078665178</v>
      </c>
    </row>
    <row r="465" spans="1:7" ht="15.75" customHeight="1" x14ac:dyDescent="0.2">
      <c r="A465" s="127">
        <f t="shared" si="38"/>
        <v>27</v>
      </c>
      <c r="B465" s="128" t="str">
        <f t="shared" si="38"/>
        <v>27-FIROZABAD</v>
      </c>
      <c r="C465" s="103">
        <f>T5A_PLAN_vs_PRFM_UPS!D36+T5B_PLAN_vs_PRFM_NCLP!D36</f>
        <v>25036</v>
      </c>
      <c r="D465" s="103">
        <f t="shared" si="34"/>
        <v>25524</v>
      </c>
      <c r="E465" s="103">
        <f t="shared" si="35"/>
        <v>488</v>
      </c>
      <c r="F465" s="123">
        <f t="shared" si="36"/>
        <v>1.9491931618469405E-2</v>
      </c>
      <c r="G465" s="123">
        <f t="shared" si="37"/>
        <v>1.0194919316184694</v>
      </c>
    </row>
    <row r="466" spans="1:7" ht="15.75" customHeight="1" x14ac:dyDescent="0.2">
      <c r="A466" s="127">
        <f t="shared" si="38"/>
        <v>28</v>
      </c>
      <c r="B466" s="128" t="str">
        <f t="shared" si="38"/>
        <v>28-G.B. NAGAR</v>
      </c>
      <c r="C466" s="103">
        <f>T5A_PLAN_vs_PRFM_UPS!D37+T5B_PLAN_vs_PRFM_NCLP!D37</f>
        <v>20605</v>
      </c>
      <c r="D466" s="103">
        <f t="shared" si="34"/>
        <v>16775</v>
      </c>
      <c r="E466" s="103">
        <f t="shared" si="35"/>
        <v>-3830</v>
      </c>
      <c r="F466" s="123">
        <f t="shared" si="36"/>
        <v>-0.18587721426838147</v>
      </c>
      <c r="G466" s="123">
        <f t="shared" si="37"/>
        <v>0.81412278573161856</v>
      </c>
    </row>
    <row r="467" spans="1:7" ht="15.75" customHeight="1" x14ac:dyDescent="0.2">
      <c r="A467" s="127">
        <f t="shared" si="38"/>
        <v>29</v>
      </c>
      <c r="B467" s="128" t="str">
        <f t="shared" si="38"/>
        <v>29-GHAZIPUR</v>
      </c>
      <c r="C467" s="103">
        <f>T5A_PLAN_vs_PRFM_UPS!D38+T5B_PLAN_vs_PRFM_NCLP!D38</f>
        <v>48862</v>
      </c>
      <c r="D467" s="103">
        <f t="shared" si="34"/>
        <v>49291</v>
      </c>
      <c r="E467" s="103">
        <f t="shared" si="35"/>
        <v>429</v>
      </c>
      <c r="F467" s="123">
        <f t="shared" si="36"/>
        <v>8.7798289058982435E-3</v>
      </c>
      <c r="G467" s="123">
        <f t="shared" si="37"/>
        <v>1.0087798289058982</v>
      </c>
    </row>
    <row r="468" spans="1:7" ht="15.75" customHeight="1" x14ac:dyDescent="0.2">
      <c r="A468" s="127">
        <f t="shared" si="38"/>
        <v>30</v>
      </c>
      <c r="B468" s="128" t="str">
        <f t="shared" si="38"/>
        <v>30-GHAZIYABAD</v>
      </c>
      <c r="C468" s="103">
        <f>T5A_PLAN_vs_PRFM_UPS!D39+T5B_PLAN_vs_PRFM_NCLP!D39</f>
        <v>24317</v>
      </c>
      <c r="D468" s="103">
        <f t="shared" si="34"/>
        <v>16478</v>
      </c>
      <c r="E468" s="103">
        <f t="shared" si="35"/>
        <v>-7839</v>
      </c>
      <c r="F468" s="123">
        <f t="shared" si="36"/>
        <v>-0.32236706830612327</v>
      </c>
      <c r="G468" s="123">
        <f t="shared" si="37"/>
        <v>0.67763293169387673</v>
      </c>
    </row>
    <row r="469" spans="1:7" ht="15.75" customHeight="1" x14ac:dyDescent="0.2">
      <c r="A469" s="127">
        <f t="shared" si="38"/>
        <v>31</v>
      </c>
      <c r="B469" s="128" t="str">
        <f t="shared" si="38"/>
        <v>31-GONDA</v>
      </c>
      <c r="C469" s="103">
        <f>T5A_PLAN_vs_PRFM_UPS!D40+T5B_PLAN_vs_PRFM_NCLP!D40</f>
        <v>53893</v>
      </c>
      <c r="D469" s="103">
        <f t="shared" si="34"/>
        <v>50932</v>
      </c>
      <c r="E469" s="103">
        <f t="shared" si="35"/>
        <v>-2961</v>
      </c>
      <c r="F469" s="123">
        <f t="shared" si="36"/>
        <v>-5.4942200285751398E-2</v>
      </c>
      <c r="G469" s="123">
        <f t="shared" si="37"/>
        <v>0.94505779971424864</v>
      </c>
    </row>
    <row r="470" spans="1:7" ht="15.75" customHeight="1" x14ac:dyDescent="0.2">
      <c r="A470" s="127">
        <f t="shared" si="38"/>
        <v>32</v>
      </c>
      <c r="B470" s="128" t="str">
        <f t="shared" si="38"/>
        <v>32-GORAKHPUR</v>
      </c>
      <c r="C470" s="103">
        <f>T5A_PLAN_vs_PRFM_UPS!D41+T5B_PLAN_vs_PRFM_NCLP!D41</f>
        <v>61748</v>
      </c>
      <c r="D470" s="103">
        <f t="shared" si="34"/>
        <v>58831</v>
      </c>
      <c r="E470" s="103">
        <f t="shared" si="35"/>
        <v>-2917</v>
      </c>
      <c r="F470" s="123">
        <f t="shared" si="36"/>
        <v>-4.724039645008745E-2</v>
      </c>
      <c r="G470" s="123">
        <f t="shared" si="37"/>
        <v>0.95275960354991251</v>
      </c>
    </row>
    <row r="471" spans="1:7" ht="15.75" customHeight="1" x14ac:dyDescent="0.2">
      <c r="A471" s="127">
        <f t="shared" ref="A471:B486" si="39">A151</f>
        <v>33</v>
      </c>
      <c r="B471" s="128" t="str">
        <f t="shared" si="39"/>
        <v>33-HAMEERPUR</v>
      </c>
      <c r="C471" s="103">
        <f>T5A_PLAN_vs_PRFM_UPS!D42+T5B_PLAN_vs_PRFM_NCLP!D42</f>
        <v>24055</v>
      </c>
      <c r="D471" s="103">
        <f t="shared" si="34"/>
        <v>23828</v>
      </c>
      <c r="E471" s="103">
        <f t="shared" si="35"/>
        <v>-227</v>
      </c>
      <c r="F471" s="123">
        <f t="shared" si="36"/>
        <v>-9.4367075452088962E-3</v>
      </c>
      <c r="G471" s="123">
        <f t="shared" si="37"/>
        <v>0.99056329245479113</v>
      </c>
    </row>
    <row r="472" spans="1:7" ht="15.75" customHeight="1" x14ac:dyDescent="0.2">
      <c r="A472" s="127">
        <f t="shared" si="39"/>
        <v>34</v>
      </c>
      <c r="B472" s="128" t="str">
        <f t="shared" si="39"/>
        <v>34-HARDOI</v>
      </c>
      <c r="C472" s="103">
        <f>T5A_PLAN_vs_PRFM_UPS!D43+T5B_PLAN_vs_PRFM_NCLP!D43</f>
        <v>76836</v>
      </c>
      <c r="D472" s="103">
        <f t="shared" si="34"/>
        <v>77488</v>
      </c>
      <c r="E472" s="103">
        <f t="shared" si="35"/>
        <v>652</v>
      </c>
      <c r="F472" s="123">
        <f t="shared" si="36"/>
        <v>8.4856057056588059E-3</v>
      </c>
      <c r="G472" s="123">
        <f t="shared" si="37"/>
        <v>1.0084856057056588</v>
      </c>
    </row>
    <row r="473" spans="1:7" ht="15.75" customHeight="1" x14ac:dyDescent="0.2">
      <c r="A473" s="127">
        <f t="shared" si="39"/>
        <v>35</v>
      </c>
      <c r="B473" s="128" t="str">
        <f t="shared" si="39"/>
        <v>35-HATHRAS</v>
      </c>
      <c r="C473" s="103">
        <f>T5A_PLAN_vs_PRFM_UPS!D44+T5B_PLAN_vs_PRFM_NCLP!D44</f>
        <v>21906</v>
      </c>
      <c r="D473" s="103">
        <f t="shared" si="34"/>
        <v>21595</v>
      </c>
      <c r="E473" s="103">
        <f t="shared" si="35"/>
        <v>-311</v>
      </c>
      <c r="F473" s="123">
        <f t="shared" si="36"/>
        <v>-1.4197023646489546E-2</v>
      </c>
      <c r="G473" s="123">
        <f t="shared" si="37"/>
        <v>0.98580297635351044</v>
      </c>
    </row>
    <row r="474" spans="1:7" ht="15.75" customHeight="1" x14ac:dyDescent="0.2">
      <c r="A474" s="127">
        <f t="shared" si="39"/>
        <v>36</v>
      </c>
      <c r="B474" s="128" t="str">
        <f t="shared" si="39"/>
        <v>36-ITAWAH</v>
      </c>
      <c r="C474" s="103">
        <f>T5A_PLAN_vs_PRFM_UPS!D45+T5B_PLAN_vs_PRFM_NCLP!D45</f>
        <v>29397</v>
      </c>
      <c r="D474" s="103">
        <f t="shared" si="34"/>
        <v>26576</v>
      </c>
      <c r="E474" s="103">
        <f t="shared" si="35"/>
        <v>-2821</v>
      </c>
      <c r="F474" s="123">
        <f t="shared" si="36"/>
        <v>-9.5962173010851443E-2</v>
      </c>
      <c r="G474" s="123">
        <f t="shared" si="37"/>
        <v>0.90403782698914859</v>
      </c>
    </row>
    <row r="475" spans="1:7" ht="15.75" customHeight="1" x14ac:dyDescent="0.2">
      <c r="A475" s="127">
        <f t="shared" si="39"/>
        <v>37</v>
      </c>
      <c r="B475" s="128" t="str">
        <f t="shared" si="39"/>
        <v>37-J.P. NAGAR</v>
      </c>
      <c r="C475" s="103">
        <f>T5A_PLAN_vs_PRFM_UPS!D46+T5B_PLAN_vs_PRFM_NCLP!D46</f>
        <v>25941</v>
      </c>
      <c r="D475" s="103">
        <f t="shared" si="34"/>
        <v>24126</v>
      </c>
      <c r="E475" s="103">
        <f t="shared" si="35"/>
        <v>-1815</v>
      </c>
      <c r="F475" s="123">
        <f t="shared" si="36"/>
        <v>-6.9966462356886777E-2</v>
      </c>
      <c r="G475" s="123">
        <f t="shared" si="37"/>
        <v>0.93003353764311325</v>
      </c>
    </row>
    <row r="476" spans="1:7" ht="15.75" customHeight="1" x14ac:dyDescent="0.2">
      <c r="A476" s="127">
        <f t="shared" si="39"/>
        <v>38</v>
      </c>
      <c r="B476" s="128" t="str">
        <f t="shared" si="39"/>
        <v>38-JALAUN</v>
      </c>
      <c r="C476" s="103">
        <f>T5A_PLAN_vs_PRFM_UPS!D47+T5B_PLAN_vs_PRFM_NCLP!D47</f>
        <v>27568</v>
      </c>
      <c r="D476" s="103">
        <f t="shared" si="34"/>
        <v>27201</v>
      </c>
      <c r="E476" s="103">
        <f t="shared" si="35"/>
        <v>-367</v>
      </c>
      <c r="F476" s="123">
        <f t="shared" si="36"/>
        <v>-1.33125362739408E-2</v>
      </c>
      <c r="G476" s="123">
        <f t="shared" si="37"/>
        <v>0.9866874637260592</v>
      </c>
    </row>
    <row r="477" spans="1:7" ht="15.75" customHeight="1" x14ac:dyDescent="0.2">
      <c r="A477" s="127">
        <f t="shared" si="39"/>
        <v>39</v>
      </c>
      <c r="B477" s="128" t="str">
        <f t="shared" si="39"/>
        <v>39-JAUNPUR</v>
      </c>
      <c r="C477" s="103">
        <f>T5A_PLAN_vs_PRFM_UPS!D48+T5B_PLAN_vs_PRFM_NCLP!D48</f>
        <v>82732</v>
      </c>
      <c r="D477" s="103">
        <f t="shared" si="34"/>
        <v>74294</v>
      </c>
      <c r="E477" s="103">
        <f t="shared" si="35"/>
        <v>-8438</v>
      </c>
      <c r="F477" s="123">
        <f t="shared" si="36"/>
        <v>-0.10199197408499734</v>
      </c>
      <c r="G477" s="123">
        <f t="shared" si="37"/>
        <v>0.89800802591500262</v>
      </c>
    </row>
    <row r="478" spans="1:7" ht="15.75" customHeight="1" x14ac:dyDescent="0.2">
      <c r="A478" s="127">
        <f t="shared" si="39"/>
        <v>40</v>
      </c>
      <c r="B478" s="128" t="str">
        <f t="shared" si="39"/>
        <v>40-JHANSI</v>
      </c>
      <c r="C478" s="103">
        <f>T5A_PLAN_vs_PRFM_UPS!D49+T5B_PLAN_vs_PRFM_NCLP!D49</f>
        <v>33531</v>
      </c>
      <c r="D478" s="103">
        <f t="shared" si="34"/>
        <v>31732</v>
      </c>
      <c r="E478" s="103">
        <f t="shared" si="35"/>
        <v>-1799</v>
      </c>
      <c r="F478" s="123">
        <f t="shared" si="36"/>
        <v>-5.3651844561748832E-2</v>
      </c>
      <c r="G478" s="123">
        <f t="shared" si="37"/>
        <v>0.94634815543825113</v>
      </c>
    </row>
    <row r="479" spans="1:7" ht="15.75" customHeight="1" x14ac:dyDescent="0.2">
      <c r="A479" s="127">
        <f t="shared" si="39"/>
        <v>41</v>
      </c>
      <c r="B479" s="128" t="str">
        <f t="shared" si="39"/>
        <v>41-KANNAUJ</v>
      </c>
      <c r="C479" s="103">
        <f>T5A_PLAN_vs_PRFM_UPS!D50+T5B_PLAN_vs_PRFM_NCLP!D50</f>
        <v>41293</v>
      </c>
      <c r="D479" s="103">
        <f t="shared" si="34"/>
        <v>36349</v>
      </c>
      <c r="E479" s="103">
        <f t="shared" si="35"/>
        <v>-4944</v>
      </c>
      <c r="F479" s="123">
        <f t="shared" si="36"/>
        <v>-0.11972973627491343</v>
      </c>
      <c r="G479" s="123">
        <f t="shared" si="37"/>
        <v>0.88027026372508654</v>
      </c>
    </row>
    <row r="480" spans="1:7" ht="15.75" customHeight="1" x14ac:dyDescent="0.2">
      <c r="A480" s="127">
        <f t="shared" si="39"/>
        <v>42</v>
      </c>
      <c r="B480" s="128" t="str">
        <f t="shared" si="39"/>
        <v>42-KANPUR DEHAT</v>
      </c>
      <c r="C480" s="103">
        <f>T5A_PLAN_vs_PRFM_UPS!D51+T5B_PLAN_vs_PRFM_NCLP!D51</f>
        <v>54383</v>
      </c>
      <c r="D480" s="103">
        <f t="shared" si="34"/>
        <v>41082</v>
      </c>
      <c r="E480" s="103">
        <f t="shared" si="35"/>
        <v>-13301</v>
      </c>
      <c r="F480" s="123">
        <f t="shared" si="36"/>
        <v>-0.24458010775426145</v>
      </c>
      <c r="G480" s="123">
        <f t="shared" si="37"/>
        <v>0.75541989224573858</v>
      </c>
    </row>
    <row r="481" spans="1:7" ht="15.75" customHeight="1" x14ac:dyDescent="0.2">
      <c r="A481" s="127">
        <f t="shared" si="39"/>
        <v>43</v>
      </c>
      <c r="B481" s="128" t="str">
        <f t="shared" si="39"/>
        <v>43-KANPUR NAGAR</v>
      </c>
      <c r="C481" s="103">
        <f>T5A_PLAN_vs_PRFM_UPS!D52+T5B_PLAN_vs_PRFM_NCLP!D52</f>
        <v>36583</v>
      </c>
      <c r="D481" s="103">
        <f t="shared" si="34"/>
        <v>34068</v>
      </c>
      <c r="E481" s="103">
        <f t="shared" si="35"/>
        <v>-2515</v>
      </c>
      <c r="F481" s="123">
        <f t="shared" si="36"/>
        <v>-6.8747779023043493E-2</v>
      </c>
      <c r="G481" s="123">
        <f t="shared" si="37"/>
        <v>0.93125222097695648</v>
      </c>
    </row>
    <row r="482" spans="1:7" ht="15.75" customHeight="1" x14ac:dyDescent="0.2">
      <c r="A482" s="127">
        <f t="shared" si="39"/>
        <v>44</v>
      </c>
      <c r="B482" s="128" t="str">
        <f t="shared" si="39"/>
        <v>44-KAAS GANJ</v>
      </c>
      <c r="C482" s="103">
        <f>T5A_PLAN_vs_PRFM_UPS!D53+T5B_PLAN_vs_PRFM_NCLP!D53</f>
        <v>21293</v>
      </c>
      <c r="D482" s="103">
        <f t="shared" si="34"/>
        <v>20371</v>
      </c>
      <c r="E482" s="103">
        <f t="shared" si="35"/>
        <v>-922</v>
      </c>
      <c r="F482" s="123">
        <f t="shared" si="36"/>
        <v>-4.3300615225661018E-2</v>
      </c>
      <c r="G482" s="123">
        <f t="shared" si="37"/>
        <v>0.95669938477433902</v>
      </c>
    </row>
    <row r="483" spans="1:7" ht="15.75" customHeight="1" x14ac:dyDescent="0.2">
      <c r="A483" s="127">
        <f t="shared" si="39"/>
        <v>45</v>
      </c>
      <c r="B483" s="128" t="str">
        <f t="shared" si="39"/>
        <v>45-KAUSHAMBI</v>
      </c>
      <c r="C483" s="103">
        <f>T5A_PLAN_vs_PRFM_UPS!D54+T5B_PLAN_vs_PRFM_NCLP!D54</f>
        <v>22249</v>
      </c>
      <c r="D483" s="103">
        <f t="shared" si="34"/>
        <v>24467</v>
      </c>
      <c r="E483" s="103">
        <f t="shared" si="35"/>
        <v>2218</v>
      </c>
      <c r="F483" s="123">
        <f t="shared" si="36"/>
        <v>9.9689873702188861E-2</v>
      </c>
      <c r="G483" s="123">
        <f t="shared" si="37"/>
        <v>1.099689873702189</v>
      </c>
    </row>
    <row r="484" spans="1:7" ht="15.75" customHeight="1" x14ac:dyDescent="0.2">
      <c r="A484" s="127">
        <f t="shared" si="39"/>
        <v>46</v>
      </c>
      <c r="B484" s="128" t="str">
        <f t="shared" si="39"/>
        <v>46-KUSHINAGAR</v>
      </c>
      <c r="C484" s="103">
        <f>T5A_PLAN_vs_PRFM_UPS!D55+T5B_PLAN_vs_PRFM_NCLP!D55</f>
        <v>45169</v>
      </c>
      <c r="D484" s="103">
        <f t="shared" si="34"/>
        <v>44463</v>
      </c>
      <c r="E484" s="103">
        <f t="shared" si="35"/>
        <v>-706</v>
      </c>
      <c r="F484" s="123">
        <f t="shared" si="36"/>
        <v>-1.5630188846332663E-2</v>
      </c>
      <c r="G484" s="123">
        <f t="shared" si="37"/>
        <v>0.98436981115366728</v>
      </c>
    </row>
    <row r="485" spans="1:7" ht="15.75" customHeight="1" x14ac:dyDescent="0.2">
      <c r="A485" s="127">
        <f t="shared" si="39"/>
        <v>47</v>
      </c>
      <c r="B485" s="128" t="str">
        <f t="shared" si="39"/>
        <v>47-LAKHIMPUR KHERI</v>
      </c>
      <c r="C485" s="103">
        <f>T5A_PLAN_vs_PRFM_UPS!D56+T5B_PLAN_vs_PRFM_NCLP!D56</f>
        <v>98468</v>
      </c>
      <c r="D485" s="103">
        <f t="shared" si="34"/>
        <v>87130</v>
      </c>
      <c r="E485" s="103">
        <f t="shared" si="35"/>
        <v>-11338</v>
      </c>
      <c r="F485" s="123">
        <f t="shared" si="36"/>
        <v>-0.11514400617459479</v>
      </c>
      <c r="G485" s="123">
        <f t="shared" si="37"/>
        <v>0.88485599382540525</v>
      </c>
    </row>
    <row r="486" spans="1:7" ht="15.75" customHeight="1" x14ac:dyDescent="0.2">
      <c r="A486" s="127">
        <f t="shared" si="39"/>
        <v>48</v>
      </c>
      <c r="B486" s="128" t="str">
        <f t="shared" si="39"/>
        <v>48-LALITPUR</v>
      </c>
      <c r="C486" s="103">
        <f>T5A_PLAN_vs_PRFM_UPS!D57+T5B_PLAN_vs_PRFM_NCLP!D57</f>
        <v>32892</v>
      </c>
      <c r="D486" s="103">
        <f t="shared" si="34"/>
        <v>35225</v>
      </c>
      <c r="E486" s="103">
        <f t="shared" si="35"/>
        <v>2333</v>
      </c>
      <c r="F486" s="123">
        <f t="shared" si="36"/>
        <v>7.0929101301228259E-2</v>
      </c>
      <c r="G486" s="123">
        <f t="shared" si="37"/>
        <v>1.0709291013012283</v>
      </c>
    </row>
    <row r="487" spans="1:7" ht="15.75" customHeight="1" x14ac:dyDescent="0.2">
      <c r="A487" s="127">
        <f t="shared" ref="A487:B502" si="40">A167</f>
        <v>49</v>
      </c>
      <c r="B487" s="128" t="str">
        <f t="shared" si="40"/>
        <v>49-LUCKNOW</v>
      </c>
      <c r="C487" s="103">
        <f>T5A_PLAN_vs_PRFM_UPS!D58+T5B_PLAN_vs_PRFM_NCLP!D58</f>
        <v>40003</v>
      </c>
      <c r="D487" s="103">
        <f t="shared" si="34"/>
        <v>40327</v>
      </c>
      <c r="E487" s="103">
        <f t="shared" si="35"/>
        <v>324</v>
      </c>
      <c r="F487" s="123">
        <f t="shared" si="36"/>
        <v>8.0993925455590827E-3</v>
      </c>
      <c r="G487" s="123">
        <f t="shared" si="37"/>
        <v>1.008099392545559</v>
      </c>
    </row>
    <row r="488" spans="1:7" ht="15.75" customHeight="1" x14ac:dyDescent="0.2">
      <c r="A488" s="127">
        <f t="shared" si="40"/>
        <v>50</v>
      </c>
      <c r="B488" s="128" t="str">
        <f t="shared" si="40"/>
        <v>50-MAHOBA</v>
      </c>
      <c r="C488" s="103">
        <f>T5A_PLAN_vs_PRFM_UPS!D59+T5B_PLAN_vs_PRFM_NCLP!D59</f>
        <v>22546</v>
      </c>
      <c r="D488" s="103">
        <f t="shared" si="34"/>
        <v>22215</v>
      </c>
      <c r="E488" s="103">
        <f t="shared" si="35"/>
        <v>-331</v>
      </c>
      <c r="F488" s="123">
        <f t="shared" si="36"/>
        <v>-1.468109642508649E-2</v>
      </c>
      <c r="G488" s="123">
        <f t="shared" si="37"/>
        <v>0.98531890357491347</v>
      </c>
    </row>
    <row r="489" spans="1:7" ht="15.75" customHeight="1" x14ac:dyDescent="0.2">
      <c r="A489" s="127">
        <f t="shared" si="40"/>
        <v>51</v>
      </c>
      <c r="B489" s="128" t="str">
        <f t="shared" si="40"/>
        <v>51-MAHRAJGANJ</v>
      </c>
      <c r="C489" s="103">
        <f>T5A_PLAN_vs_PRFM_UPS!D60+T5B_PLAN_vs_PRFM_NCLP!D60</f>
        <v>45539</v>
      </c>
      <c r="D489" s="103">
        <f t="shared" si="34"/>
        <v>45235</v>
      </c>
      <c r="E489" s="103">
        <f t="shared" si="35"/>
        <v>-304</v>
      </c>
      <c r="F489" s="123">
        <f t="shared" si="36"/>
        <v>-6.6755967412547483E-3</v>
      </c>
      <c r="G489" s="123">
        <f t="shared" si="37"/>
        <v>0.99332440325874527</v>
      </c>
    </row>
    <row r="490" spans="1:7" ht="15.75" customHeight="1" x14ac:dyDescent="0.2">
      <c r="A490" s="127">
        <f t="shared" si="40"/>
        <v>52</v>
      </c>
      <c r="B490" s="128" t="str">
        <f t="shared" si="40"/>
        <v>52-MAINPURI</v>
      </c>
      <c r="C490" s="103">
        <f>T5A_PLAN_vs_PRFM_UPS!D61+T5B_PLAN_vs_PRFM_NCLP!D61</f>
        <v>19606</v>
      </c>
      <c r="D490" s="103">
        <f t="shared" si="34"/>
        <v>19344</v>
      </c>
      <c r="E490" s="103">
        <f t="shared" si="35"/>
        <v>-262</v>
      </c>
      <c r="F490" s="123">
        <f t="shared" si="36"/>
        <v>-1.3363256146077732E-2</v>
      </c>
      <c r="G490" s="123">
        <f t="shared" si="37"/>
        <v>0.9866367438539223</v>
      </c>
    </row>
    <row r="491" spans="1:7" ht="15.75" customHeight="1" x14ac:dyDescent="0.2">
      <c r="A491" s="127">
        <f t="shared" si="40"/>
        <v>53</v>
      </c>
      <c r="B491" s="128" t="str">
        <f t="shared" si="40"/>
        <v>53-MATHURA</v>
      </c>
      <c r="C491" s="103">
        <f>T5A_PLAN_vs_PRFM_UPS!D62+T5B_PLAN_vs_PRFM_NCLP!D62</f>
        <v>28109</v>
      </c>
      <c r="D491" s="103">
        <f t="shared" si="34"/>
        <v>28178</v>
      </c>
      <c r="E491" s="103">
        <f t="shared" si="35"/>
        <v>69</v>
      </c>
      <c r="F491" s="123">
        <f t="shared" si="36"/>
        <v>2.4547298018428262E-3</v>
      </c>
      <c r="G491" s="123">
        <f t="shared" si="37"/>
        <v>1.0024547298018429</v>
      </c>
    </row>
    <row r="492" spans="1:7" ht="15.75" customHeight="1" x14ac:dyDescent="0.2">
      <c r="A492" s="127">
        <f t="shared" si="40"/>
        <v>54</v>
      </c>
      <c r="B492" s="128" t="str">
        <f t="shared" si="40"/>
        <v>54-MAU</v>
      </c>
      <c r="C492" s="103">
        <f>T5A_PLAN_vs_PRFM_UPS!D63+T5B_PLAN_vs_PRFM_NCLP!D63</f>
        <v>41863</v>
      </c>
      <c r="D492" s="103">
        <f t="shared" si="34"/>
        <v>37361</v>
      </c>
      <c r="E492" s="103">
        <f t="shared" si="35"/>
        <v>-4502</v>
      </c>
      <c r="F492" s="123">
        <f t="shared" si="36"/>
        <v>-0.10754126555669684</v>
      </c>
      <c r="G492" s="123">
        <f t="shared" si="37"/>
        <v>0.89245873444330315</v>
      </c>
    </row>
    <row r="493" spans="1:7" ht="15.75" customHeight="1" x14ac:dyDescent="0.2">
      <c r="A493" s="127">
        <f t="shared" si="40"/>
        <v>55</v>
      </c>
      <c r="B493" s="128" t="str">
        <f t="shared" si="40"/>
        <v>55-MEERUT</v>
      </c>
      <c r="C493" s="103">
        <f>T5A_PLAN_vs_PRFM_UPS!D64+T5B_PLAN_vs_PRFM_NCLP!D64</f>
        <v>41608</v>
      </c>
      <c r="D493" s="103">
        <f t="shared" si="34"/>
        <v>33089</v>
      </c>
      <c r="E493" s="103">
        <f t="shared" si="35"/>
        <v>-8519</v>
      </c>
      <c r="F493" s="123">
        <f t="shared" si="36"/>
        <v>-0.2047442799461642</v>
      </c>
      <c r="G493" s="123">
        <f t="shared" si="37"/>
        <v>0.79525572005383582</v>
      </c>
    </row>
    <row r="494" spans="1:7" ht="15.75" customHeight="1" x14ac:dyDescent="0.2">
      <c r="A494" s="127">
        <f t="shared" si="40"/>
        <v>56</v>
      </c>
      <c r="B494" s="128" t="str">
        <f t="shared" si="40"/>
        <v>56-MIRZAPUR</v>
      </c>
      <c r="C494" s="103">
        <f>T5A_PLAN_vs_PRFM_UPS!D65+T5B_PLAN_vs_PRFM_NCLP!D65</f>
        <v>49222</v>
      </c>
      <c r="D494" s="103">
        <f t="shared" si="34"/>
        <v>47472</v>
      </c>
      <c r="E494" s="103">
        <f t="shared" si="35"/>
        <v>-1750</v>
      </c>
      <c r="F494" s="123">
        <f t="shared" si="36"/>
        <v>-3.5553207915159889E-2</v>
      </c>
      <c r="G494" s="123">
        <f t="shared" si="37"/>
        <v>0.96444679208484008</v>
      </c>
    </row>
    <row r="495" spans="1:7" ht="15.75" customHeight="1" x14ac:dyDescent="0.2">
      <c r="A495" s="127">
        <f t="shared" si="40"/>
        <v>57</v>
      </c>
      <c r="B495" s="128" t="str">
        <f t="shared" si="40"/>
        <v>57-MORADABAD</v>
      </c>
      <c r="C495" s="103">
        <f>T5A_PLAN_vs_PRFM_UPS!D66+T5B_PLAN_vs_PRFM_NCLP!D66</f>
        <v>36357</v>
      </c>
      <c r="D495" s="103">
        <f t="shared" si="34"/>
        <v>32549</v>
      </c>
      <c r="E495" s="103">
        <f t="shared" si="35"/>
        <v>-3808</v>
      </c>
      <c r="F495" s="123">
        <f t="shared" si="36"/>
        <v>-0.10473911488846714</v>
      </c>
      <c r="G495" s="123">
        <f t="shared" si="37"/>
        <v>0.8952608851115329</v>
      </c>
    </row>
    <row r="496" spans="1:7" ht="15.75" customHeight="1" x14ac:dyDescent="0.2">
      <c r="A496" s="127">
        <f t="shared" si="40"/>
        <v>58</v>
      </c>
      <c r="B496" s="128" t="str">
        <f t="shared" si="40"/>
        <v>58-MUZAFFARNAGAR</v>
      </c>
      <c r="C496" s="103">
        <f>T5A_PLAN_vs_PRFM_UPS!D67+T5B_PLAN_vs_PRFM_NCLP!D67</f>
        <v>22941</v>
      </c>
      <c r="D496" s="103">
        <f t="shared" si="34"/>
        <v>22542</v>
      </c>
      <c r="E496" s="103">
        <f t="shared" si="35"/>
        <v>-399</v>
      </c>
      <c r="F496" s="123">
        <f t="shared" si="36"/>
        <v>-1.7392441480319078E-2</v>
      </c>
      <c r="G496" s="123">
        <f t="shared" si="37"/>
        <v>0.98260755851968096</v>
      </c>
    </row>
    <row r="497" spans="1:7" ht="15.75" customHeight="1" x14ac:dyDescent="0.2">
      <c r="A497" s="127">
        <f t="shared" si="40"/>
        <v>59</v>
      </c>
      <c r="B497" s="128" t="str">
        <f t="shared" si="40"/>
        <v>59-PILIBHIT</v>
      </c>
      <c r="C497" s="103">
        <f>T5A_PLAN_vs_PRFM_UPS!D68+T5B_PLAN_vs_PRFM_NCLP!D68</f>
        <v>30494</v>
      </c>
      <c r="D497" s="103">
        <f t="shared" si="34"/>
        <v>29017</v>
      </c>
      <c r="E497" s="103">
        <f t="shared" si="35"/>
        <v>-1477</v>
      </c>
      <c r="F497" s="123">
        <f t="shared" si="36"/>
        <v>-4.8435757854004065E-2</v>
      </c>
      <c r="G497" s="123">
        <f t="shared" si="37"/>
        <v>0.95156424214599589</v>
      </c>
    </row>
    <row r="498" spans="1:7" ht="15.75" customHeight="1" x14ac:dyDescent="0.2">
      <c r="A498" s="127">
        <f t="shared" si="40"/>
        <v>60</v>
      </c>
      <c r="B498" s="128" t="str">
        <f t="shared" si="40"/>
        <v>60-PRATAPGARH</v>
      </c>
      <c r="C498" s="103">
        <f>T5A_PLAN_vs_PRFM_UPS!D69+T5B_PLAN_vs_PRFM_NCLP!D69</f>
        <v>60411</v>
      </c>
      <c r="D498" s="103">
        <f t="shared" si="34"/>
        <v>55930</v>
      </c>
      <c r="E498" s="103">
        <f t="shared" si="35"/>
        <v>-4481</v>
      </c>
      <c r="F498" s="123">
        <f t="shared" si="36"/>
        <v>-7.4175232987369846E-2</v>
      </c>
      <c r="G498" s="123">
        <f t="shared" si="37"/>
        <v>0.92582476701263017</v>
      </c>
    </row>
    <row r="499" spans="1:7" ht="15.75" customHeight="1" x14ac:dyDescent="0.2">
      <c r="A499" s="127">
        <f t="shared" si="40"/>
        <v>61</v>
      </c>
      <c r="B499" s="128" t="str">
        <f t="shared" si="40"/>
        <v>61-RAI BAREILY</v>
      </c>
      <c r="C499" s="103">
        <f>T5A_PLAN_vs_PRFM_UPS!D70+T5B_PLAN_vs_PRFM_NCLP!D70</f>
        <v>45349</v>
      </c>
      <c r="D499" s="103">
        <f t="shared" si="34"/>
        <v>39053</v>
      </c>
      <c r="E499" s="103">
        <f t="shared" si="35"/>
        <v>-6296</v>
      </c>
      <c r="F499" s="123">
        <f t="shared" si="36"/>
        <v>-0.1388343734150698</v>
      </c>
      <c r="G499" s="123">
        <f t="shared" si="37"/>
        <v>0.86116562658493023</v>
      </c>
    </row>
    <row r="500" spans="1:7" ht="15.75" customHeight="1" x14ac:dyDescent="0.2">
      <c r="A500" s="127">
        <f t="shared" si="40"/>
        <v>62</v>
      </c>
      <c r="B500" s="128" t="str">
        <f t="shared" si="40"/>
        <v>62-RAMPUR</v>
      </c>
      <c r="C500" s="103">
        <f>T5A_PLAN_vs_PRFM_UPS!D71+T5B_PLAN_vs_PRFM_NCLP!D71</f>
        <v>29359</v>
      </c>
      <c r="D500" s="103">
        <f t="shared" si="34"/>
        <v>31884</v>
      </c>
      <c r="E500" s="103">
        <f t="shared" si="35"/>
        <v>2525</v>
      </c>
      <c r="F500" s="123">
        <f t="shared" si="36"/>
        <v>8.6004291699308566E-2</v>
      </c>
      <c r="G500" s="123">
        <f t="shared" si="37"/>
        <v>1.0860042916993085</v>
      </c>
    </row>
    <row r="501" spans="1:7" ht="15.75" customHeight="1" x14ac:dyDescent="0.2">
      <c r="A501" s="127">
        <f t="shared" si="40"/>
        <v>63</v>
      </c>
      <c r="B501" s="128" t="str">
        <f t="shared" si="40"/>
        <v>63-SAHARANPUR</v>
      </c>
      <c r="C501" s="103">
        <f>T5A_PLAN_vs_PRFM_UPS!D72+T5B_PLAN_vs_PRFM_NCLP!D72</f>
        <v>44895</v>
      </c>
      <c r="D501" s="103">
        <f t="shared" si="34"/>
        <v>39991</v>
      </c>
      <c r="E501" s="103">
        <f t="shared" si="35"/>
        <v>-4904</v>
      </c>
      <c r="F501" s="123">
        <f t="shared" si="36"/>
        <v>-0.10923265397037532</v>
      </c>
      <c r="G501" s="123">
        <f t="shared" si="37"/>
        <v>0.89076734602962471</v>
      </c>
    </row>
    <row r="502" spans="1:7" ht="15.75" customHeight="1" x14ac:dyDescent="0.2">
      <c r="A502" s="127">
        <f t="shared" si="40"/>
        <v>64</v>
      </c>
      <c r="B502" s="128" t="str">
        <f t="shared" si="40"/>
        <v>64-SANTKABIR NAGAR</v>
      </c>
      <c r="C502" s="103">
        <f>T5A_PLAN_vs_PRFM_UPS!D73+T5B_PLAN_vs_PRFM_NCLP!D73</f>
        <v>28958</v>
      </c>
      <c r="D502" s="103">
        <f t="shared" si="34"/>
        <v>26151</v>
      </c>
      <c r="E502" s="103">
        <f t="shared" si="35"/>
        <v>-2807</v>
      </c>
      <c r="F502" s="123">
        <f t="shared" si="36"/>
        <v>-9.6933489881897927E-2</v>
      </c>
      <c r="G502" s="123">
        <f t="shared" si="37"/>
        <v>0.90306651011810213</v>
      </c>
    </row>
    <row r="503" spans="1:7" ht="15.75" customHeight="1" x14ac:dyDescent="0.2">
      <c r="A503" s="127">
        <f t="shared" ref="A503:B514" si="41">A183</f>
        <v>65</v>
      </c>
      <c r="B503" s="128" t="str">
        <f t="shared" si="41"/>
        <v>65-SHAHJAHANPUR</v>
      </c>
      <c r="C503" s="103">
        <f>T5A_PLAN_vs_PRFM_UPS!D74+T5B_PLAN_vs_PRFM_NCLP!D74</f>
        <v>59713</v>
      </c>
      <c r="D503" s="103">
        <f t="shared" ref="D503:D514" si="42">D343</f>
        <v>56595</v>
      </c>
      <c r="E503" s="103">
        <f t="shared" si="35"/>
        <v>-3118</v>
      </c>
      <c r="F503" s="123">
        <f t="shared" si="36"/>
        <v>-5.2216435282099377E-2</v>
      </c>
      <c r="G503" s="123">
        <f t="shared" si="37"/>
        <v>0.9477835647179006</v>
      </c>
    </row>
    <row r="504" spans="1:7" ht="15.75" customHeight="1" x14ac:dyDescent="0.2">
      <c r="A504" s="127">
        <f t="shared" si="41"/>
        <v>66</v>
      </c>
      <c r="B504" s="128" t="str">
        <f t="shared" si="41"/>
        <v>66-SHRAWASTI</v>
      </c>
      <c r="C504" s="103">
        <f>T5A_PLAN_vs_PRFM_UPS!D75+T5B_PLAN_vs_PRFM_NCLP!D75</f>
        <v>15221</v>
      </c>
      <c r="D504" s="103">
        <f t="shared" si="42"/>
        <v>15846</v>
      </c>
      <c r="E504" s="103">
        <f t="shared" si="35"/>
        <v>625</v>
      </c>
      <c r="F504" s="123">
        <f t="shared" si="36"/>
        <v>4.1061691084685631E-2</v>
      </c>
      <c r="G504" s="123">
        <f t="shared" si="37"/>
        <v>1.0410616910846857</v>
      </c>
    </row>
    <row r="505" spans="1:7" ht="15.75" customHeight="1" x14ac:dyDescent="0.2">
      <c r="A505" s="127">
        <f t="shared" si="41"/>
        <v>67</v>
      </c>
      <c r="B505" s="128" t="str">
        <f t="shared" si="41"/>
        <v>67-SIDDHARTHNAGAR</v>
      </c>
      <c r="C505" s="103">
        <f>T5A_PLAN_vs_PRFM_UPS!D76+T5B_PLAN_vs_PRFM_NCLP!D76</f>
        <v>45710</v>
      </c>
      <c r="D505" s="103">
        <f t="shared" si="42"/>
        <v>42640</v>
      </c>
      <c r="E505" s="103">
        <f t="shared" si="35"/>
        <v>-3070</v>
      </c>
      <c r="F505" s="123">
        <f t="shared" si="36"/>
        <v>-6.7162546488733321E-2</v>
      </c>
      <c r="G505" s="123">
        <f t="shared" si="37"/>
        <v>0.93283745351126668</v>
      </c>
    </row>
    <row r="506" spans="1:7" ht="15.75" customHeight="1" x14ac:dyDescent="0.2">
      <c r="A506" s="127">
        <f t="shared" si="41"/>
        <v>68</v>
      </c>
      <c r="B506" s="128" t="str">
        <f t="shared" si="41"/>
        <v>68-SITAPUR</v>
      </c>
      <c r="C506" s="103">
        <f>T5A_PLAN_vs_PRFM_UPS!D77+T5B_PLAN_vs_PRFM_NCLP!D77</f>
        <v>76976</v>
      </c>
      <c r="D506" s="103">
        <f t="shared" si="42"/>
        <v>85469</v>
      </c>
      <c r="E506" s="103">
        <f t="shared" si="35"/>
        <v>8493</v>
      </c>
      <c r="F506" s="123">
        <f t="shared" si="36"/>
        <v>0.11033309083350655</v>
      </c>
      <c r="G506" s="123">
        <f t="shared" si="37"/>
        <v>1.1103330908335065</v>
      </c>
    </row>
    <row r="507" spans="1:7" ht="15.75" customHeight="1" x14ac:dyDescent="0.2">
      <c r="A507" s="127">
        <f t="shared" si="41"/>
        <v>69</v>
      </c>
      <c r="B507" s="128" t="str">
        <f t="shared" si="41"/>
        <v>69-SONBHADRA</v>
      </c>
      <c r="C507" s="103">
        <f>T5A_PLAN_vs_PRFM_UPS!D78+T5B_PLAN_vs_PRFM_NCLP!D78</f>
        <v>37048</v>
      </c>
      <c r="D507" s="103">
        <f t="shared" si="42"/>
        <v>39400</v>
      </c>
      <c r="E507" s="103">
        <f t="shared" si="35"/>
        <v>2352</v>
      </c>
      <c r="F507" s="123">
        <f t="shared" si="36"/>
        <v>6.3485208378320016E-2</v>
      </c>
      <c r="G507" s="123">
        <f t="shared" si="37"/>
        <v>1.0634852083783199</v>
      </c>
    </row>
    <row r="508" spans="1:7" ht="15.75" customHeight="1" x14ac:dyDescent="0.2">
      <c r="A508" s="127">
        <f t="shared" si="41"/>
        <v>70</v>
      </c>
      <c r="B508" s="128" t="str">
        <f t="shared" si="41"/>
        <v>70-SULTANPUR</v>
      </c>
      <c r="C508" s="103">
        <f>T5A_PLAN_vs_PRFM_UPS!D79+T5B_PLAN_vs_PRFM_NCLP!D79</f>
        <v>47910</v>
      </c>
      <c r="D508" s="103">
        <f t="shared" si="42"/>
        <v>49038</v>
      </c>
      <c r="E508" s="103">
        <f t="shared" si="35"/>
        <v>1128</v>
      </c>
      <c r="F508" s="123">
        <f t="shared" si="36"/>
        <v>2.3544145272385724E-2</v>
      </c>
      <c r="G508" s="123">
        <f t="shared" si="37"/>
        <v>1.0235441452723857</v>
      </c>
    </row>
    <row r="509" spans="1:7" ht="15.75" customHeight="1" x14ac:dyDescent="0.2">
      <c r="A509" s="127">
        <f t="shared" si="41"/>
        <v>71</v>
      </c>
      <c r="B509" s="128" t="str">
        <f t="shared" si="41"/>
        <v>71-UNNAO</v>
      </c>
      <c r="C509" s="103">
        <f>T5A_PLAN_vs_PRFM_UPS!D80+T5B_PLAN_vs_PRFM_NCLP!D80</f>
        <v>42084</v>
      </c>
      <c r="D509" s="103">
        <f t="shared" si="42"/>
        <v>43158</v>
      </c>
      <c r="E509" s="103">
        <f t="shared" si="35"/>
        <v>1074</v>
      </c>
      <c r="F509" s="123">
        <f t="shared" si="36"/>
        <v>2.5520387795836898E-2</v>
      </c>
      <c r="G509" s="123">
        <f t="shared" si="37"/>
        <v>1.025520387795837</v>
      </c>
    </row>
    <row r="510" spans="1:7" ht="15.75" customHeight="1" x14ac:dyDescent="0.2">
      <c r="A510" s="127">
        <f t="shared" si="41"/>
        <v>72</v>
      </c>
      <c r="B510" s="128" t="str">
        <f t="shared" si="41"/>
        <v>72-VARANASI</v>
      </c>
      <c r="C510" s="103">
        <f>T5A_PLAN_vs_PRFM_UPS!D81+T5B_PLAN_vs_PRFM_NCLP!D81</f>
        <v>66146</v>
      </c>
      <c r="D510" s="103">
        <f t="shared" si="42"/>
        <v>69262</v>
      </c>
      <c r="E510" s="103">
        <f t="shared" si="35"/>
        <v>3116</v>
      </c>
      <c r="F510" s="123">
        <f t="shared" si="36"/>
        <v>4.7107912798959879E-2</v>
      </c>
      <c r="G510" s="123">
        <f t="shared" si="37"/>
        <v>1.04710791279896</v>
      </c>
    </row>
    <row r="511" spans="1:7" ht="15.75" customHeight="1" x14ac:dyDescent="0.2">
      <c r="A511" s="127">
        <f t="shared" si="41"/>
        <v>73</v>
      </c>
      <c r="B511" s="128" t="str">
        <f t="shared" si="41"/>
        <v>73-SAMBHAL</v>
      </c>
      <c r="C511" s="103">
        <f>T5A_PLAN_vs_PRFM_UPS!D82+T5B_PLAN_vs_PRFM_NCLP!D82</f>
        <v>37569</v>
      </c>
      <c r="D511" s="103">
        <f t="shared" si="42"/>
        <v>31192</v>
      </c>
      <c r="E511" s="103">
        <f t="shared" si="35"/>
        <v>-6377</v>
      </c>
      <c r="F511" s="123">
        <f t="shared" si="36"/>
        <v>-0.16974100987516302</v>
      </c>
      <c r="G511" s="123">
        <f t="shared" si="37"/>
        <v>0.83025899012483695</v>
      </c>
    </row>
    <row r="512" spans="1:7" ht="15.75" customHeight="1" x14ac:dyDescent="0.2">
      <c r="A512" s="127">
        <f t="shared" si="41"/>
        <v>74</v>
      </c>
      <c r="B512" s="128" t="str">
        <f t="shared" si="41"/>
        <v>74-HAPUR</v>
      </c>
      <c r="C512" s="103">
        <f>T5A_PLAN_vs_PRFM_UPS!D83+T5B_PLAN_vs_PRFM_NCLP!D83</f>
        <v>17948</v>
      </c>
      <c r="D512" s="103">
        <f t="shared" si="42"/>
        <v>15148</v>
      </c>
      <c r="E512" s="103">
        <f t="shared" si="35"/>
        <v>-2800</v>
      </c>
      <c r="F512" s="123">
        <f t="shared" si="36"/>
        <v>-0.15600624024960999</v>
      </c>
      <c r="G512" s="123">
        <f t="shared" si="37"/>
        <v>0.84399375975039004</v>
      </c>
    </row>
    <row r="513" spans="1:7" ht="15.75" customHeight="1" x14ac:dyDescent="0.2">
      <c r="A513" s="127">
        <f t="shared" si="41"/>
        <v>75</v>
      </c>
      <c r="B513" s="128" t="str">
        <f t="shared" si="41"/>
        <v>75-SHAMLI</v>
      </c>
      <c r="C513" s="103">
        <f>T5A_PLAN_vs_PRFM_UPS!D84+T5B_PLAN_vs_PRFM_NCLP!D84</f>
        <v>10949</v>
      </c>
      <c r="D513" s="103">
        <f t="shared" si="42"/>
        <v>15915</v>
      </c>
      <c r="E513" s="103">
        <f t="shared" si="35"/>
        <v>4966</v>
      </c>
      <c r="F513" s="123">
        <f t="shared" si="36"/>
        <v>0.45355740250251164</v>
      </c>
      <c r="G513" s="123">
        <f t="shared" si="37"/>
        <v>1.4535574025025118</v>
      </c>
    </row>
    <row r="514" spans="1:7" ht="15.75" customHeight="1" x14ac:dyDescent="0.2">
      <c r="A514" s="127">
        <f t="shared" si="41"/>
        <v>0</v>
      </c>
      <c r="B514" s="117" t="str">
        <f t="shared" si="41"/>
        <v>TOTAL</v>
      </c>
      <c r="C514" s="111">
        <f>SUM(C439:C513)</f>
        <v>3111118</v>
      </c>
      <c r="D514" s="102">
        <f t="shared" si="42"/>
        <v>2961291</v>
      </c>
      <c r="E514" s="102">
        <f t="shared" si="35"/>
        <v>-149827</v>
      </c>
      <c r="F514" s="124">
        <f t="shared" si="36"/>
        <v>-4.8158571934590715E-2</v>
      </c>
      <c r="G514" s="124">
        <f t="shared" si="37"/>
        <v>0.95184142806540928</v>
      </c>
    </row>
    <row r="516" spans="1:7" ht="15.75" customHeight="1" x14ac:dyDescent="0.2">
      <c r="A516" s="99" t="s">
        <v>922</v>
      </c>
      <c r="B516" s="97"/>
      <c r="C516" s="97"/>
      <c r="D516" s="97"/>
      <c r="E516" s="97"/>
    </row>
    <row r="517" spans="1:7" ht="69.75" customHeight="1" x14ac:dyDescent="0.2">
      <c r="A517" s="100" t="s">
        <v>923</v>
      </c>
      <c r="B517" s="100" t="s">
        <v>416</v>
      </c>
      <c r="C517" s="100" t="s">
        <v>924</v>
      </c>
      <c r="D517" s="100" t="s">
        <v>925</v>
      </c>
      <c r="E517" s="100" t="s">
        <v>926</v>
      </c>
    </row>
    <row r="518" spans="1:7" ht="15.75" customHeight="1" x14ac:dyDescent="0.2">
      <c r="A518" s="100">
        <v>1</v>
      </c>
      <c r="B518" s="100">
        <v>2</v>
      </c>
      <c r="C518" s="100">
        <v>3</v>
      </c>
      <c r="D518" s="100">
        <v>4</v>
      </c>
      <c r="E518" s="100">
        <v>5</v>
      </c>
    </row>
    <row r="519" spans="1:7" ht="15.75" customHeight="1" x14ac:dyDescent="0.2">
      <c r="A519" s="125">
        <f t="shared" ref="A519:B538" si="43">A39</f>
        <v>1</v>
      </c>
      <c r="B519" s="134" t="str">
        <f t="shared" si="43"/>
        <v>01-AGRA</v>
      </c>
      <c r="C519" s="103">
        <f>T5_PLAN_vs_PRFM_PS!F10+T5A_PLAN_vs_PRFM_UPS!F10+T5B_PLAN_vs_PRFM_NCLP!F10</f>
        <v>36411752</v>
      </c>
      <c r="D519" s="103">
        <f>'AT4_enrolment vs availed_PY'!T10+'AT4A_enrolment vs availed_UPY'!T10</f>
        <v>33308069</v>
      </c>
      <c r="E519" s="129">
        <f t="shared" ref="E519:E594" si="44">D519/C519</f>
        <v>0.91476150337396567</v>
      </c>
    </row>
    <row r="520" spans="1:7" ht="15.75" customHeight="1" x14ac:dyDescent="0.2">
      <c r="A520" s="125">
        <f t="shared" si="43"/>
        <v>2</v>
      </c>
      <c r="B520" s="134" t="str">
        <f t="shared" si="43"/>
        <v>02-ALIGARH</v>
      </c>
      <c r="C520" s="103">
        <f>T5_PLAN_vs_PRFM_PS!F11+T5A_PLAN_vs_PRFM_UPS!F11+T5B_PLAN_vs_PRFM_NCLP!F11</f>
        <v>37516336</v>
      </c>
      <c r="D520" s="103">
        <f>'AT4_enrolment vs availed_PY'!T11+'AT4A_enrolment vs availed_UPY'!T11</f>
        <v>28785949</v>
      </c>
      <c r="E520" s="129">
        <f t="shared" si="44"/>
        <v>0.76729105422235266</v>
      </c>
    </row>
    <row r="521" spans="1:7" ht="15.75" customHeight="1" x14ac:dyDescent="0.2">
      <c r="A521" s="125">
        <f t="shared" si="43"/>
        <v>3</v>
      </c>
      <c r="B521" s="134" t="str">
        <f t="shared" si="43"/>
        <v>03-ALLAHABAD</v>
      </c>
      <c r="C521" s="103">
        <f>T5_PLAN_vs_PRFM_PS!F12+T5A_PLAN_vs_PRFM_UPS!F12+T5B_PLAN_vs_PRFM_NCLP!F12</f>
        <v>65539854</v>
      </c>
      <c r="D521" s="103">
        <f>'AT4_enrolment vs availed_PY'!T12+'AT4A_enrolment vs availed_UPY'!T12</f>
        <v>57459566</v>
      </c>
      <c r="E521" s="129">
        <f t="shared" si="44"/>
        <v>0.87671184009656167</v>
      </c>
    </row>
    <row r="522" spans="1:7" ht="15.75" customHeight="1" x14ac:dyDescent="0.2">
      <c r="A522" s="125">
        <f t="shared" si="43"/>
        <v>4</v>
      </c>
      <c r="B522" s="134" t="str">
        <f t="shared" si="43"/>
        <v>04-AMBEDKAR NAGAR</v>
      </c>
      <c r="C522" s="103">
        <f>T5_PLAN_vs_PRFM_PS!F13+T5A_PLAN_vs_PRFM_UPS!F13+T5B_PLAN_vs_PRFM_NCLP!F13</f>
        <v>27657825</v>
      </c>
      <c r="D522" s="103">
        <f>'AT4_enrolment vs availed_PY'!T13+'AT4A_enrolment vs availed_UPY'!T13</f>
        <v>27288735</v>
      </c>
      <c r="E522" s="129">
        <f t="shared" si="44"/>
        <v>0.98665513286023032</v>
      </c>
    </row>
    <row r="523" spans="1:7" ht="15.75" customHeight="1" x14ac:dyDescent="0.2">
      <c r="A523" s="125">
        <f t="shared" si="43"/>
        <v>5</v>
      </c>
      <c r="B523" s="134" t="str">
        <f t="shared" si="43"/>
        <v>05-AURAIYA</v>
      </c>
      <c r="C523" s="103">
        <f>T5_PLAN_vs_PRFM_PS!F14+T5A_PLAN_vs_PRFM_UPS!F14+T5B_PLAN_vs_PRFM_NCLP!F14</f>
        <v>18008523</v>
      </c>
      <c r="D523" s="103">
        <f>'AT4_enrolment vs availed_PY'!T14+'AT4A_enrolment vs availed_UPY'!T14</f>
        <v>18985693</v>
      </c>
      <c r="E523" s="129">
        <f t="shared" si="44"/>
        <v>1.0542615293880571</v>
      </c>
    </row>
    <row r="524" spans="1:7" ht="15.75" customHeight="1" x14ac:dyDescent="0.2">
      <c r="A524" s="125">
        <f t="shared" si="43"/>
        <v>6</v>
      </c>
      <c r="B524" s="134" t="str">
        <f t="shared" si="43"/>
        <v>06-AZAMGARH</v>
      </c>
      <c r="C524" s="103">
        <f>T5_PLAN_vs_PRFM_PS!F15+T5A_PLAN_vs_PRFM_UPS!F15+T5B_PLAN_vs_PRFM_NCLP!F15</f>
        <v>63483199</v>
      </c>
      <c r="D524" s="103">
        <f>'AT4_enrolment vs availed_PY'!T15+'AT4A_enrolment vs availed_UPY'!T15</f>
        <v>49782298</v>
      </c>
      <c r="E524" s="129">
        <f t="shared" si="44"/>
        <v>0.78418067747342091</v>
      </c>
    </row>
    <row r="525" spans="1:7" ht="15.75" customHeight="1" x14ac:dyDescent="0.2">
      <c r="A525" s="125">
        <f t="shared" si="43"/>
        <v>7</v>
      </c>
      <c r="B525" s="134" t="str">
        <f t="shared" si="43"/>
        <v>07-BADAUN</v>
      </c>
      <c r="C525" s="103">
        <f>T5_PLAN_vs_PRFM_PS!F16+T5A_PLAN_vs_PRFM_UPS!F16+T5B_PLAN_vs_PRFM_NCLP!F16</f>
        <v>41812654</v>
      </c>
      <c r="D525" s="103">
        <f>'AT4_enrolment vs availed_PY'!T16+'AT4A_enrolment vs availed_UPY'!T16</f>
        <v>38538055</v>
      </c>
      <c r="E525" s="129">
        <f t="shared" si="44"/>
        <v>0.92168401938800637</v>
      </c>
    </row>
    <row r="526" spans="1:7" ht="15.75" customHeight="1" x14ac:dyDescent="0.2">
      <c r="A526" s="125">
        <f t="shared" si="43"/>
        <v>8</v>
      </c>
      <c r="B526" s="134" t="str">
        <f t="shared" si="43"/>
        <v>08-BAGHPAT</v>
      </c>
      <c r="C526" s="103">
        <f>T5_PLAN_vs_PRFM_PS!F17+T5A_PLAN_vs_PRFM_UPS!F17+T5B_PLAN_vs_PRFM_NCLP!F17</f>
        <v>13360230</v>
      </c>
      <c r="D526" s="103">
        <f>'AT4_enrolment vs availed_PY'!T17+'AT4A_enrolment vs availed_UPY'!T17</f>
        <v>12664460</v>
      </c>
      <c r="E526" s="129">
        <f t="shared" si="44"/>
        <v>0.94792230373279507</v>
      </c>
    </row>
    <row r="527" spans="1:7" ht="15.75" customHeight="1" x14ac:dyDescent="0.2">
      <c r="A527" s="125">
        <f t="shared" si="43"/>
        <v>9</v>
      </c>
      <c r="B527" s="134" t="str">
        <f t="shared" si="43"/>
        <v>09-BAHRAICH</v>
      </c>
      <c r="C527" s="103">
        <f>T5_PLAN_vs_PRFM_PS!F18+T5A_PLAN_vs_PRFM_UPS!F18+T5B_PLAN_vs_PRFM_NCLP!F18</f>
        <v>64482561</v>
      </c>
      <c r="D527" s="103">
        <f>'AT4_enrolment vs availed_PY'!T18+'AT4A_enrolment vs availed_UPY'!T18</f>
        <v>55833359</v>
      </c>
      <c r="E527" s="129">
        <f t="shared" si="44"/>
        <v>0.8658675792979128</v>
      </c>
    </row>
    <row r="528" spans="1:7" ht="15.75" customHeight="1" x14ac:dyDescent="0.2">
      <c r="A528" s="125">
        <f t="shared" si="43"/>
        <v>10</v>
      </c>
      <c r="B528" s="134" t="str">
        <f t="shared" si="43"/>
        <v>10-BALLIA</v>
      </c>
      <c r="C528" s="103">
        <f>T5_PLAN_vs_PRFM_PS!F19+T5A_PLAN_vs_PRFM_UPS!F19+T5B_PLAN_vs_PRFM_NCLP!F19</f>
        <v>58091930</v>
      </c>
      <c r="D528" s="103">
        <f>'AT4_enrolment vs availed_PY'!T19+'AT4A_enrolment vs availed_UPY'!T19</f>
        <v>44284702</v>
      </c>
      <c r="E528" s="129">
        <f t="shared" si="44"/>
        <v>0.76232106593807436</v>
      </c>
    </row>
    <row r="529" spans="1:5" ht="15.75" customHeight="1" x14ac:dyDescent="0.2">
      <c r="A529" s="125">
        <f t="shared" si="43"/>
        <v>11</v>
      </c>
      <c r="B529" s="134" t="str">
        <f t="shared" si="43"/>
        <v>11-BALRAMPUR</v>
      </c>
      <c r="C529" s="103">
        <f>T5_PLAN_vs_PRFM_PS!F20+T5A_PLAN_vs_PRFM_UPS!F20+T5B_PLAN_vs_PRFM_NCLP!F20</f>
        <v>35016696</v>
      </c>
      <c r="D529" s="103">
        <f>'AT4_enrolment vs availed_PY'!T20+'AT4A_enrolment vs availed_UPY'!T20</f>
        <v>33680786</v>
      </c>
      <c r="E529" s="129">
        <f t="shared" si="44"/>
        <v>0.96184934181111781</v>
      </c>
    </row>
    <row r="530" spans="1:5" ht="15.75" customHeight="1" x14ac:dyDescent="0.2">
      <c r="A530" s="125">
        <f t="shared" si="43"/>
        <v>12</v>
      </c>
      <c r="B530" s="134" t="str">
        <f t="shared" si="43"/>
        <v>12-BANDA</v>
      </c>
      <c r="C530" s="103">
        <f>T5_PLAN_vs_PRFM_PS!F21+T5A_PLAN_vs_PRFM_UPS!F21+T5B_PLAN_vs_PRFM_NCLP!F21</f>
        <v>31962047</v>
      </c>
      <c r="D530" s="103">
        <f>'AT4_enrolment vs availed_PY'!T21+'AT4A_enrolment vs availed_UPY'!T21</f>
        <v>30939221</v>
      </c>
      <c r="E530" s="129">
        <f t="shared" si="44"/>
        <v>0.96799873299729522</v>
      </c>
    </row>
    <row r="531" spans="1:5" ht="15.75" customHeight="1" x14ac:dyDescent="0.2">
      <c r="A531" s="125">
        <f t="shared" si="43"/>
        <v>13</v>
      </c>
      <c r="B531" s="134" t="str">
        <f t="shared" si="43"/>
        <v>13-BARABANKI</v>
      </c>
      <c r="C531" s="103">
        <f>T5_PLAN_vs_PRFM_PS!F22+T5A_PLAN_vs_PRFM_UPS!F22+T5B_PLAN_vs_PRFM_NCLP!F22</f>
        <v>43814589</v>
      </c>
      <c r="D531" s="103">
        <f>'AT4_enrolment vs availed_PY'!T22+'AT4A_enrolment vs availed_UPY'!T22</f>
        <v>41049444</v>
      </c>
      <c r="E531" s="129">
        <f t="shared" si="44"/>
        <v>0.93688985648136514</v>
      </c>
    </row>
    <row r="532" spans="1:5" ht="15.75" customHeight="1" x14ac:dyDescent="0.2">
      <c r="A532" s="125">
        <f t="shared" si="43"/>
        <v>14</v>
      </c>
      <c r="B532" s="134" t="str">
        <f t="shared" si="43"/>
        <v>14-BAREILY</v>
      </c>
      <c r="C532" s="103">
        <f>T5_PLAN_vs_PRFM_PS!F23+T5A_PLAN_vs_PRFM_UPS!F23+T5B_PLAN_vs_PRFM_NCLP!F23</f>
        <v>51472577</v>
      </c>
      <c r="D532" s="103">
        <f>'AT4_enrolment vs availed_PY'!T23+'AT4A_enrolment vs availed_UPY'!T23</f>
        <v>45506683</v>
      </c>
      <c r="E532" s="129">
        <f t="shared" si="44"/>
        <v>0.88409568069615008</v>
      </c>
    </row>
    <row r="533" spans="1:5" ht="15.75" customHeight="1" x14ac:dyDescent="0.2">
      <c r="A533" s="125">
        <f t="shared" si="43"/>
        <v>15</v>
      </c>
      <c r="B533" s="134" t="str">
        <f t="shared" si="43"/>
        <v>15-BASTI</v>
      </c>
      <c r="C533" s="103">
        <f>T5_PLAN_vs_PRFM_PS!F24+T5A_PLAN_vs_PRFM_UPS!F24+T5B_PLAN_vs_PRFM_NCLP!F24</f>
        <v>38099750</v>
      </c>
      <c r="D533" s="103">
        <f>'AT4_enrolment vs availed_PY'!T24+'AT4A_enrolment vs availed_UPY'!T24</f>
        <v>30594155</v>
      </c>
      <c r="E533" s="129">
        <f t="shared" si="44"/>
        <v>0.80300146326419464</v>
      </c>
    </row>
    <row r="534" spans="1:5" ht="15.75" customHeight="1" x14ac:dyDescent="0.2">
      <c r="A534" s="125">
        <f t="shared" si="43"/>
        <v>16</v>
      </c>
      <c r="B534" s="134" t="str">
        <f t="shared" si="43"/>
        <v>16-BHADOHI</v>
      </c>
      <c r="C534" s="103">
        <f>T5_PLAN_vs_PRFM_PS!F25+T5A_PLAN_vs_PRFM_UPS!F25+T5B_PLAN_vs_PRFM_NCLP!F25</f>
        <v>18895500</v>
      </c>
      <c r="D534" s="103">
        <f>'AT4_enrolment vs availed_PY'!T25+'AT4A_enrolment vs availed_UPY'!T25</f>
        <v>18720004</v>
      </c>
      <c r="E534" s="129">
        <f t="shared" si="44"/>
        <v>0.99071228599401973</v>
      </c>
    </row>
    <row r="535" spans="1:5" ht="15.75" customHeight="1" x14ac:dyDescent="0.2">
      <c r="A535" s="125">
        <f t="shared" si="43"/>
        <v>17</v>
      </c>
      <c r="B535" s="134" t="str">
        <f t="shared" si="43"/>
        <v>17-BIJNOUR</v>
      </c>
      <c r="C535" s="103">
        <f>T5_PLAN_vs_PRFM_PS!F26+T5A_PLAN_vs_PRFM_UPS!F26+T5B_PLAN_vs_PRFM_NCLP!F26</f>
        <v>42334565</v>
      </c>
      <c r="D535" s="103">
        <f>'AT4_enrolment vs availed_PY'!T26+'AT4A_enrolment vs availed_UPY'!T26</f>
        <v>35205771</v>
      </c>
      <c r="E535" s="129">
        <f t="shared" si="44"/>
        <v>0.83160819061209201</v>
      </c>
    </row>
    <row r="536" spans="1:5" ht="15.75" customHeight="1" x14ac:dyDescent="0.2">
      <c r="A536" s="125">
        <f t="shared" si="43"/>
        <v>18</v>
      </c>
      <c r="B536" s="134" t="str">
        <f t="shared" si="43"/>
        <v>18-BULANDSHAHAR</v>
      </c>
      <c r="C536" s="103">
        <f>T5_PLAN_vs_PRFM_PS!F27+T5A_PLAN_vs_PRFM_UPS!F27+T5B_PLAN_vs_PRFM_NCLP!F27</f>
        <v>29147729</v>
      </c>
      <c r="D536" s="103">
        <f>'AT4_enrolment vs availed_PY'!T27+'AT4A_enrolment vs availed_UPY'!T27</f>
        <v>32732835</v>
      </c>
      <c r="E536" s="129">
        <f t="shared" si="44"/>
        <v>1.1229977814051997</v>
      </c>
    </row>
    <row r="537" spans="1:5" ht="15.75" customHeight="1" x14ac:dyDescent="0.2">
      <c r="A537" s="125">
        <f t="shared" si="43"/>
        <v>19</v>
      </c>
      <c r="B537" s="134" t="str">
        <f t="shared" si="43"/>
        <v>19-CHANDAULI</v>
      </c>
      <c r="C537" s="103">
        <f>T5_PLAN_vs_PRFM_PS!F28+T5A_PLAN_vs_PRFM_UPS!F28+T5B_PLAN_vs_PRFM_NCLP!F28</f>
        <v>32862856</v>
      </c>
      <c r="D537" s="103">
        <f>'AT4_enrolment vs availed_PY'!T28+'AT4A_enrolment vs availed_UPY'!T28</f>
        <v>30211125</v>
      </c>
      <c r="E537" s="129">
        <f t="shared" si="44"/>
        <v>0.91930917385877842</v>
      </c>
    </row>
    <row r="538" spans="1:5" ht="15.75" customHeight="1" x14ac:dyDescent="0.2">
      <c r="A538" s="125">
        <f t="shared" si="43"/>
        <v>20</v>
      </c>
      <c r="B538" s="134" t="str">
        <f t="shared" si="43"/>
        <v>20-CHITRAKOOT</v>
      </c>
      <c r="C538" s="103">
        <f>T5_PLAN_vs_PRFM_PS!F29+T5A_PLAN_vs_PRFM_UPS!F29+T5B_PLAN_vs_PRFM_NCLP!F29</f>
        <v>21202233</v>
      </c>
      <c r="D538" s="103">
        <f>'AT4_enrolment vs availed_PY'!T29+'AT4A_enrolment vs availed_UPY'!T29</f>
        <v>19969309</v>
      </c>
      <c r="E538" s="129">
        <f t="shared" si="44"/>
        <v>0.94184933256794223</v>
      </c>
    </row>
    <row r="539" spans="1:5" ht="15.75" customHeight="1" x14ac:dyDescent="0.2">
      <c r="A539" s="125">
        <f t="shared" ref="A539:B558" si="45">A59</f>
        <v>21</v>
      </c>
      <c r="B539" s="134" t="str">
        <f t="shared" si="45"/>
        <v>21-AMETHI</v>
      </c>
      <c r="C539" s="103">
        <f>T5_PLAN_vs_PRFM_PS!F30+T5A_PLAN_vs_PRFM_UPS!F30+T5B_PLAN_vs_PRFM_NCLP!F30</f>
        <v>21987199</v>
      </c>
      <c r="D539" s="103">
        <f>'AT4_enrolment vs availed_PY'!T30+'AT4A_enrolment vs availed_UPY'!T30</f>
        <v>20968046</v>
      </c>
      <c r="E539" s="129">
        <f t="shared" si="44"/>
        <v>0.9536478930308494</v>
      </c>
    </row>
    <row r="540" spans="1:5" ht="15.75" customHeight="1" x14ac:dyDescent="0.2">
      <c r="A540" s="125">
        <f t="shared" si="45"/>
        <v>22</v>
      </c>
      <c r="B540" s="134" t="str">
        <f t="shared" si="45"/>
        <v>22-DEORIA</v>
      </c>
      <c r="C540" s="103">
        <f>T5_PLAN_vs_PRFM_PS!F31+T5A_PLAN_vs_PRFM_UPS!F31+T5B_PLAN_vs_PRFM_NCLP!F31</f>
        <v>39439972</v>
      </c>
      <c r="D540" s="103">
        <f>'AT4_enrolment vs availed_PY'!T31+'AT4A_enrolment vs availed_UPY'!T31</f>
        <v>36543541</v>
      </c>
      <c r="E540" s="129">
        <f t="shared" si="44"/>
        <v>0.92656102798450257</v>
      </c>
    </row>
    <row r="541" spans="1:5" ht="15.75" customHeight="1" x14ac:dyDescent="0.2">
      <c r="A541" s="125">
        <f t="shared" si="45"/>
        <v>23</v>
      </c>
      <c r="B541" s="134" t="str">
        <f t="shared" si="45"/>
        <v>23-ETAH</v>
      </c>
      <c r="C541" s="103">
        <f>T5_PLAN_vs_PRFM_PS!F32+T5A_PLAN_vs_PRFM_UPS!F32+T5B_PLAN_vs_PRFM_NCLP!F32</f>
        <v>25820145</v>
      </c>
      <c r="D541" s="103">
        <f>'AT4_enrolment vs availed_PY'!T32+'AT4A_enrolment vs availed_UPY'!T32</f>
        <v>22961500</v>
      </c>
      <c r="E541" s="129">
        <f t="shared" si="44"/>
        <v>0.88928625304001974</v>
      </c>
    </row>
    <row r="542" spans="1:5" ht="15.75" customHeight="1" x14ac:dyDescent="0.2">
      <c r="A542" s="125">
        <f t="shared" si="45"/>
        <v>24</v>
      </c>
      <c r="B542" s="134" t="str">
        <f t="shared" si="45"/>
        <v>24-FAIZABAD</v>
      </c>
      <c r="C542" s="103">
        <f>T5_PLAN_vs_PRFM_PS!F33+T5A_PLAN_vs_PRFM_UPS!F33+T5B_PLAN_vs_PRFM_NCLP!F33</f>
        <v>34035118</v>
      </c>
      <c r="D542" s="103">
        <f>'AT4_enrolment vs availed_PY'!T33+'AT4A_enrolment vs availed_UPY'!T33</f>
        <v>30295423</v>
      </c>
      <c r="E542" s="129">
        <f t="shared" si="44"/>
        <v>0.89012246115908866</v>
      </c>
    </row>
    <row r="543" spans="1:5" ht="15.75" customHeight="1" x14ac:dyDescent="0.2">
      <c r="A543" s="125">
        <f t="shared" si="45"/>
        <v>25</v>
      </c>
      <c r="B543" s="134" t="str">
        <f t="shared" si="45"/>
        <v>25-FARRUKHABAD</v>
      </c>
      <c r="C543" s="103">
        <f>T5_PLAN_vs_PRFM_PS!F34+T5A_PLAN_vs_PRFM_UPS!F34+T5B_PLAN_vs_PRFM_NCLP!F34</f>
        <v>26842478</v>
      </c>
      <c r="D543" s="103">
        <f>'AT4_enrolment vs availed_PY'!T34+'AT4A_enrolment vs availed_UPY'!T34</f>
        <v>24739204</v>
      </c>
      <c r="E543" s="129">
        <f t="shared" si="44"/>
        <v>0.92164382140873879</v>
      </c>
    </row>
    <row r="544" spans="1:5" ht="15.75" customHeight="1" x14ac:dyDescent="0.2">
      <c r="A544" s="125">
        <f t="shared" si="45"/>
        <v>26</v>
      </c>
      <c r="B544" s="134" t="str">
        <f t="shared" si="45"/>
        <v>26-FATEHPUR</v>
      </c>
      <c r="C544" s="103">
        <f>T5_PLAN_vs_PRFM_PS!F35+T5A_PLAN_vs_PRFM_UPS!F35+T5B_PLAN_vs_PRFM_NCLP!F35</f>
        <v>39524199</v>
      </c>
      <c r="D544" s="103">
        <f>'AT4_enrolment vs availed_PY'!T35+'AT4A_enrolment vs availed_UPY'!T35</f>
        <v>36395689</v>
      </c>
      <c r="E544" s="129">
        <f t="shared" si="44"/>
        <v>0.92084570771440555</v>
      </c>
    </row>
    <row r="545" spans="1:5" ht="15.75" customHeight="1" x14ac:dyDescent="0.2">
      <c r="A545" s="125">
        <f t="shared" si="45"/>
        <v>27</v>
      </c>
      <c r="B545" s="134" t="str">
        <f t="shared" si="45"/>
        <v>27-FIROZABAD</v>
      </c>
      <c r="C545" s="103">
        <f>T5_PLAN_vs_PRFM_PS!F36+T5A_PLAN_vs_PRFM_UPS!F36+T5B_PLAN_vs_PRFM_NCLP!F36</f>
        <v>23137725</v>
      </c>
      <c r="D545" s="103">
        <f>'AT4_enrolment vs availed_PY'!T36+'AT4A_enrolment vs availed_UPY'!T36</f>
        <v>22189714</v>
      </c>
      <c r="E545" s="129">
        <f t="shared" si="44"/>
        <v>0.95902747569175451</v>
      </c>
    </row>
    <row r="546" spans="1:5" ht="15.75" customHeight="1" x14ac:dyDescent="0.2">
      <c r="A546" s="125">
        <f t="shared" si="45"/>
        <v>28</v>
      </c>
      <c r="B546" s="134" t="str">
        <f t="shared" si="45"/>
        <v>28-G.B. NAGAR</v>
      </c>
      <c r="C546" s="103">
        <f>T5_PLAN_vs_PRFM_PS!F37+T5A_PLAN_vs_PRFM_UPS!F37+T5B_PLAN_vs_PRFM_NCLP!F37</f>
        <v>15599285</v>
      </c>
      <c r="D546" s="103">
        <f>'AT4_enrolment vs availed_PY'!T37+'AT4A_enrolment vs availed_UPY'!T37</f>
        <v>12668491</v>
      </c>
      <c r="E546" s="129">
        <f t="shared" si="44"/>
        <v>0.81211997857594109</v>
      </c>
    </row>
    <row r="547" spans="1:5" ht="15.75" customHeight="1" x14ac:dyDescent="0.2">
      <c r="A547" s="125">
        <f t="shared" si="45"/>
        <v>29</v>
      </c>
      <c r="B547" s="134" t="str">
        <f t="shared" si="45"/>
        <v>29-GHAZIPUR</v>
      </c>
      <c r="C547" s="103">
        <f>T5_PLAN_vs_PRFM_PS!F38+T5A_PLAN_vs_PRFM_UPS!F38+T5B_PLAN_vs_PRFM_NCLP!F38</f>
        <v>45580886</v>
      </c>
      <c r="D547" s="103">
        <f>'AT4_enrolment vs availed_PY'!T38+'AT4A_enrolment vs availed_UPY'!T38</f>
        <v>41556200</v>
      </c>
      <c r="E547" s="129">
        <f t="shared" si="44"/>
        <v>0.91170233066553374</v>
      </c>
    </row>
    <row r="548" spans="1:5" ht="15.75" customHeight="1" x14ac:dyDescent="0.2">
      <c r="A548" s="125">
        <f t="shared" si="45"/>
        <v>30</v>
      </c>
      <c r="B548" s="134" t="str">
        <f t="shared" si="45"/>
        <v>30-GHAZIYABAD</v>
      </c>
      <c r="C548" s="103">
        <f>T5_PLAN_vs_PRFM_PS!F39+T5A_PLAN_vs_PRFM_UPS!F39+T5B_PLAN_vs_PRFM_NCLP!F39</f>
        <v>15413541</v>
      </c>
      <c r="D548" s="103">
        <f>'AT4_enrolment vs availed_PY'!T39+'AT4A_enrolment vs availed_UPY'!T39</f>
        <v>12311917</v>
      </c>
      <c r="E548" s="129">
        <f t="shared" si="44"/>
        <v>0.79877278037538546</v>
      </c>
    </row>
    <row r="549" spans="1:5" ht="15.75" customHeight="1" x14ac:dyDescent="0.2">
      <c r="A549" s="125">
        <f t="shared" si="45"/>
        <v>31</v>
      </c>
      <c r="B549" s="134" t="str">
        <f t="shared" si="45"/>
        <v>31-GONDA</v>
      </c>
      <c r="C549" s="103">
        <f>T5_PLAN_vs_PRFM_PS!F40+T5A_PLAN_vs_PRFM_UPS!F40+T5B_PLAN_vs_PRFM_NCLP!F40</f>
        <v>50649573</v>
      </c>
      <c r="D549" s="103">
        <f>'AT4_enrolment vs availed_PY'!T40+'AT4A_enrolment vs availed_UPY'!T40</f>
        <v>45727666</v>
      </c>
      <c r="E549" s="129">
        <f t="shared" si="44"/>
        <v>0.90282431403715879</v>
      </c>
    </row>
    <row r="550" spans="1:5" ht="15.75" customHeight="1" x14ac:dyDescent="0.2">
      <c r="A550" s="125">
        <f t="shared" si="45"/>
        <v>32</v>
      </c>
      <c r="B550" s="134" t="str">
        <f t="shared" si="45"/>
        <v>32-GORAKHPUR</v>
      </c>
      <c r="C550" s="103">
        <f>T5_PLAN_vs_PRFM_PS!F41+T5A_PLAN_vs_PRFM_UPS!F41+T5B_PLAN_vs_PRFM_NCLP!F41</f>
        <v>46617298</v>
      </c>
      <c r="D550" s="103">
        <f>'AT4_enrolment vs availed_PY'!T41+'AT4A_enrolment vs availed_UPY'!T41</f>
        <v>39530066</v>
      </c>
      <c r="E550" s="129">
        <f t="shared" si="44"/>
        <v>0.8479699102251701</v>
      </c>
    </row>
    <row r="551" spans="1:5" ht="15.75" customHeight="1" x14ac:dyDescent="0.2">
      <c r="A551" s="125">
        <f t="shared" si="45"/>
        <v>33</v>
      </c>
      <c r="B551" s="134" t="str">
        <f t="shared" si="45"/>
        <v>33-HAMEERPUR</v>
      </c>
      <c r="C551" s="103">
        <f>T5_PLAN_vs_PRFM_PS!F42+T5A_PLAN_vs_PRFM_UPS!F42+T5B_PLAN_vs_PRFM_NCLP!F42</f>
        <v>16590990</v>
      </c>
      <c r="D551" s="103">
        <f>'AT4_enrolment vs availed_PY'!T42+'AT4A_enrolment vs availed_UPY'!T42</f>
        <v>16527819</v>
      </c>
      <c r="E551" s="129">
        <f t="shared" si="44"/>
        <v>0.99619245144503132</v>
      </c>
    </row>
    <row r="552" spans="1:5" ht="15.75" customHeight="1" x14ac:dyDescent="0.2">
      <c r="A552" s="125">
        <f t="shared" si="45"/>
        <v>34</v>
      </c>
      <c r="B552" s="134" t="str">
        <f t="shared" si="45"/>
        <v>34-HARDOI</v>
      </c>
      <c r="C552" s="103">
        <f>T5_PLAN_vs_PRFM_PS!F43+T5A_PLAN_vs_PRFM_UPS!F43+T5B_PLAN_vs_PRFM_NCLP!F43</f>
        <v>70220371</v>
      </c>
      <c r="D552" s="103">
        <f>'AT4_enrolment vs availed_PY'!T43+'AT4A_enrolment vs availed_UPY'!T43</f>
        <v>65079804</v>
      </c>
      <c r="E552" s="129">
        <f t="shared" si="44"/>
        <v>0.92679379321422273</v>
      </c>
    </row>
    <row r="553" spans="1:5" ht="15.75" customHeight="1" x14ac:dyDescent="0.2">
      <c r="A553" s="125">
        <f t="shared" si="45"/>
        <v>35</v>
      </c>
      <c r="B553" s="134" t="str">
        <f t="shared" si="45"/>
        <v>35-HATHRAS</v>
      </c>
      <c r="C553" s="103">
        <f>T5_PLAN_vs_PRFM_PS!F44+T5A_PLAN_vs_PRFM_UPS!F44+T5B_PLAN_vs_PRFM_NCLP!F44</f>
        <v>17518722</v>
      </c>
      <c r="D553" s="103">
        <f>'AT4_enrolment vs availed_PY'!T44+'AT4A_enrolment vs availed_UPY'!T44</f>
        <v>16489968</v>
      </c>
      <c r="E553" s="129">
        <f t="shared" si="44"/>
        <v>0.9412768808135662</v>
      </c>
    </row>
    <row r="554" spans="1:5" ht="15.75" customHeight="1" x14ac:dyDescent="0.2">
      <c r="A554" s="125">
        <f t="shared" si="45"/>
        <v>36</v>
      </c>
      <c r="B554" s="134" t="str">
        <f t="shared" si="45"/>
        <v>36-ITAWAH</v>
      </c>
      <c r="C554" s="103">
        <f>T5_PLAN_vs_PRFM_PS!F45+T5A_PLAN_vs_PRFM_UPS!F45+T5B_PLAN_vs_PRFM_NCLP!F45</f>
        <v>20509398</v>
      </c>
      <c r="D554" s="103">
        <f>'AT4_enrolment vs availed_PY'!T45+'AT4A_enrolment vs availed_UPY'!T45</f>
        <v>18112058</v>
      </c>
      <c r="E554" s="129">
        <f t="shared" si="44"/>
        <v>0.8831101722244602</v>
      </c>
    </row>
    <row r="555" spans="1:5" ht="15.75" customHeight="1" x14ac:dyDescent="0.2">
      <c r="A555" s="125">
        <f t="shared" si="45"/>
        <v>37</v>
      </c>
      <c r="B555" s="134" t="str">
        <f t="shared" si="45"/>
        <v>37-J.P. NAGAR</v>
      </c>
      <c r="C555" s="103">
        <f>T5_PLAN_vs_PRFM_PS!F46+T5A_PLAN_vs_PRFM_UPS!F46+T5B_PLAN_vs_PRFM_NCLP!F46</f>
        <v>18803616</v>
      </c>
      <c r="D555" s="103">
        <f>'AT4_enrolment vs availed_PY'!T46+'AT4A_enrolment vs availed_UPY'!T46</f>
        <v>17291862</v>
      </c>
      <c r="E555" s="129">
        <f t="shared" si="44"/>
        <v>0.91960301678145306</v>
      </c>
    </row>
    <row r="556" spans="1:5" ht="15.75" customHeight="1" x14ac:dyDescent="0.2">
      <c r="A556" s="125">
        <f t="shared" si="45"/>
        <v>38</v>
      </c>
      <c r="B556" s="134" t="str">
        <f t="shared" si="45"/>
        <v>38-JALAUN</v>
      </c>
      <c r="C556" s="103">
        <f>T5_PLAN_vs_PRFM_PS!F47+T5A_PLAN_vs_PRFM_UPS!F47+T5B_PLAN_vs_PRFM_NCLP!F47</f>
        <v>19779760</v>
      </c>
      <c r="D556" s="103">
        <f>'AT4_enrolment vs availed_PY'!T47+'AT4A_enrolment vs availed_UPY'!T47</f>
        <v>18770155</v>
      </c>
      <c r="E556" s="129">
        <f t="shared" si="44"/>
        <v>0.94895767188277313</v>
      </c>
    </row>
    <row r="557" spans="1:5" ht="15.75" customHeight="1" x14ac:dyDescent="0.2">
      <c r="A557" s="125">
        <f t="shared" si="45"/>
        <v>39</v>
      </c>
      <c r="B557" s="134" t="str">
        <f t="shared" si="45"/>
        <v>39-JAUNPUR</v>
      </c>
      <c r="C557" s="103">
        <f>T5_PLAN_vs_PRFM_PS!F48+T5A_PLAN_vs_PRFM_UPS!F48+T5B_PLAN_vs_PRFM_NCLP!F48</f>
        <v>62202257</v>
      </c>
      <c r="D557" s="103">
        <f>'AT4_enrolment vs availed_PY'!T48+'AT4A_enrolment vs availed_UPY'!T48</f>
        <v>55374430</v>
      </c>
      <c r="E557" s="129">
        <f t="shared" si="44"/>
        <v>0.89023184480267337</v>
      </c>
    </row>
    <row r="558" spans="1:5" ht="15.75" customHeight="1" x14ac:dyDescent="0.2">
      <c r="A558" s="125">
        <f t="shared" si="45"/>
        <v>40</v>
      </c>
      <c r="B558" s="134" t="str">
        <f t="shared" si="45"/>
        <v>40-JHANSI</v>
      </c>
      <c r="C558" s="103">
        <f>T5_PLAN_vs_PRFM_PS!F49+T5A_PLAN_vs_PRFM_UPS!F49+T5B_PLAN_vs_PRFM_NCLP!F49</f>
        <v>23368176</v>
      </c>
      <c r="D558" s="103">
        <f>'AT4_enrolment vs availed_PY'!T49+'AT4A_enrolment vs availed_UPY'!T49</f>
        <v>21319585</v>
      </c>
      <c r="E558" s="129">
        <f t="shared" si="44"/>
        <v>0.91233415051307387</v>
      </c>
    </row>
    <row r="559" spans="1:5" ht="15.75" customHeight="1" x14ac:dyDescent="0.2">
      <c r="A559" s="125">
        <f t="shared" ref="A559:B578" si="46">A79</f>
        <v>41</v>
      </c>
      <c r="B559" s="134" t="str">
        <f t="shared" si="46"/>
        <v>41-KANNAUJ</v>
      </c>
      <c r="C559" s="103">
        <f>T5_PLAN_vs_PRFM_PS!F50+T5A_PLAN_vs_PRFM_UPS!F50+T5B_PLAN_vs_PRFM_NCLP!F50</f>
        <v>26802958</v>
      </c>
      <c r="D559" s="103">
        <f>'AT4_enrolment vs availed_PY'!T50+'AT4A_enrolment vs availed_UPY'!T50</f>
        <v>24494924</v>
      </c>
      <c r="E559" s="129">
        <f t="shared" si="44"/>
        <v>0.91388883271764254</v>
      </c>
    </row>
    <row r="560" spans="1:5" ht="15.75" customHeight="1" x14ac:dyDescent="0.2">
      <c r="A560" s="125">
        <f t="shared" si="46"/>
        <v>42</v>
      </c>
      <c r="B560" s="134" t="str">
        <f t="shared" si="46"/>
        <v>42-KANPUR DEHAT</v>
      </c>
      <c r="C560" s="103">
        <f>T5_PLAN_vs_PRFM_PS!F51+T5A_PLAN_vs_PRFM_UPS!F51+T5B_PLAN_vs_PRFM_NCLP!F51</f>
        <v>28682134</v>
      </c>
      <c r="D560" s="103">
        <f>'AT4_enrolment vs availed_PY'!T51+'AT4A_enrolment vs availed_UPY'!T51</f>
        <v>23703129</v>
      </c>
      <c r="E560" s="129">
        <f t="shared" si="44"/>
        <v>0.82640744234721164</v>
      </c>
    </row>
    <row r="561" spans="1:5" ht="15.75" customHeight="1" x14ac:dyDescent="0.2">
      <c r="A561" s="125">
        <f t="shared" si="46"/>
        <v>43</v>
      </c>
      <c r="B561" s="134" t="str">
        <f t="shared" si="46"/>
        <v>43-KANPUR NAGAR</v>
      </c>
      <c r="C561" s="103">
        <f>T5_PLAN_vs_PRFM_PS!F52+T5A_PLAN_vs_PRFM_UPS!F52+T5B_PLAN_vs_PRFM_NCLP!F52</f>
        <v>26919789</v>
      </c>
      <c r="D561" s="103">
        <f>'AT4_enrolment vs availed_PY'!T52+'AT4A_enrolment vs availed_UPY'!T52</f>
        <v>24876344</v>
      </c>
      <c r="E561" s="129">
        <f t="shared" si="44"/>
        <v>0.92409134410377436</v>
      </c>
    </row>
    <row r="562" spans="1:5" ht="15.75" customHeight="1" x14ac:dyDescent="0.2">
      <c r="A562" s="125">
        <f t="shared" si="46"/>
        <v>44</v>
      </c>
      <c r="B562" s="134" t="str">
        <f t="shared" si="46"/>
        <v>44-KAAS GANJ</v>
      </c>
      <c r="C562" s="103">
        <f>T5_PLAN_vs_PRFM_PS!F53+T5A_PLAN_vs_PRFM_UPS!F53+T5B_PLAN_vs_PRFM_NCLP!F53</f>
        <v>19815822</v>
      </c>
      <c r="D562" s="103">
        <f>'AT4_enrolment vs availed_PY'!T53+'AT4A_enrolment vs availed_UPY'!T53</f>
        <v>18337638</v>
      </c>
      <c r="E562" s="129">
        <f t="shared" si="44"/>
        <v>0.92540385152833937</v>
      </c>
    </row>
    <row r="563" spans="1:5" ht="15.75" customHeight="1" x14ac:dyDescent="0.2">
      <c r="A563" s="125">
        <f t="shared" si="46"/>
        <v>45</v>
      </c>
      <c r="B563" s="134" t="str">
        <f t="shared" si="46"/>
        <v>45-KAUSHAMBI</v>
      </c>
      <c r="C563" s="103">
        <f>T5_PLAN_vs_PRFM_PS!F54+T5A_PLAN_vs_PRFM_UPS!F54+T5B_PLAN_vs_PRFM_NCLP!F54</f>
        <v>22523930</v>
      </c>
      <c r="D563" s="103">
        <f>'AT4_enrolment vs availed_PY'!T54+'AT4A_enrolment vs availed_UPY'!T54</f>
        <v>23172984</v>
      </c>
      <c r="E563" s="129">
        <f t="shared" si="44"/>
        <v>1.0288161968182283</v>
      </c>
    </row>
    <row r="564" spans="1:5" ht="15.75" customHeight="1" x14ac:dyDescent="0.2">
      <c r="A564" s="125">
        <f t="shared" si="46"/>
        <v>46</v>
      </c>
      <c r="B564" s="134" t="str">
        <f t="shared" si="46"/>
        <v>46-KUSHINAGAR</v>
      </c>
      <c r="C564" s="103">
        <f>T5_PLAN_vs_PRFM_PS!F55+T5A_PLAN_vs_PRFM_UPS!F55+T5B_PLAN_vs_PRFM_NCLP!F55</f>
        <v>45941259</v>
      </c>
      <c r="D564" s="103">
        <f>'AT4_enrolment vs availed_PY'!T55+'AT4A_enrolment vs availed_UPY'!T55</f>
        <v>39387390</v>
      </c>
      <c r="E564" s="129">
        <f t="shared" si="44"/>
        <v>0.85734241632341857</v>
      </c>
    </row>
    <row r="565" spans="1:5" ht="15.75" customHeight="1" x14ac:dyDescent="0.2">
      <c r="A565" s="125">
        <f t="shared" si="46"/>
        <v>47</v>
      </c>
      <c r="B565" s="134" t="str">
        <f t="shared" si="46"/>
        <v>47-LAKHIMPUR KHERI</v>
      </c>
      <c r="C565" s="103">
        <f>T5_PLAN_vs_PRFM_PS!F56+T5A_PLAN_vs_PRFM_UPS!F56+T5B_PLAN_vs_PRFM_NCLP!F56</f>
        <v>87163583</v>
      </c>
      <c r="D565" s="103">
        <f>'AT4_enrolment vs availed_PY'!T56+'AT4A_enrolment vs availed_UPY'!T56</f>
        <v>66203878</v>
      </c>
      <c r="E565" s="129">
        <f t="shared" si="44"/>
        <v>0.75953598649105558</v>
      </c>
    </row>
    <row r="566" spans="1:5" ht="15.75" customHeight="1" x14ac:dyDescent="0.2">
      <c r="A566" s="125">
        <f t="shared" si="46"/>
        <v>48</v>
      </c>
      <c r="B566" s="134" t="str">
        <f t="shared" si="46"/>
        <v>48-LALITPUR</v>
      </c>
      <c r="C566" s="103">
        <f>T5_PLAN_vs_PRFM_PS!F57+T5A_PLAN_vs_PRFM_UPS!F57+T5B_PLAN_vs_PRFM_NCLP!F57</f>
        <v>24984297</v>
      </c>
      <c r="D566" s="103">
        <f>'AT4_enrolment vs availed_PY'!T57+'AT4A_enrolment vs availed_UPY'!T57</f>
        <v>23584008</v>
      </c>
      <c r="E566" s="129">
        <f t="shared" si="44"/>
        <v>0.94395323590653757</v>
      </c>
    </row>
    <row r="567" spans="1:5" ht="15.75" customHeight="1" x14ac:dyDescent="0.2">
      <c r="A567" s="125">
        <f t="shared" si="46"/>
        <v>49</v>
      </c>
      <c r="B567" s="134" t="str">
        <f t="shared" si="46"/>
        <v>49-LUCKNOW</v>
      </c>
      <c r="C567" s="103">
        <f>T5_PLAN_vs_PRFM_PS!F58+T5A_PLAN_vs_PRFM_UPS!F58+T5B_PLAN_vs_PRFM_NCLP!F58</f>
        <v>32760598</v>
      </c>
      <c r="D567" s="103">
        <f>'AT4_enrolment vs availed_PY'!T58+'AT4A_enrolment vs availed_UPY'!T58</f>
        <v>29784022</v>
      </c>
      <c r="E567" s="129">
        <f t="shared" si="44"/>
        <v>0.90914158526654487</v>
      </c>
    </row>
    <row r="568" spans="1:5" ht="15.75" customHeight="1" x14ac:dyDescent="0.2">
      <c r="A568" s="125">
        <f t="shared" si="46"/>
        <v>50</v>
      </c>
      <c r="B568" s="134" t="str">
        <f t="shared" si="46"/>
        <v>50-MAHOBA</v>
      </c>
      <c r="C568" s="103">
        <f>T5_PLAN_vs_PRFM_PS!F59+T5A_PLAN_vs_PRFM_UPS!F59+T5B_PLAN_vs_PRFM_NCLP!F59</f>
        <v>16121690</v>
      </c>
      <c r="D568" s="103">
        <f>'AT4_enrolment vs availed_PY'!T59+'AT4A_enrolment vs availed_UPY'!T59</f>
        <v>15760315</v>
      </c>
      <c r="E568" s="129">
        <f t="shared" si="44"/>
        <v>0.97758454603704703</v>
      </c>
    </row>
    <row r="569" spans="1:5" ht="15.75" customHeight="1" x14ac:dyDescent="0.2">
      <c r="A569" s="125">
        <f t="shared" si="46"/>
        <v>51</v>
      </c>
      <c r="B569" s="134" t="str">
        <f t="shared" si="46"/>
        <v>51-MAHRAJGANJ</v>
      </c>
      <c r="C569" s="103">
        <f>T5_PLAN_vs_PRFM_PS!F60+T5A_PLAN_vs_PRFM_UPS!F60+T5B_PLAN_vs_PRFM_NCLP!F60</f>
        <v>40324973</v>
      </c>
      <c r="D569" s="103">
        <f>'AT4_enrolment vs availed_PY'!T60+'AT4A_enrolment vs availed_UPY'!T60</f>
        <v>32673868</v>
      </c>
      <c r="E569" s="129">
        <f t="shared" si="44"/>
        <v>0.81026385312148874</v>
      </c>
    </row>
    <row r="570" spans="1:5" ht="15.75" customHeight="1" x14ac:dyDescent="0.2">
      <c r="A570" s="125">
        <f t="shared" si="46"/>
        <v>52</v>
      </c>
      <c r="B570" s="134" t="str">
        <f t="shared" si="46"/>
        <v>52-MAINPURI</v>
      </c>
      <c r="C570" s="103">
        <f>T5_PLAN_vs_PRFM_PS!F61+T5A_PLAN_vs_PRFM_UPS!F61+T5B_PLAN_vs_PRFM_NCLP!F61</f>
        <v>21165924</v>
      </c>
      <c r="D570" s="103">
        <f>'AT4_enrolment vs availed_PY'!T61+'AT4A_enrolment vs availed_UPY'!T61</f>
        <v>19316333</v>
      </c>
      <c r="E570" s="129">
        <f t="shared" si="44"/>
        <v>0.91261468197655815</v>
      </c>
    </row>
    <row r="571" spans="1:5" ht="15.75" customHeight="1" x14ac:dyDescent="0.2">
      <c r="A571" s="125">
        <f t="shared" si="46"/>
        <v>53</v>
      </c>
      <c r="B571" s="134" t="str">
        <f t="shared" si="46"/>
        <v>53-MATHURA</v>
      </c>
      <c r="C571" s="103">
        <f>T5_PLAN_vs_PRFM_PS!F62+T5A_PLAN_vs_PRFM_UPS!F62+T5B_PLAN_vs_PRFM_NCLP!F62</f>
        <v>23447216</v>
      </c>
      <c r="D571" s="103">
        <f>'AT4_enrolment vs availed_PY'!T62+'AT4A_enrolment vs availed_UPY'!T62</f>
        <v>23080037</v>
      </c>
      <c r="E571" s="129">
        <f t="shared" si="44"/>
        <v>0.98434018776472221</v>
      </c>
    </row>
    <row r="572" spans="1:5" ht="15.75" customHeight="1" x14ac:dyDescent="0.2">
      <c r="A572" s="125">
        <f t="shared" si="46"/>
        <v>54</v>
      </c>
      <c r="B572" s="134" t="str">
        <f t="shared" si="46"/>
        <v>54-MAU</v>
      </c>
      <c r="C572" s="103">
        <f>T5_PLAN_vs_PRFM_PS!F63+T5A_PLAN_vs_PRFM_UPS!F63+T5B_PLAN_vs_PRFM_NCLP!F63</f>
        <v>31402592</v>
      </c>
      <c r="D572" s="103">
        <f>'AT4_enrolment vs availed_PY'!T63+'AT4A_enrolment vs availed_UPY'!T63</f>
        <v>26171138</v>
      </c>
      <c r="E572" s="129">
        <f t="shared" si="44"/>
        <v>0.8334069365993737</v>
      </c>
    </row>
    <row r="573" spans="1:5" ht="15.75" customHeight="1" x14ac:dyDescent="0.2">
      <c r="A573" s="125">
        <f t="shared" si="46"/>
        <v>55</v>
      </c>
      <c r="B573" s="134" t="str">
        <f t="shared" si="46"/>
        <v>55-MEERUT</v>
      </c>
      <c r="C573" s="103">
        <f>T5_PLAN_vs_PRFM_PS!F64+T5A_PLAN_vs_PRFM_UPS!F64+T5B_PLAN_vs_PRFM_NCLP!F64</f>
        <v>25804090</v>
      </c>
      <c r="D573" s="103">
        <f>'AT4_enrolment vs availed_PY'!T64+'AT4A_enrolment vs availed_UPY'!T64</f>
        <v>21085655</v>
      </c>
      <c r="E573" s="129">
        <f t="shared" si="44"/>
        <v>0.81714391013207599</v>
      </c>
    </row>
    <row r="574" spans="1:5" ht="15.75" customHeight="1" x14ac:dyDescent="0.2">
      <c r="A574" s="125">
        <f t="shared" si="46"/>
        <v>56</v>
      </c>
      <c r="B574" s="134" t="str">
        <f t="shared" si="46"/>
        <v>56-MIRZAPUR</v>
      </c>
      <c r="C574" s="103">
        <f>T5_PLAN_vs_PRFM_PS!F65+T5A_PLAN_vs_PRFM_UPS!F65+T5B_PLAN_vs_PRFM_NCLP!F65</f>
        <v>42937492</v>
      </c>
      <c r="D574" s="103">
        <f>'AT4_enrolment vs availed_PY'!T65+'AT4A_enrolment vs availed_UPY'!T65</f>
        <v>38445598</v>
      </c>
      <c r="E574" s="129">
        <f t="shared" si="44"/>
        <v>0.89538527308488347</v>
      </c>
    </row>
    <row r="575" spans="1:5" ht="15.75" customHeight="1" x14ac:dyDescent="0.2">
      <c r="A575" s="125">
        <f t="shared" si="46"/>
        <v>57</v>
      </c>
      <c r="B575" s="134" t="str">
        <f t="shared" si="46"/>
        <v>57-MORADABAD</v>
      </c>
      <c r="C575" s="103">
        <f>T5_PLAN_vs_PRFM_PS!F66+T5A_PLAN_vs_PRFM_UPS!F66+T5B_PLAN_vs_PRFM_NCLP!F66</f>
        <v>27313260</v>
      </c>
      <c r="D575" s="103">
        <f>'AT4_enrolment vs availed_PY'!T66+'AT4A_enrolment vs availed_UPY'!T66</f>
        <v>24392967</v>
      </c>
      <c r="E575" s="129">
        <f t="shared" si="44"/>
        <v>0.89308149228616429</v>
      </c>
    </row>
    <row r="576" spans="1:5" ht="15.75" customHeight="1" x14ac:dyDescent="0.2">
      <c r="A576" s="125">
        <f t="shared" si="46"/>
        <v>58</v>
      </c>
      <c r="B576" s="134" t="str">
        <f t="shared" si="46"/>
        <v>58-MUZAFFARNAGAR</v>
      </c>
      <c r="C576" s="103">
        <f>T5_PLAN_vs_PRFM_PS!F67+T5A_PLAN_vs_PRFM_UPS!F67+T5B_PLAN_vs_PRFM_NCLP!F67</f>
        <v>20680569</v>
      </c>
      <c r="D576" s="103">
        <f>'AT4_enrolment vs availed_PY'!T67+'AT4A_enrolment vs availed_UPY'!T67</f>
        <v>20061999</v>
      </c>
      <c r="E576" s="129">
        <f t="shared" si="44"/>
        <v>0.97008931427370304</v>
      </c>
    </row>
    <row r="577" spans="1:5" ht="15.75" customHeight="1" x14ac:dyDescent="0.2">
      <c r="A577" s="125">
        <f t="shared" si="46"/>
        <v>59</v>
      </c>
      <c r="B577" s="134" t="str">
        <f t="shared" si="46"/>
        <v>59-PILIBHIT</v>
      </c>
      <c r="C577" s="103">
        <f>T5_PLAN_vs_PRFM_PS!F68+T5A_PLAN_vs_PRFM_UPS!F68+T5B_PLAN_vs_PRFM_NCLP!F68</f>
        <v>24984544</v>
      </c>
      <c r="D577" s="103">
        <f>'AT4_enrolment vs availed_PY'!T68+'AT4A_enrolment vs availed_UPY'!T68</f>
        <v>22354715</v>
      </c>
      <c r="E577" s="129">
        <f t="shared" si="44"/>
        <v>0.89474176514888559</v>
      </c>
    </row>
    <row r="578" spans="1:5" ht="15.75" customHeight="1" x14ac:dyDescent="0.2">
      <c r="A578" s="125">
        <f t="shared" si="46"/>
        <v>60</v>
      </c>
      <c r="B578" s="134" t="str">
        <f t="shared" si="46"/>
        <v>60-PRATAPGARH</v>
      </c>
      <c r="C578" s="103">
        <f>T5_PLAN_vs_PRFM_PS!F69+T5A_PLAN_vs_PRFM_UPS!F69+T5B_PLAN_vs_PRFM_NCLP!F69</f>
        <v>43631315</v>
      </c>
      <c r="D578" s="103">
        <f>'AT4_enrolment vs availed_PY'!T69+'AT4A_enrolment vs availed_UPY'!T69</f>
        <v>36094276</v>
      </c>
      <c r="E578" s="129">
        <f t="shared" si="44"/>
        <v>0.82725620348595952</v>
      </c>
    </row>
    <row r="579" spans="1:5" ht="15.75" customHeight="1" x14ac:dyDescent="0.2">
      <c r="A579" s="125">
        <f t="shared" ref="A579:B594" si="47">A99</f>
        <v>61</v>
      </c>
      <c r="B579" s="134" t="str">
        <f t="shared" si="47"/>
        <v>61-RAI BAREILY</v>
      </c>
      <c r="C579" s="103">
        <f>T5_PLAN_vs_PRFM_PS!F70+T5A_PLAN_vs_PRFM_UPS!F70+T5B_PLAN_vs_PRFM_NCLP!F70</f>
        <v>36505612</v>
      </c>
      <c r="D579" s="103">
        <f>'AT4_enrolment vs availed_PY'!T70+'AT4A_enrolment vs availed_UPY'!T70</f>
        <v>30049799</v>
      </c>
      <c r="E579" s="129">
        <f t="shared" si="44"/>
        <v>0.82315560139082178</v>
      </c>
    </row>
    <row r="580" spans="1:5" ht="15.75" customHeight="1" x14ac:dyDescent="0.2">
      <c r="A580" s="125">
        <f t="shared" si="47"/>
        <v>62</v>
      </c>
      <c r="B580" s="134" t="str">
        <f t="shared" si="47"/>
        <v>62-RAMPUR</v>
      </c>
      <c r="C580" s="103">
        <f>T5_PLAN_vs_PRFM_PS!F71+T5A_PLAN_vs_PRFM_UPS!F71+T5B_PLAN_vs_PRFM_NCLP!F71</f>
        <v>25591782</v>
      </c>
      <c r="D580" s="103">
        <f>'AT4_enrolment vs availed_PY'!T71+'AT4A_enrolment vs availed_UPY'!T71</f>
        <v>23324872</v>
      </c>
      <c r="E580" s="129">
        <f t="shared" si="44"/>
        <v>0.91142039268699615</v>
      </c>
    </row>
    <row r="581" spans="1:5" ht="15.75" customHeight="1" x14ac:dyDescent="0.2">
      <c r="A581" s="125">
        <f t="shared" si="47"/>
        <v>63</v>
      </c>
      <c r="B581" s="134" t="str">
        <f t="shared" si="47"/>
        <v>63-SAHARANPUR</v>
      </c>
      <c r="C581" s="103">
        <f>T5_PLAN_vs_PRFM_PS!F72+T5A_PLAN_vs_PRFM_UPS!F72+T5B_PLAN_vs_PRFM_NCLP!F72</f>
        <v>33017972</v>
      </c>
      <c r="D581" s="103">
        <f>'AT4_enrolment vs availed_PY'!T72+'AT4A_enrolment vs availed_UPY'!T72</f>
        <v>28609515</v>
      </c>
      <c r="E581" s="129">
        <f t="shared" si="44"/>
        <v>0.86648310804794426</v>
      </c>
    </row>
    <row r="582" spans="1:5" ht="15.75" customHeight="1" x14ac:dyDescent="0.2">
      <c r="A582" s="125">
        <f t="shared" si="47"/>
        <v>64</v>
      </c>
      <c r="B582" s="134" t="str">
        <f t="shared" si="47"/>
        <v>64-SANTKABIR NAGAR</v>
      </c>
      <c r="C582" s="103">
        <f>T5_PLAN_vs_PRFM_PS!F73+T5A_PLAN_vs_PRFM_UPS!F73+T5B_PLAN_vs_PRFM_NCLP!F73</f>
        <v>23121176</v>
      </c>
      <c r="D582" s="103">
        <f>'AT4_enrolment vs availed_PY'!T73+'AT4A_enrolment vs availed_UPY'!T73</f>
        <v>19648770</v>
      </c>
      <c r="E582" s="129">
        <f t="shared" si="44"/>
        <v>0.84981706812836855</v>
      </c>
    </row>
    <row r="583" spans="1:5" ht="15.75" customHeight="1" x14ac:dyDescent="0.2">
      <c r="A583" s="125">
        <f t="shared" si="47"/>
        <v>65</v>
      </c>
      <c r="B583" s="134" t="str">
        <f t="shared" si="47"/>
        <v>65-SHAHJAHANPUR</v>
      </c>
      <c r="C583" s="103">
        <f>T5_PLAN_vs_PRFM_PS!F74+T5A_PLAN_vs_PRFM_UPS!F74+T5B_PLAN_vs_PRFM_NCLP!F74</f>
        <v>51167532</v>
      </c>
      <c r="D583" s="103">
        <f>'AT4_enrolment vs availed_PY'!T74+'AT4A_enrolment vs availed_UPY'!T74</f>
        <v>44926950</v>
      </c>
      <c r="E583" s="129">
        <f t="shared" si="44"/>
        <v>0.87803629066963795</v>
      </c>
    </row>
    <row r="584" spans="1:5" ht="15.75" customHeight="1" x14ac:dyDescent="0.2">
      <c r="A584" s="125">
        <f t="shared" si="47"/>
        <v>66</v>
      </c>
      <c r="B584" s="134" t="str">
        <f t="shared" si="47"/>
        <v>66-SHRAWASTI</v>
      </c>
      <c r="C584" s="103">
        <f>T5_PLAN_vs_PRFM_PS!F75+T5A_PLAN_vs_PRFM_UPS!F75+T5B_PLAN_vs_PRFM_NCLP!F75</f>
        <v>15326103</v>
      </c>
      <c r="D584" s="103">
        <f>'AT4_enrolment vs availed_PY'!T75+'AT4A_enrolment vs availed_UPY'!T75</f>
        <v>14274531</v>
      </c>
      <c r="E584" s="129">
        <f t="shared" si="44"/>
        <v>0.93138686331417708</v>
      </c>
    </row>
    <row r="585" spans="1:5" ht="15.75" customHeight="1" x14ac:dyDescent="0.2">
      <c r="A585" s="125">
        <f t="shared" si="47"/>
        <v>67</v>
      </c>
      <c r="B585" s="134" t="str">
        <f t="shared" si="47"/>
        <v>67-SIDDHARTHNAGAR</v>
      </c>
      <c r="C585" s="103">
        <f>T5_PLAN_vs_PRFM_PS!F76+T5A_PLAN_vs_PRFM_UPS!F76+T5B_PLAN_vs_PRFM_NCLP!F76</f>
        <v>43365790</v>
      </c>
      <c r="D585" s="103">
        <f>'AT4_enrolment vs availed_PY'!T76+'AT4A_enrolment vs availed_UPY'!T76</f>
        <v>38292121</v>
      </c>
      <c r="E585" s="129">
        <f t="shared" si="44"/>
        <v>0.88300296155102909</v>
      </c>
    </row>
    <row r="586" spans="1:5" ht="15.75" customHeight="1" x14ac:dyDescent="0.2">
      <c r="A586" s="125">
        <f t="shared" si="47"/>
        <v>68</v>
      </c>
      <c r="B586" s="134" t="str">
        <f t="shared" si="47"/>
        <v>68-SITAPUR</v>
      </c>
      <c r="C586" s="103">
        <f>T5_PLAN_vs_PRFM_PS!F77+T5A_PLAN_vs_PRFM_UPS!F77+T5B_PLAN_vs_PRFM_NCLP!F77</f>
        <v>71285682</v>
      </c>
      <c r="D586" s="103">
        <f>'AT4_enrolment vs availed_PY'!T77+'AT4A_enrolment vs availed_UPY'!T77</f>
        <v>70763572</v>
      </c>
      <c r="E586" s="129">
        <f t="shared" si="44"/>
        <v>0.99267580830607749</v>
      </c>
    </row>
    <row r="587" spans="1:5" ht="15.75" customHeight="1" x14ac:dyDescent="0.2">
      <c r="A587" s="125">
        <f t="shared" si="47"/>
        <v>69</v>
      </c>
      <c r="B587" s="134" t="str">
        <f t="shared" si="47"/>
        <v>69-SONBHADRA</v>
      </c>
      <c r="C587" s="103">
        <f>T5_PLAN_vs_PRFM_PS!F78+T5A_PLAN_vs_PRFM_UPS!F78+T5B_PLAN_vs_PRFM_NCLP!F78</f>
        <v>34434517</v>
      </c>
      <c r="D587" s="103">
        <f>'AT4_enrolment vs availed_PY'!T78+'AT4A_enrolment vs availed_UPY'!T78</f>
        <v>33072715</v>
      </c>
      <c r="E587" s="129">
        <f t="shared" si="44"/>
        <v>0.96045241465126407</v>
      </c>
    </row>
    <row r="588" spans="1:5" ht="15.75" customHeight="1" x14ac:dyDescent="0.2">
      <c r="A588" s="125">
        <f t="shared" si="47"/>
        <v>70</v>
      </c>
      <c r="B588" s="134" t="str">
        <f t="shared" si="47"/>
        <v>70-SULTANPUR</v>
      </c>
      <c r="C588" s="103">
        <f>T5_PLAN_vs_PRFM_PS!F79+T5A_PLAN_vs_PRFM_UPS!F79+T5B_PLAN_vs_PRFM_NCLP!F79</f>
        <v>37198694</v>
      </c>
      <c r="D588" s="103">
        <f>'AT4_enrolment vs availed_PY'!T79+'AT4A_enrolment vs availed_UPY'!T79</f>
        <v>36152253</v>
      </c>
      <c r="E588" s="129">
        <f t="shared" si="44"/>
        <v>0.97186887797727517</v>
      </c>
    </row>
    <row r="589" spans="1:5" ht="15.75" customHeight="1" x14ac:dyDescent="0.2">
      <c r="A589" s="125">
        <f t="shared" si="47"/>
        <v>71</v>
      </c>
      <c r="B589" s="134" t="str">
        <f t="shared" si="47"/>
        <v>71-UNNAO</v>
      </c>
      <c r="C589" s="103">
        <f>T5_PLAN_vs_PRFM_PS!F80+T5A_PLAN_vs_PRFM_UPS!F80+T5B_PLAN_vs_PRFM_NCLP!F80</f>
        <v>37648728</v>
      </c>
      <c r="D589" s="103">
        <f>'AT4_enrolment vs availed_PY'!T80+'AT4A_enrolment vs availed_UPY'!T80</f>
        <v>35627324</v>
      </c>
      <c r="E589" s="129">
        <f t="shared" si="44"/>
        <v>0.94630883678194921</v>
      </c>
    </row>
    <row r="590" spans="1:5" ht="15.75" customHeight="1" x14ac:dyDescent="0.2">
      <c r="A590" s="125">
        <f t="shared" si="47"/>
        <v>72</v>
      </c>
      <c r="B590" s="134" t="str">
        <f t="shared" si="47"/>
        <v>72-VARANASI</v>
      </c>
      <c r="C590" s="103">
        <f>T5_PLAN_vs_PRFM_PS!F81+T5A_PLAN_vs_PRFM_UPS!F81+T5B_PLAN_vs_PRFM_NCLP!F81</f>
        <v>48141782</v>
      </c>
      <c r="D590" s="103">
        <f>'AT4_enrolment vs availed_PY'!T81+'AT4A_enrolment vs availed_UPY'!T81</f>
        <v>44564741</v>
      </c>
      <c r="E590" s="129">
        <f t="shared" si="44"/>
        <v>0.9256977857612334</v>
      </c>
    </row>
    <row r="591" spans="1:5" ht="15.75" customHeight="1" x14ac:dyDescent="0.2">
      <c r="A591" s="125">
        <f t="shared" si="47"/>
        <v>73</v>
      </c>
      <c r="B591" s="134" t="str">
        <f t="shared" si="47"/>
        <v>73-SAMBHAL</v>
      </c>
      <c r="C591" s="103">
        <f>T5_PLAN_vs_PRFM_PS!F82+T5A_PLAN_vs_PRFM_UPS!F82+T5B_PLAN_vs_PRFM_NCLP!F82</f>
        <v>32439992</v>
      </c>
      <c r="D591" s="103">
        <f>'AT4_enrolment vs availed_PY'!T82+'AT4A_enrolment vs availed_UPY'!T82</f>
        <v>24571668</v>
      </c>
      <c r="E591" s="129">
        <f t="shared" si="44"/>
        <v>0.75744987853264578</v>
      </c>
    </row>
    <row r="592" spans="1:5" ht="15.75" customHeight="1" x14ac:dyDescent="0.2">
      <c r="A592" s="125">
        <f t="shared" si="47"/>
        <v>74</v>
      </c>
      <c r="B592" s="134" t="str">
        <f t="shared" si="47"/>
        <v>74-HAPUR</v>
      </c>
      <c r="C592" s="103">
        <f>T5_PLAN_vs_PRFM_PS!F83+T5A_PLAN_vs_PRFM_UPS!F83+T5B_PLAN_vs_PRFM_NCLP!F83</f>
        <v>11483277</v>
      </c>
      <c r="D592" s="103">
        <f>'AT4_enrolment vs availed_PY'!T83+'AT4A_enrolment vs availed_UPY'!T83</f>
        <v>9547558</v>
      </c>
      <c r="E592" s="129">
        <f t="shared" si="44"/>
        <v>0.83143148075240192</v>
      </c>
    </row>
    <row r="593" spans="1:6" ht="15.75" customHeight="1" x14ac:dyDescent="0.2">
      <c r="A593" s="125">
        <f t="shared" si="47"/>
        <v>75</v>
      </c>
      <c r="B593" s="134" t="str">
        <f t="shared" si="47"/>
        <v>75-SHAMLI</v>
      </c>
      <c r="C593" s="103">
        <f>T5_PLAN_vs_PRFM_PS!F84+T5A_PLAN_vs_PRFM_UPS!F84+T5B_PLAN_vs_PRFM_NCLP!F84</f>
        <v>12076077</v>
      </c>
      <c r="D593" s="103">
        <f>'AT4_enrolment vs availed_PY'!T84+'AT4A_enrolment vs availed_UPY'!T84</f>
        <v>12514733</v>
      </c>
      <c r="E593" s="129">
        <f t="shared" si="44"/>
        <v>1.0363243791837367</v>
      </c>
    </row>
    <row r="594" spans="1:6" ht="15.75" customHeight="1" x14ac:dyDescent="0.2">
      <c r="A594" s="121">
        <f t="shared" si="47"/>
        <v>0</v>
      </c>
      <c r="B594" s="114" t="str">
        <f t="shared" si="47"/>
        <v>TOTAL</v>
      </c>
      <c r="C594" s="111">
        <f>SUM(C519:C593)</f>
        <v>2551026866</v>
      </c>
      <c r="D594" s="111">
        <f>SUM(D519:D593)</f>
        <v>2279315697</v>
      </c>
      <c r="E594" s="130">
        <f t="shared" si="44"/>
        <v>0.89348949138037026</v>
      </c>
    </row>
    <row r="596" spans="1:6" ht="15.75" customHeight="1" x14ac:dyDescent="0.2">
      <c r="A596" s="131" t="s">
        <v>927</v>
      </c>
      <c r="B596" s="132"/>
      <c r="C596" s="132"/>
      <c r="D596" s="132"/>
      <c r="E596" s="97"/>
      <c r="F596" s="97"/>
    </row>
    <row r="597" spans="1:6" ht="15.75" customHeight="1" x14ac:dyDescent="0.2">
      <c r="A597" s="133" t="s">
        <v>928</v>
      </c>
      <c r="B597" s="132"/>
      <c r="C597" s="132"/>
      <c r="D597" s="97"/>
      <c r="E597" s="97"/>
      <c r="F597" s="97"/>
    </row>
    <row r="598" spans="1:6" ht="48.75" customHeight="1" x14ac:dyDescent="0.2">
      <c r="A598" s="100" t="s">
        <v>304</v>
      </c>
      <c r="B598" s="100"/>
      <c r="C598" s="100" t="s">
        <v>929</v>
      </c>
      <c r="D598" s="100" t="s">
        <v>930</v>
      </c>
      <c r="E598" s="100" t="s">
        <v>884</v>
      </c>
      <c r="F598" s="100" t="s">
        <v>931</v>
      </c>
    </row>
    <row r="599" spans="1:6" ht="15.75" customHeight="1" x14ac:dyDescent="0.2">
      <c r="A599" s="100">
        <v>1</v>
      </c>
      <c r="B599" s="100">
        <v>2</v>
      </c>
      <c r="C599" s="100">
        <v>3</v>
      </c>
      <c r="D599" s="100">
        <v>4</v>
      </c>
      <c r="E599" s="100" t="s">
        <v>932</v>
      </c>
      <c r="F599" s="100">
        <v>6</v>
      </c>
    </row>
    <row r="600" spans="1:6" ht="15.75" customHeight="1" x14ac:dyDescent="0.2">
      <c r="A600" s="121">
        <v>1</v>
      </c>
      <c r="B600" s="114" t="s">
        <v>933</v>
      </c>
      <c r="C600" s="103">
        <v>29761.696</v>
      </c>
      <c r="D600" s="103">
        <f>T6_FG_PS!D9+T6_FG_PS!I9+T6A_FG_UPS!D9+T6A_FG_UPS!I9</f>
        <v>29457.143000000004</v>
      </c>
      <c r="E600" s="103">
        <f>D600-C600</f>
        <v>-304.55299999999625</v>
      </c>
      <c r="F600" s="123">
        <v>0</v>
      </c>
    </row>
    <row r="601" spans="1:6" ht="15.75" customHeight="1" x14ac:dyDescent="0.2">
      <c r="A601" s="121">
        <v>2</v>
      </c>
      <c r="B601" s="114" t="s">
        <v>324</v>
      </c>
      <c r="C601" s="103">
        <v>293541.95</v>
      </c>
      <c r="D601" s="103">
        <f>T6_FG_PS!C9+T6_FG_PS!H9+T6A_FG_UPS!C9+T6A_FG_UPS!H9</f>
        <v>293541.86</v>
      </c>
      <c r="E601" s="103">
        <f>D601-C601</f>
        <v>-9.0000000025611371E-2</v>
      </c>
      <c r="F601" s="123">
        <v>0</v>
      </c>
    </row>
    <row r="602" spans="1:6" ht="15.75" customHeight="1" x14ac:dyDescent="0.2">
      <c r="A602" s="121">
        <v>3</v>
      </c>
      <c r="B602" s="114" t="s">
        <v>934</v>
      </c>
      <c r="C602" s="103"/>
      <c r="D602" s="103">
        <f>T6_FG_PS!E9+T6_FG_PS!J9+T6A_FG_UPS!E9+T6A_FG_UPS!J9</f>
        <v>260564.79599999997</v>
      </c>
      <c r="E602" s="103">
        <f>D602-C602</f>
        <v>260564.79599999997</v>
      </c>
      <c r="F602" s="123">
        <v>0</v>
      </c>
    </row>
    <row r="603" spans="1:6" ht="15.75" customHeight="1" x14ac:dyDescent="0.2">
      <c r="A603" s="528" t="s">
        <v>935</v>
      </c>
      <c r="B603" s="529"/>
      <c r="C603" s="97"/>
      <c r="D603" s="97"/>
      <c r="E603" s="97"/>
      <c r="F603" s="97"/>
    </row>
    <row r="605" spans="1:6" ht="15.75" customHeight="1" x14ac:dyDescent="0.2">
      <c r="A605" s="138" t="s">
        <v>940</v>
      </c>
      <c r="B605" s="139"/>
      <c r="C605" s="139"/>
      <c r="D605" s="139"/>
      <c r="E605" s="140"/>
    </row>
    <row r="606" spans="1:6" ht="15.75" customHeight="1" x14ac:dyDescent="0.2">
      <c r="A606" s="90" t="s">
        <v>942</v>
      </c>
      <c r="B606" s="141"/>
      <c r="C606" s="142"/>
      <c r="D606" s="141"/>
      <c r="E606" s="141"/>
    </row>
    <row r="607" spans="1:6" ht="15.75" customHeight="1" x14ac:dyDescent="0.2">
      <c r="A607" s="141"/>
      <c r="B607" s="141"/>
      <c r="C607" s="141"/>
      <c r="D607" s="141"/>
      <c r="E607" s="153" t="s">
        <v>943</v>
      </c>
    </row>
    <row r="608" spans="1:6" ht="45.75" customHeight="1" x14ac:dyDescent="0.2">
      <c r="A608" s="143" t="s">
        <v>91</v>
      </c>
      <c r="B608" s="143" t="s">
        <v>263</v>
      </c>
      <c r="C608" s="144" t="s">
        <v>324</v>
      </c>
      <c r="D608" s="144" t="s">
        <v>933</v>
      </c>
      <c r="E608" s="144" t="s">
        <v>941</v>
      </c>
    </row>
    <row r="609" spans="1:5" ht="15.75" customHeight="1" x14ac:dyDescent="0.2">
      <c r="A609" s="143">
        <v>1</v>
      </c>
      <c r="B609" s="143">
        <v>2</v>
      </c>
      <c r="C609" s="144">
        <v>3</v>
      </c>
      <c r="D609" s="144">
        <v>4</v>
      </c>
      <c r="E609" s="144">
        <v>5</v>
      </c>
    </row>
    <row r="610" spans="1:5" ht="15.75" customHeight="1" x14ac:dyDescent="0.2">
      <c r="A610" s="145">
        <f t="shared" ref="A610:B629" si="48">A39</f>
        <v>1</v>
      </c>
      <c r="B610" s="146" t="str">
        <f t="shared" si="48"/>
        <v>01-AGRA</v>
      </c>
      <c r="C610" s="147">
        <f>T6_FG_PS!C10+T6_FG_PS!H10+T6A_FG_UPS!C10+T6A_FG_UPS!H10</f>
        <v>4068.4610000000002</v>
      </c>
      <c r="D610" s="147">
        <f>T6_FG_PS!D10+T6_FG_PS!I10+T6A_FG_UPS!D10+T6A_FG_UPS!I10</f>
        <v>1023.133</v>
      </c>
      <c r="E610" s="148">
        <f>D610/C610</f>
        <v>0.25147912195790989</v>
      </c>
    </row>
    <row r="611" spans="1:5" ht="15.75" customHeight="1" x14ac:dyDescent="0.2">
      <c r="A611" s="145">
        <f t="shared" si="48"/>
        <v>2</v>
      </c>
      <c r="B611" s="146" t="str">
        <f t="shared" si="48"/>
        <v>02-ALIGARH</v>
      </c>
      <c r="C611" s="147">
        <f>T6_FG_PS!C11+T6_FG_PS!H11+T6A_FG_UPS!C11+T6A_FG_UPS!H11</f>
        <v>4485.2449999999999</v>
      </c>
      <c r="D611" s="147">
        <f>T6_FG_PS!D11+T6_FG_PS!I11+T6A_FG_UPS!D11+T6A_FG_UPS!I11</f>
        <v>370.73300000000006</v>
      </c>
      <c r="E611" s="148">
        <f t="shared" ref="E611:E674" si="49">D611/C611</f>
        <v>8.2656131381897771E-2</v>
      </c>
    </row>
    <row r="612" spans="1:5" ht="15.75" customHeight="1" x14ac:dyDescent="0.2">
      <c r="A612" s="145">
        <f t="shared" si="48"/>
        <v>3</v>
      </c>
      <c r="B612" s="146" t="str">
        <f t="shared" si="48"/>
        <v>03-ALLAHABAD</v>
      </c>
      <c r="C612" s="147">
        <f>T6_FG_PS!C12+T6_FG_PS!H12+T6A_FG_UPS!C12+T6A_FG_UPS!H12</f>
        <v>7718.1309999999994</v>
      </c>
      <c r="D612" s="147">
        <f>T6_FG_PS!D12+T6_FG_PS!I12+T6A_FG_UPS!D12+T6A_FG_UPS!I12</f>
        <v>-327.41299999999995</v>
      </c>
      <c r="E612" s="148">
        <f t="shared" si="49"/>
        <v>-4.2421280488760815E-2</v>
      </c>
    </row>
    <row r="613" spans="1:5" ht="15.75" customHeight="1" x14ac:dyDescent="0.2">
      <c r="A613" s="145">
        <f t="shared" si="48"/>
        <v>4</v>
      </c>
      <c r="B613" s="146" t="str">
        <f t="shared" si="48"/>
        <v>04-AMBEDKAR NAGAR</v>
      </c>
      <c r="C613" s="147">
        <f>T6_FG_PS!C13+T6_FG_PS!H13+T6A_FG_UPS!C13+T6A_FG_UPS!H13</f>
        <v>3248.9849999999997</v>
      </c>
      <c r="D613" s="147">
        <f>T6_FG_PS!D13+T6_FG_PS!I13+T6A_FG_UPS!D13+T6A_FG_UPS!I13</f>
        <v>5237.1490000000003</v>
      </c>
      <c r="E613" s="148">
        <f t="shared" si="49"/>
        <v>1.6119338808889547</v>
      </c>
    </row>
    <row r="614" spans="1:5" ht="15.75" customHeight="1" x14ac:dyDescent="0.2">
      <c r="A614" s="145">
        <f t="shared" si="48"/>
        <v>5</v>
      </c>
      <c r="B614" s="146" t="str">
        <f t="shared" si="48"/>
        <v>05-AURAIYA</v>
      </c>
      <c r="C614" s="147">
        <f>T6_FG_PS!C14+T6_FG_PS!H14+T6A_FG_UPS!C14+T6A_FG_UPS!H14</f>
        <v>2116.5099999999998</v>
      </c>
      <c r="D614" s="147">
        <f>T6_FG_PS!D14+T6_FG_PS!I14+T6A_FG_UPS!D14+T6A_FG_UPS!I14</f>
        <v>267.91899999999998</v>
      </c>
      <c r="E614" s="148">
        <f t="shared" si="49"/>
        <v>0.12658527481561627</v>
      </c>
    </row>
    <row r="615" spans="1:5" ht="15.75" customHeight="1" x14ac:dyDescent="0.2">
      <c r="A615" s="145">
        <f t="shared" si="48"/>
        <v>6</v>
      </c>
      <c r="B615" s="146" t="str">
        <f t="shared" si="48"/>
        <v>06-AZAMGARH</v>
      </c>
      <c r="C615" s="147">
        <f>T6_FG_PS!C15+T6_FG_PS!H15+T6A_FG_UPS!C15+T6A_FG_UPS!H15</f>
        <v>7326.598</v>
      </c>
      <c r="D615" s="147">
        <f>T6_FG_PS!D15+T6_FG_PS!I15+T6A_FG_UPS!D15+T6A_FG_UPS!I15</f>
        <v>1184</v>
      </c>
      <c r="E615" s="148">
        <f t="shared" si="49"/>
        <v>0.16160297043730254</v>
      </c>
    </row>
    <row r="616" spans="1:5" ht="15.75" customHeight="1" x14ac:dyDescent="0.2">
      <c r="A616" s="145">
        <f t="shared" si="48"/>
        <v>7</v>
      </c>
      <c r="B616" s="146" t="str">
        <f t="shared" si="48"/>
        <v>07-BADAUN</v>
      </c>
      <c r="C616" s="147">
        <f>T6_FG_PS!C16+T6_FG_PS!H16+T6A_FG_UPS!C16+T6A_FG_UPS!H16</f>
        <v>4631.8050000000003</v>
      </c>
      <c r="D616" s="147">
        <f>T6_FG_PS!D16+T6_FG_PS!I16+T6A_FG_UPS!D16+T6A_FG_UPS!I16</f>
        <v>940.48699999999997</v>
      </c>
      <c r="E616" s="148">
        <f t="shared" si="49"/>
        <v>0.20304978296797899</v>
      </c>
    </row>
    <row r="617" spans="1:5" ht="15.75" customHeight="1" x14ac:dyDescent="0.2">
      <c r="A617" s="145">
        <f t="shared" si="48"/>
        <v>8</v>
      </c>
      <c r="B617" s="146" t="str">
        <f t="shared" si="48"/>
        <v>08-BAGHPAT</v>
      </c>
      <c r="C617" s="147">
        <f>T6_FG_PS!C17+T6_FG_PS!H17+T6A_FG_UPS!C17+T6A_FG_UPS!H17</f>
        <v>1566.6459999999997</v>
      </c>
      <c r="D617" s="147">
        <f>T6_FG_PS!D17+T6_FG_PS!I17+T6A_FG_UPS!D17+T6A_FG_UPS!I17</f>
        <v>-55.216000000000001</v>
      </c>
      <c r="E617" s="148">
        <f t="shared" si="49"/>
        <v>-3.524472024950117E-2</v>
      </c>
    </row>
    <row r="618" spans="1:5" ht="15.75" customHeight="1" x14ac:dyDescent="0.2">
      <c r="A618" s="145">
        <f t="shared" si="48"/>
        <v>9</v>
      </c>
      <c r="B618" s="146" t="str">
        <f t="shared" si="48"/>
        <v>09-BAHRAICH</v>
      </c>
      <c r="C618" s="147">
        <f>T6_FG_PS!C18+T6_FG_PS!H18+T6A_FG_UPS!C18+T6A_FG_UPS!H18</f>
        <v>7166.201</v>
      </c>
      <c r="D618" s="147">
        <f>T6_FG_PS!D18+T6_FG_PS!I18+T6A_FG_UPS!D18+T6A_FG_UPS!I18</f>
        <v>-123.57099999999998</v>
      </c>
      <c r="E618" s="148">
        <f t="shared" si="49"/>
        <v>-1.7243585548326092E-2</v>
      </c>
    </row>
    <row r="619" spans="1:5" ht="15.75" customHeight="1" x14ac:dyDescent="0.2">
      <c r="A619" s="145">
        <f t="shared" si="48"/>
        <v>10</v>
      </c>
      <c r="B619" s="146" t="str">
        <f t="shared" si="48"/>
        <v>10-BALLIA</v>
      </c>
      <c r="C619" s="147">
        <f>T6_FG_PS!C19+T6_FG_PS!H19+T6A_FG_UPS!C19+T6A_FG_UPS!H19</f>
        <v>6580.1100000000006</v>
      </c>
      <c r="D619" s="147">
        <f>T6_FG_PS!D19+T6_FG_PS!I19+T6A_FG_UPS!D19+T6A_FG_UPS!I19</f>
        <v>41.163000000000011</v>
      </c>
      <c r="E619" s="148">
        <f t="shared" si="49"/>
        <v>6.2556704979096107E-3</v>
      </c>
    </row>
    <row r="620" spans="1:5" ht="15.75" customHeight="1" x14ac:dyDescent="0.2">
      <c r="A620" s="145">
        <f t="shared" si="48"/>
        <v>11</v>
      </c>
      <c r="B620" s="146" t="str">
        <f t="shared" si="48"/>
        <v>11-BALRAMPUR</v>
      </c>
      <c r="C620" s="147">
        <f>T6_FG_PS!C20+T6_FG_PS!H20+T6A_FG_UPS!C20+T6A_FG_UPS!H20</f>
        <v>3880.4769999999999</v>
      </c>
      <c r="D620" s="147">
        <f>T6_FG_PS!D20+T6_FG_PS!I20+T6A_FG_UPS!D20+T6A_FG_UPS!I20</f>
        <v>-45.87</v>
      </c>
      <c r="E620" s="148">
        <f t="shared" si="49"/>
        <v>-1.1820711732088606E-2</v>
      </c>
    </row>
    <row r="621" spans="1:5" ht="15.75" customHeight="1" x14ac:dyDescent="0.2">
      <c r="A621" s="145">
        <f t="shared" si="48"/>
        <v>12</v>
      </c>
      <c r="B621" s="146" t="str">
        <f t="shared" si="48"/>
        <v>12-BANDA</v>
      </c>
      <c r="C621" s="147">
        <f>T6_FG_PS!C21+T6_FG_PS!H21+T6A_FG_UPS!C21+T6A_FG_UPS!H21</f>
        <v>3692.8550000000005</v>
      </c>
      <c r="D621" s="147">
        <f>T6_FG_PS!D21+T6_FG_PS!I21+T6A_FG_UPS!D21+T6A_FG_UPS!I21</f>
        <v>408.91600000000005</v>
      </c>
      <c r="E621" s="148">
        <f t="shared" si="49"/>
        <v>0.11073166967021451</v>
      </c>
    </row>
    <row r="622" spans="1:5" ht="15.75" customHeight="1" x14ac:dyDescent="0.2">
      <c r="A622" s="145">
        <f t="shared" si="48"/>
        <v>13</v>
      </c>
      <c r="B622" s="146" t="str">
        <f t="shared" si="48"/>
        <v>13-BARABANKI</v>
      </c>
      <c r="C622" s="147">
        <f>T6_FG_PS!C22+T6_FG_PS!H22+T6A_FG_UPS!C22+T6A_FG_UPS!H22</f>
        <v>5023.8329999999987</v>
      </c>
      <c r="D622" s="147">
        <f>T6_FG_PS!D22+T6_FG_PS!I22+T6A_FG_UPS!D22+T6A_FG_UPS!I22</f>
        <v>412.99499999999995</v>
      </c>
      <c r="E622" s="148">
        <f t="shared" si="49"/>
        <v>8.2207151392174077E-2</v>
      </c>
    </row>
    <row r="623" spans="1:5" ht="15.75" customHeight="1" x14ac:dyDescent="0.2">
      <c r="A623" s="145">
        <f t="shared" si="48"/>
        <v>14</v>
      </c>
      <c r="B623" s="146" t="str">
        <f t="shared" si="48"/>
        <v>14-BAREILY</v>
      </c>
      <c r="C623" s="147">
        <f>T6_FG_PS!C23+T6_FG_PS!H23+T6A_FG_UPS!C23+T6A_FG_UPS!H23</f>
        <v>5855.9740000000002</v>
      </c>
      <c r="D623" s="147">
        <f>T6_FG_PS!D23+T6_FG_PS!I23+T6A_FG_UPS!D23+T6A_FG_UPS!I23</f>
        <v>-239.02700000000004</v>
      </c>
      <c r="E623" s="148">
        <f t="shared" si="49"/>
        <v>-4.0817633411623762E-2</v>
      </c>
    </row>
    <row r="624" spans="1:5" ht="15.75" customHeight="1" x14ac:dyDescent="0.2">
      <c r="A624" s="145">
        <f t="shared" si="48"/>
        <v>15</v>
      </c>
      <c r="B624" s="146" t="str">
        <f t="shared" si="48"/>
        <v>15-BASTI</v>
      </c>
      <c r="C624" s="147">
        <f>T6_FG_PS!C24+T6_FG_PS!H24+T6A_FG_UPS!C24+T6A_FG_UPS!H24</f>
        <v>4365.3040000000001</v>
      </c>
      <c r="D624" s="147">
        <f>T6_FG_PS!D24+T6_FG_PS!I24+T6A_FG_UPS!D24+T6A_FG_UPS!I24</f>
        <v>352.95299999999997</v>
      </c>
      <c r="E624" s="148">
        <f t="shared" si="49"/>
        <v>8.0854162734141755E-2</v>
      </c>
    </row>
    <row r="625" spans="1:5" ht="15.75" customHeight="1" x14ac:dyDescent="0.2">
      <c r="A625" s="145">
        <f t="shared" si="48"/>
        <v>16</v>
      </c>
      <c r="B625" s="146" t="str">
        <f t="shared" si="48"/>
        <v>16-BHADOHI</v>
      </c>
      <c r="C625" s="147">
        <f>T6_FG_PS!C25+T6_FG_PS!H25+T6A_FG_UPS!C25+T6A_FG_UPS!H25</f>
        <v>2179.0889999999999</v>
      </c>
      <c r="D625" s="147">
        <f>T6_FG_PS!D25+T6_FG_PS!I25+T6A_FG_UPS!D25+T6A_FG_UPS!I25</f>
        <v>181.387</v>
      </c>
      <c r="E625" s="148">
        <f t="shared" si="49"/>
        <v>8.3239830956881519E-2</v>
      </c>
    </row>
    <row r="626" spans="1:5" ht="15.75" customHeight="1" x14ac:dyDescent="0.2">
      <c r="A626" s="145">
        <f t="shared" si="48"/>
        <v>17</v>
      </c>
      <c r="B626" s="146" t="str">
        <f t="shared" si="48"/>
        <v>17-BIJNOUR</v>
      </c>
      <c r="C626" s="147">
        <f>T6_FG_PS!C26+T6_FG_PS!H26+T6A_FG_UPS!C26+T6A_FG_UPS!H26</f>
        <v>5040.598</v>
      </c>
      <c r="D626" s="147">
        <f>T6_FG_PS!D26+T6_FG_PS!I26+T6A_FG_UPS!D26+T6A_FG_UPS!I26</f>
        <v>243.18600000000001</v>
      </c>
      <c r="E626" s="148">
        <f t="shared" si="49"/>
        <v>4.8245466113346076E-2</v>
      </c>
    </row>
    <row r="627" spans="1:5" ht="15.75" customHeight="1" x14ac:dyDescent="0.2">
      <c r="A627" s="145">
        <f t="shared" si="48"/>
        <v>18</v>
      </c>
      <c r="B627" s="146" t="str">
        <f t="shared" si="48"/>
        <v>18-BULANDSHAHAR</v>
      </c>
      <c r="C627" s="147">
        <f>T6_FG_PS!C27+T6_FG_PS!H27+T6A_FG_UPS!C27+T6A_FG_UPS!H27</f>
        <v>3263.3759999999997</v>
      </c>
      <c r="D627" s="147">
        <f>T6_FG_PS!D27+T6_FG_PS!I27+T6A_FG_UPS!D27+T6A_FG_UPS!I27</f>
        <v>562.58100000000002</v>
      </c>
      <c r="E627" s="148">
        <f t="shared" si="49"/>
        <v>0.17239233235765664</v>
      </c>
    </row>
    <row r="628" spans="1:5" ht="15.75" customHeight="1" x14ac:dyDescent="0.2">
      <c r="A628" s="145">
        <f t="shared" si="48"/>
        <v>19</v>
      </c>
      <c r="B628" s="146" t="str">
        <f t="shared" si="48"/>
        <v>19-CHANDAULI</v>
      </c>
      <c r="C628" s="147">
        <f>T6_FG_PS!C28+T6_FG_PS!H28+T6A_FG_UPS!C28+T6A_FG_UPS!H28</f>
        <v>3834.1239999999998</v>
      </c>
      <c r="D628" s="147">
        <f>T6_FG_PS!D28+T6_FG_PS!I28+T6A_FG_UPS!D28+T6A_FG_UPS!I28</f>
        <v>226.16600000000003</v>
      </c>
      <c r="E628" s="148">
        <f t="shared" si="49"/>
        <v>5.8987659241067851E-2</v>
      </c>
    </row>
    <row r="629" spans="1:5" ht="15.75" customHeight="1" x14ac:dyDescent="0.2">
      <c r="A629" s="145">
        <f t="shared" si="48"/>
        <v>20</v>
      </c>
      <c r="B629" s="146" t="str">
        <f t="shared" si="48"/>
        <v>20-CHITRAKOOT</v>
      </c>
      <c r="C629" s="147">
        <f>T6_FG_PS!C29+T6_FG_PS!H29+T6A_FG_UPS!C29+T6A_FG_UPS!H29</f>
        <v>2447.6820000000002</v>
      </c>
      <c r="D629" s="147">
        <f>T6_FG_PS!D29+T6_FG_PS!I29+T6A_FG_UPS!D29+T6A_FG_UPS!I29</f>
        <v>252.89699999999999</v>
      </c>
      <c r="E629" s="148">
        <f t="shared" si="49"/>
        <v>0.10332101964225744</v>
      </c>
    </row>
    <row r="630" spans="1:5" ht="15.75" customHeight="1" x14ac:dyDescent="0.2">
      <c r="A630" s="145">
        <f t="shared" ref="A630:B649" si="50">A59</f>
        <v>21</v>
      </c>
      <c r="B630" s="146" t="str">
        <f t="shared" si="50"/>
        <v>21-AMETHI</v>
      </c>
      <c r="C630" s="147">
        <f>T6_FG_PS!C30+T6_FG_PS!H30+T6A_FG_UPS!C30+T6A_FG_UPS!H30</f>
        <v>2503.672</v>
      </c>
      <c r="D630" s="147">
        <f>T6_FG_PS!D30+T6_FG_PS!I30+T6A_FG_UPS!D30+T6A_FG_UPS!I30</f>
        <v>308.06799999999998</v>
      </c>
      <c r="E630" s="148">
        <f t="shared" si="49"/>
        <v>0.12304646934582485</v>
      </c>
    </row>
    <row r="631" spans="1:5" ht="15.75" customHeight="1" x14ac:dyDescent="0.2">
      <c r="A631" s="145">
        <f t="shared" si="50"/>
        <v>22</v>
      </c>
      <c r="B631" s="146" t="str">
        <f t="shared" si="50"/>
        <v>22-DEORIA</v>
      </c>
      <c r="C631" s="147">
        <f>T6_FG_PS!C31+T6_FG_PS!H31+T6A_FG_UPS!C31+T6A_FG_UPS!H31</f>
        <v>4594.4530000000004</v>
      </c>
      <c r="D631" s="147">
        <f>T6_FG_PS!D31+T6_FG_PS!I31+T6A_FG_UPS!D31+T6A_FG_UPS!I31</f>
        <v>-10.908000000000015</v>
      </c>
      <c r="E631" s="148">
        <f t="shared" si="49"/>
        <v>-2.3741672838964757E-3</v>
      </c>
    </row>
    <row r="632" spans="1:5" ht="15.75" customHeight="1" x14ac:dyDescent="0.2">
      <c r="A632" s="145">
        <f t="shared" si="50"/>
        <v>23</v>
      </c>
      <c r="B632" s="146" t="str">
        <f t="shared" si="50"/>
        <v>23-ETAH</v>
      </c>
      <c r="C632" s="147">
        <f>T6_FG_PS!C32+T6_FG_PS!H32+T6A_FG_UPS!C32+T6A_FG_UPS!H32</f>
        <v>2969.5540000000001</v>
      </c>
      <c r="D632" s="147">
        <f>T6_FG_PS!D32+T6_FG_PS!I32+T6A_FG_UPS!D32+T6A_FG_UPS!I32</f>
        <v>369.22800000000001</v>
      </c>
      <c r="E632" s="148">
        <f t="shared" si="49"/>
        <v>0.12433786353102183</v>
      </c>
    </row>
    <row r="633" spans="1:5" ht="15.75" customHeight="1" x14ac:dyDescent="0.2">
      <c r="A633" s="145">
        <f t="shared" si="50"/>
        <v>24</v>
      </c>
      <c r="B633" s="146" t="str">
        <f t="shared" si="50"/>
        <v>24-FAIZABAD</v>
      </c>
      <c r="C633" s="147">
        <f>T6_FG_PS!C33+T6_FG_PS!H33+T6A_FG_UPS!C33+T6A_FG_UPS!H33</f>
        <v>3964.5860000000002</v>
      </c>
      <c r="D633" s="147">
        <f>T6_FG_PS!D33+T6_FG_PS!I33+T6A_FG_UPS!D33+T6A_FG_UPS!I33</f>
        <v>343.20300000000003</v>
      </c>
      <c r="E633" s="148">
        <f t="shared" si="49"/>
        <v>8.6567172461386885E-2</v>
      </c>
    </row>
    <row r="634" spans="1:5" ht="15.75" customHeight="1" x14ac:dyDescent="0.2">
      <c r="A634" s="145">
        <f t="shared" si="50"/>
        <v>25</v>
      </c>
      <c r="B634" s="146" t="str">
        <f t="shared" si="50"/>
        <v>25-FARRUKHABAD</v>
      </c>
      <c r="C634" s="147">
        <f>T6_FG_PS!C34+T6_FG_PS!H34+T6A_FG_UPS!C34+T6A_FG_UPS!H34</f>
        <v>3145.6099999999997</v>
      </c>
      <c r="D634" s="147">
        <f>T6_FG_PS!D34+T6_FG_PS!I34+T6A_FG_UPS!D34+T6A_FG_UPS!I34</f>
        <v>479.78399999999999</v>
      </c>
      <c r="E634" s="148">
        <f t="shared" si="49"/>
        <v>0.15252494746646916</v>
      </c>
    </row>
    <row r="635" spans="1:5" ht="15.75" customHeight="1" x14ac:dyDescent="0.2">
      <c r="A635" s="145">
        <f t="shared" si="50"/>
        <v>26</v>
      </c>
      <c r="B635" s="146" t="str">
        <f t="shared" si="50"/>
        <v>26-FATEHPUR</v>
      </c>
      <c r="C635" s="147">
        <f>T6_FG_PS!C35+T6_FG_PS!H35+T6A_FG_UPS!C35+T6A_FG_UPS!H35</f>
        <v>4517.9119999999994</v>
      </c>
      <c r="D635" s="147">
        <f>T6_FG_PS!D35+T6_FG_PS!I35+T6A_FG_UPS!D35+T6A_FG_UPS!I35</f>
        <v>461.077</v>
      </c>
      <c r="E635" s="148">
        <f t="shared" si="49"/>
        <v>0.10205532998429365</v>
      </c>
    </row>
    <row r="636" spans="1:5" ht="15.75" customHeight="1" x14ac:dyDescent="0.2">
      <c r="A636" s="145">
        <f t="shared" si="50"/>
        <v>27</v>
      </c>
      <c r="B636" s="146" t="str">
        <f t="shared" si="50"/>
        <v>27-FIROZABAD</v>
      </c>
      <c r="C636" s="147">
        <f>T6_FG_PS!C36+T6_FG_PS!H36+T6A_FG_UPS!C36+T6A_FG_UPS!H36</f>
        <v>2622.9629999999997</v>
      </c>
      <c r="D636" s="147">
        <f>T6_FG_PS!D36+T6_FG_PS!I36+T6A_FG_UPS!D36+T6A_FG_UPS!I36</f>
        <v>172.066</v>
      </c>
      <c r="E636" s="148">
        <f t="shared" si="49"/>
        <v>6.5599857870660014E-2</v>
      </c>
    </row>
    <row r="637" spans="1:5" ht="15.75" customHeight="1" x14ac:dyDescent="0.2">
      <c r="A637" s="145">
        <f t="shared" si="50"/>
        <v>28</v>
      </c>
      <c r="B637" s="146" t="str">
        <f t="shared" si="50"/>
        <v>28-G.B. NAGAR</v>
      </c>
      <c r="C637" s="147">
        <f>T6_FG_PS!C37+T6_FG_PS!H37+T6A_FG_UPS!C37+T6A_FG_UPS!H37</f>
        <v>1814.4049999999997</v>
      </c>
      <c r="D637" s="147">
        <f>T6_FG_PS!D37+T6_FG_PS!I37+T6A_FG_UPS!D37+T6A_FG_UPS!I37</f>
        <v>-135.71899999999999</v>
      </c>
      <c r="E637" s="148">
        <f t="shared" si="49"/>
        <v>-7.4800830024167708E-2</v>
      </c>
    </row>
    <row r="638" spans="1:5" ht="15.75" customHeight="1" x14ac:dyDescent="0.2">
      <c r="A638" s="145">
        <f t="shared" si="50"/>
        <v>29</v>
      </c>
      <c r="B638" s="146" t="str">
        <f t="shared" si="50"/>
        <v>29-GHAZIPUR</v>
      </c>
      <c r="C638" s="147">
        <f>T6_FG_PS!C38+T6_FG_PS!H38+T6A_FG_UPS!C38+T6A_FG_UPS!H38</f>
        <v>5161.5280000000002</v>
      </c>
      <c r="D638" s="147">
        <f>T6_FG_PS!D38+T6_FG_PS!I38+T6A_FG_UPS!D38+T6A_FG_UPS!I38</f>
        <v>627.351</v>
      </c>
      <c r="E638" s="148">
        <f t="shared" si="49"/>
        <v>0.12154365916449547</v>
      </c>
    </row>
    <row r="639" spans="1:5" ht="15.75" customHeight="1" x14ac:dyDescent="0.2">
      <c r="A639" s="145">
        <f t="shared" si="50"/>
        <v>30</v>
      </c>
      <c r="B639" s="146" t="str">
        <f t="shared" si="50"/>
        <v>30-GHAZIYABAD</v>
      </c>
      <c r="C639" s="147">
        <f>T6_FG_PS!C39+T6_FG_PS!H39+T6A_FG_UPS!C39+T6A_FG_UPS!H39</f>
        <v>1841.665</v>
      </c>
      <c r="D639" s="147">
        <f>T6_FG_PS!D39+T6_FG_PS!I39+T6A_FG_UPS!D39+T6A_FG_UPS!I39</f>
        <v>-354.82</v>
      </c>
      <c r="E639" s="148">
        <f t="shared" si="49"/>
        <v>-0.19266261779422425</v>
      </c>
    </row>
    <row r="640" spans="1:5" ht="15.75" customHeight="1" x14ac:dyDescent="0.2">
      <c r="A640" s="145">
        <f t="shared" si="50"/>
        <v>31</v>
      </c>
      <c r="B640" s="146" t="str">
        <f t="shared" si="50"/>
        <v>31-GONDA</v>
      </c>
      <c r="C640" s="147">
        <f>T6_FG_PS!C40+T6_FG_PS!H40+T6A_FG_UPS!C40+T6A_FG_UPS!H40</f>
        <v>5730.5309999999999</v>
      </c>
      <c r="D640" s="147">
        <f>T6_FG_PS!D40+T6_FG_PS!I40+T6A_FG_UPS!D40+T6A_FG_UPS!I40</f>
        <v>220.458</v>
      </c>
      <c r="E640" s="148">
        <f t="shared" si="49"/>
        <v>3.8470780456470788E-2</v>
      </c>
    </row>
    <row r="641" spans="1:5" ht="15.75" customHeight="1" x14ac:dyDescent="0.2">
      <c r="A641" s="145">
        <f t="shared" si="50"/>
        <v>32</v>
      </c>
      <c r="B641" s="146" t="str">
        <f t="shared" si="50"/>
        <v>32-GORAKHPUR</v>
      </c>
      <c r="C641" s="147">
        <f>T6_FG_PS!C41+T6_FG_PS!H41+T6A_FG_UPS!C41+T6A_FG_UPS!H41</f>
        <v>5424.3150000000005</v>
      </c>
      <c r="D641" s="147">
        <f>T6_FG_PS!D41+T6_FG_PS!I41+T6A_FG_UPS!D41+T6A_FG_UPS!I41</f>
        <v>1009.231</v>
      </c>
      <c r="E641" s="148">
        <f t="shared" si="49"/>
        <v>0.18605685694875757</v>
      </c>
    </row>
    <row r="642" spans="1:5" ht="15.75" customHeight="1" x14ac:dyDescent="0.2">
      <c r="A642" s="145">
        <f t="shared" si="50"/>
        <v>33</v>
      </c>
      <c r="B642" s="146" t="str">
        <f t="shared" si="50"/>
        <v>33-HAMEERPUR</v>
      </c>
      <c r="C642" s="147">
        <f>T6_FG_PS!C42+T6_FG_PS!H42+T6A_FG_UPS!C42+T6A_FG_UPS!H42</f>
        <v>1956.181</v>
      </c>
      <c r="D642" s="147">
        <f>T6_FG_PS!D42+T6_FG_PS!I42+T6A_FG_UPS!D42+T6A_FG_UPS!I42</f>
        <v>319.221</v>
      </c>
      <c r="E642" s="148">
        <f t="shared" si="49"/>
        <v>0.16318581971709162</v>
      </c>
    </row>
    <row r="643" spans="1:5" ht="15.75" customHeight="1" x14ac:dyDescent="0.2">
      <c r="A643" s="145">
        <f t="shared" si="50"/>
        <v>34</v>
      </c>
      <c r="B643" s="146" t="str">
        <f t="shared" si="50"/>
        <v>34-HARDOI</v>
      </c>
      <c r="C643" s="147">
        <f>T6_FG_PS!C43+T6_FG_PS!H43+T6A_FG_UPS!C43+T6A_FG_UPS!H43</f>
        <v>7970.9580000000005</v>
      </c>
      <c r="D643" s="147">
        <f>T6_FG_PS!D43+T6_FG_PS!I43+T6A_FG_UPS!D43+T6A_FG_UPS!I43</f>
        <v>1131.4110000000001</v>
      </c>
      <c r="E643" s="148">
        <f t="shared" si="49"/>
        <v>0.14194165870651934</v>
      </c>
    </row>
    <row r="644" spans="1:5" ht="15.75" customHeight="1" x14ac:dyDescent="0.2">
      <c r="A644" s="145">
        <f t="shared" si="50"/>
        <v>35</v>
      </c>
      <c r="B644" s="146" t="str">
        <f t="shared" si="50"/>
        <v>35-HATHRAS</v>
      </c>
      <c r="C644" s="147">
        <f>T6_FG_PS!C44+T6_FG_PS!H44+T6A_FG_UPS!C44+T6A_FG_UPS!H44</f>
        <v>2022.404</v>
      </c>
      <c r="D644" s="147">
        <f>T6_FG_PS!D44+T6_FG_PS!I44+T6A_FG_UPS!D44+T6A_FG_UPS!I44</f>
        <v>389.04699999999997</v>
      </c>
      <c r="E644" s="148">
        <f t="shared" si="49"/>
        <v>0.19236858708744642</v>
      </c>
    </row>
    <row r="645" spans="1:5" ht="15.75" customHeight="1" x14ac:dyDescent="0.2">
      <c r="A645" s="145">
        <f t="shared" si="50"/>
        <v>36</v>
      </c>
      <c r="B645" s="146" t="str">
        <f t="shared" si="50"/>
        <v>36-ITAWAH</v>
      </c>
      <c r="C645" s="147">
        <f>T6_FG_PS!C45+T6_FG_PS!H45+T6A_FG_UPS!C45+T6A_FG_UPS!H45</f>
        <v>2413.9940000000001</v>
      </c>
      <c r="D645" s="147">
        <f>T6_FG_PS!D45+T6_FG_PS!I45+T6A_FG_UPS!D45+T6A_FG_UPS!I45</f>
        <v>258.416</v>
      </c>
      <c r="E645" s="148">
        <f t="shared" si="49"/>
        <v>0.10704914759523014</v>
      </c>
    </row>
    <row r="646" spans="1:5" ht="15.75" customHeight="1" x14ac:dyDescent="0.2">
      <c r="A646" s="145">
        <f t="shared" si="50"/>
        <v>37</v>
      </c>
      <c r="B646" s="146" t="str">
        <f t="shared" si="50"/>
        <v>37-J.P. NAGAR</v>
      </c>
      <c r="C646" s="147">
        <f>T6_FG_PS!C46+T6_FG_PS!H46+T6A_FG_UPS!C46+T6A_FG_UPS!H46</f>
        <v>2200.7290000000003</v>
      </c>
      <c r="D646" s="147">
        <f>T6_FG_PS!D46+T6_FG_PS!I46+T6A_FG_UPS!D46+T6A_FG_UPS!I46</f>
        <v>294.161</v>
      </c>
      <c r="E646" s="148">
        <f t="shared" si="49"/>
        <v>0.13366525365004051</v>
      </c>
    </row>
    <row r="647" spans="1:5" ht="15.75" customHeight="1" x14ac:dyDescent="0.2">
      <c r="A647" s="145">
        <f t="shared" si="50"/>
        <v>38</v>
      </c>
      <c r="B647" s="146" t="str">
        <f t="shared" si="50"/>
        <v>38-JALAUN</v>
      </c>
      <c r="C647" s="147">
        <f>T6_FG_PS!C47+T6_FG_PS!H47+T6A_FG_UPS!C47+T6A_FG_UPS!H47</f>
        <v>2318.4459999999999</v>
      </c>
      <c r="D647" s="147">
        <f>T6_FG_PS!D47+T6_FG_PS!I47+T6A_FG_UPS!D47+T6A_FG_UPS!I47</f>
        <v>3830.57</v>
      </c>
      <c r="E647" s="148">
        <f t="shared" si="49"/>
        <v>1.6522144574426147</v>
      </c>
    </row>
    <row r="648" spans="1:5" ht="15.75" customHeight="1" x14ac:dyDescent="0.2">
      <c r="A648" s="145">
        <f t="shared" si="50"/>
        <v>39</v>
      </c>
      <c r="B648" s="146" t="str">
        <f t="shared" si="50"/>
        <v>39-JAUNPUR</v>
      </c>
      <c r="C648" s="147">
        <f>T6_FG_PS!C48+T6_FG_PS!H48+T6A_FG_UPS!C48+T6A_FG_UPS!H48</f>
        <v>7241.9650000000001</v>
      </c>
      <c r="D648" s="147">
        <f>T6_FG_PS!D48+T6_FG_PS!I48+T6A_FG_UPS!D48+T6A_FG_UPS!I48</f>
        <v>936.96600000000001</v>
      </c>
      <c r="E648" s="148">
        <f t="shared" si="49"/>
        <v>0.12938007847317681</v>
      </c>
    </row>
    <row r="649" spans="1:5" ht="15.75" customHeight="1" x14ac:dyDescent="0.2">
      <c r="A649" s="145">
        <f t="shared" si="50"/>
        <v>40</v>
      </c>
      <c r="B649" s="146" t="str">
        <f t="shared" si="50"/>
        <v>40-JHANSI</v>
      </c>
      <c r="C649" s="147">
        <f>T6_FG_PS!C49+T6_FG_PS!H49+T6A_FG_UPS!C49+T6A_FG_UPS!H49</f>
        <v>2750.9319999999998</v>
      </c>
      <c r="D649" s="147">
        <f>T6_FG_PS!D49+T6_FG_PS!I49+T6A_FG_UPS!D49+T6A_FG_UPS!I49</f>
        <v>313.52700000000004</v>
      </c>
      <c r="E649" s="148">
        <f t="shared" si="49"/>
        <v>0.11397119230864305</v>
      </c>
    </row>
    <row r="650" spans="1:5" ht="15.75" customHeight="1" x14ac:dyDescent="0.2">
      <c r="A650" s="145">
        <f t="shared" ref="A650:B669" si="51">A79</f>
        <v>41</v>
      </c>
      <c r="B650" s="146" t="str">
        <f t="shared" si="51"/>
        <v>41-KANNAUJ</v>
      </c>
      <c r="C650" s="147">
        <f>T6_FG_PS!C50+T6_FG_PS!H50+T6A_FG_UPS!C50+T6A_FG_UPS!H50</f>
        <v>3190.259</v>
      </c>
      <c r="D650" s="147">
        <f>T6_FG_PS!D50+T6_FG_PS!I50+T6A_FG_UPS!D50+T6A_FG_UPS!I50</f>
        <v>-1.2960000000000207</v>
      </c>
      <c r="E650" s="148">
        <f t="shared" si="49"/>
        <v>-4.0623660962950679E-4</v>
      </c>
    </row>
    <row r="651" spans="1:5" ht="15.75" customHeight="1" x14ac:dyDescent="0.2">
      <c r="A651" s="145">
        <f t="shared" si="51"/>
        <v>42</v>
      </c>
      <c r="B651" s="146" t="str">
        <f t="shared" si="51"/>
        <v>42-KANPUR DEHAT</v>
      </c>
      <c r="C651" s="147">
        <f>T6_FG_PS!C51+T6_FG_PS!H51+T6A_FG_UPS!C51+T6A_FG_UPS!H51</f>
        <v>3539.8429999999998</v>
      </c>
      <c r="D651" s="147">
        <f>T6_FG_PS!D51+T6_FG_PS!I51+T6A_FG_UPS!D51+T6A_FG_UPS!I51</f>
        <v>-160.98000000000002</v>
      </c>
      <c r="E651" s="148">
        <f t="shared" si="49"/>
        <v>-4.5476593170940077E-2</v>
      </c>
    </row>
    <row r="652" spans="1:5" ht="15.75" customHeight="1" x14ac:dyDescent="0.2">
      <c r="A652" s="145">
        <f t="shared" si="51"/>
        <v>43</v>
      </c>
      <c r="B652" s="146" t="str">
        <f t="shared" si="51"/>
        <v>43-KANPUR NAGAR</v>
      </c>
      <c r="C652" s="147">
        <f>T6_FG_PS!C52+T6_FG_PS!H52+T6A_FG_UPS!C52+T6A_FG_UPS!H52</f>
        <v>3143.7780000000002</v>
      </c>
      <c r="D652" s="147">
        <f>T6_FG_PS!D52+T6_FG_PS!I52+T6A_FG_UPS!D52+T6A_FG_UPS!I52</f>
        <v>-87.402000000000001</v>
      </c>
      <c r="E652" s="148">
        <f t="shared" si="49"/>
        <v>-2.7801581409374325E-2</v>
      </c>
    </row>
    <row r="653" spans="1:5" ht="15.75" customHeight="1" x14ac:dyDescent="0.2">
      <c r="A653" s="145">
        <f t="shared" si="51"/>
        <v>44</v>
      </c>
      <c r="B653" s="146" t="str">
        <f t="shared" si="51"/>
        <v>44-KAAS GANJ</v>
      </c>
      <c r="C653" s="147">
        <f>T6_FG_PS!C53+T6_FG_PS!H53+T6A_FG_UPS!C53+T6A_FG_UPS!H53</f>
        <v>2244.5450000000001</v>
      </c>
      <c r="D653" s="147">
        <f>T6_FG_PS!D53+T6_FG_PS!I53+T6A_FG_UPS!D53+T6A_FG_UPS!I53</f>
        <v>-37.676000000000009</v>
      </c>
      <c r="E653" s="148">
        <f t="shared" si="49"/>
        <v>-1.6785584606234229E-2</v>
      </c>
    </row>
    <row r="654" spans="1:5" ht="15.75" customHeight="1" x14ac:dyDescent="0.2">
      <c r="A654" s="145">
        <f t="shared" si="51"/>
        <v>45</v>
      </c>
      <c r="B654" s="146" t="str">
        <f t="shared" si="51"/>
        <v>45-KAUSHAMBI</v>
      </c>
      <c r="C654" s="147">
        <f>T6_FG_PS!C54+T6_FG_PS!H54+T6A_FG_UPS!C54+T6A_FG_UPS!H54</f>
        <v>2527.1629999999996</v>
      </c>
      <c r="D654" s="147">
        <f>T6_FG_PS!D54+T6_FG_PS!I54+T6A_FG_UPS!D54+T6A_FG_UPS!I54</f>
        <v>73.719999999999985</v>
      </c>
      <c r="E654" s="148">
        <f t="shared" si="49"/>
        <v>2.9171050699935065E-2</v>
      </c>
    </row>
    <row r="655" spans="1:5" ht="15.75" customHeight="1" x14ac:dyDescent="0.2">
      <c r="A655" s="145">
        <f t="shared" si="51"/>
        <v>46</v>
      </c>
      <c r="B655" s="146" t="str">
        <f t="shared" si="51"/>
        <v>46-KUSHINAGAR</v>
      </c>
      <c r="C655" s="147">
        <f>T6_FG_PS!C55+T6_FG_PS!H55+T6A_FG_UPS!C55+T6A_FG_UPS!H55</f>
        <v>5151.9620000000004</v>
      </c>
      <c r="D655" s="147">
        <f>T6_FG_PS!D55+T6_FG_PS!I55+T6A_FG_UPS!D55+T6A_FG_UPS!I55</f>
        <v>474.22199999999998</v>
      </c>
      <c r="E655" s="148">
        <f t="shared" si="49"/>
        <v>9.2046874569338813E-2</v>
      </c>
    </row>
    <row r="656" spans="1:5" ht="15.75" customHeight="1" x14ac:dyDescent="0.2">
      <c r="A656" s="145">
        <f t="shared" si="51"/>
        <v>47</v>
      </c>
      <c r="B656" s="146" t="str">
        <f t="shared" si="51"/>
        <v>47-LAKHIMPUR KHERI</v>
      </c>
      <c r="C656" s="147">
        <f>T6_FG_PS!C56+T6_FG_PS!H56+T6A_FG_UPS!C56+T6A_FG_UPS!H56</f>
        <v>9932.4390000000003</v>
      </c>
      <c r="D656" s="147">
        <f>T6_FG_PS!D56+T6_FG_PS!I56+T6A_FG_UPS!D56+T6A_FG_UPS!I56</f>
        <v>-876.01</v>
      </c>
      <c r="E656" s="148">
        <f t="shared" si="49"/>
        <v>-8.8196866852139733E-2</v>
      </c>
    </row>
    <row r="657" spans="1:5" ht="15.75" customHeight="1" x14ac:dyDescent="0.2">
      <c r="A657" s="145">
        <f t="shared" si="51"/>
        <v>48</v>
      </c>
      <c r="B657" s="146" t="str">
        <f t="shared" si="51"/>
        <v>48-LALITPUR</v>
      </c>
      <c r="C657" s="147">
        <f>T6_FG_PS!C57+T6_FG_PS!H57+T6A_FG_UPS!C57+T6A_FG_UPS!H57</f>
        <v>2904.6469999999999</v>
      </c>
      <c r="D657" s="147">
        <f>T6_FG_PS!D57+T6_FG_PS!I57+T6A_FG_UPS!D57+T6A_FG_UPS!I57</f>
        <v>579.08499999999992</v>
      </c>
      <c r="E657" s="148">
        <f t="shared" si="49"/>
        <v>0.19936501750470881</v>
      </c>
    </row>
    <row r="658" spans="1:5" ht="15.75" customHeight="1" x14ac:dyDescent="0.2">
      <c r="A658" s="145">
        <f t="shared" si="51"/>
        <v>49</v>
      </c>
      <c r="B658" s="146" t="str">
        <f t="shared" si="51"/>
        <v>49-LUCKNOW</v>
      </c>
      <c r="C658" s="147">
        <f>T6_FG_PS!C58+T6_FG_PS!H58+T6A_FG_UPS!C58+T6A_FG_UPS!H58</f>
        <v>3770.096</v>
      </c>
      <c r="D658" s="147">
        <f>T6_FG_PS!D58+T6_FG_PS!I58+T6A_FG_UPS!D58+T6A_FG_UPS!I58</f>
        <v>874.84799999999996</v>
      </c>
      <c r="E658" s="148">
        <f t="shared" si="49"/>
        <v>0.23204926346703106</v>
      </c>
    </row>
    <row r="659" spans="1:5" ht="15.75" customHeight="1" x14ac:dyDescent="0.2">
      <c r="A659" s="145">
        <f t="shared" si="51"/>
        <v>50</v>
      </c>
      <c r="B659" s="146" t="str">
        <f t="shared" si="51"/>
        <v>50-MAHOBA</v>
      </c>
      <c r="C659" s="147">
        <f>T6_FG_PS!C59+T6_FG_PS!H59+T6A_FG_UPS!C59+T6A_FG_UPS!H59</f>
        <v>1890.6119999999999</v>
      </c>
      <c r="D659" s="147">
        <f>T6_FG_PS!D59+T6_FG_PS!I59+T6A_FG_UPS!D59+T6A_FG_UPS!I59</f>
        <v>159.071</v>
      </c>
      <c r="E659" s="148">
        <f t="shared" si="49"/>
        <v>8.4137305803623386E-2</v>
      </c>
    </row>
    <row r="660" spans="1:5" ht="15.75" customHeight="1" x14ac:dyDescent="0.2">
      <c r="A660" s="145">
        <f t="shared" si="51"/>
        <v>51</v>
      </c>
      <c r="B660" s="146" t="str">
        <f t="shared" si="51"/>
        <v>51-MAHRAJGANJ</v>
      </c>
      <c r="C660" s="147">
        <f>T6_FG_PS!C60+T6_FG_PS!H60+T6A_FG_UPS!C60+T6A_FG_UPS!H60</f>
        <v>4594.9040000000005</v>
      </c>
      <c r="D660" s="147">
        <f>T6_FG_PS!D60+T6_FG_PS!I60+T6A_FG_UPS!D60+T6A_FG_UPS!I60</f>
        <v>-109.23499999999999</v>
      </c>
      <c r="E660" s="148">
        <f t="shared" si="49"/>
        <v>-2.3773075563711447E-2</v>
      </c>
    </row>
    <row r="661" spans="1:5" ht="15.75" customHeight="1" x14ac:dyDescent="0.2">
      <c r="A661" s="145">
        <f t="shared" si="51"/>
        <v>52</v>
      </c>
      <c r="B661" s="146" t="str">
        <f t="shared" si="51"/>
        <v>52-MAINPURI</v>
      </c>
      <c r="C661" s="147">
        <f>T6_FG_PS!C61+T6_FG_PS!H61+T6A_FG_UPS!C61+T6A_FG_UPS!H61</f>
        <v>2358.7249999999999</v>
      </c>
      <c r="D661" s="147">
        <f>T6_FG_PS!D61+T6_FG_PS!I61+T6A_FG_UPS!D61+T6A_FG_UPS!I61</f>
        <v>290.685</v>
      </c>
      <c r="E661" s="148">
        <f t="shared" si="49"/>
        <v>0.12323819012390169</v>
      </c>
    </row>
    <row r="662" spans="1:5" ht="15.75" customHeight="1" x14ac:dyDescent="0.2">
      <c r="A662" s="145">
        <f t="shared" si="51"/>
        <v>53</v>
      </c>
      <c r="B662" s="146" t="str">
        <f t="shared" si="51"/>
        <v>53-MATHURA</v>
      </c>
      <c r="C662" s="147">
        <f>T6_FG_PS!C62+T6_FG_PS!H62+T6A_FG_UPS!C62+T6A_FG_UPS!H62</f>
        <v>2691.8690000000001</v>
      </c>
      <c r="D662" s="147">
        <f>T6_FG_PS!D62+T6_FG_PS!I62+T6A_FG_UPS!D62+T6A_FG_UPS!I62</f>
        <v>307.75299999999999</v>
      </c>
      <c r="E662" s="148">
        <f t="shared" si="49"/>
        <v>0.11432688589229267</v>
      </c>
    </row>
    <row r="663" spans="1:5" ht="15.75" customHeight="1" x14ac:dyDescent="0.2">
      <c r="A663" s="145">
        <f t="shared" si="51"/>
        <v>54</v>
      </c>
      <c r="B663" s="146" t="str">
        <f t="shared" si="51"/>
        <v>54-MAU</v>
      </c>
      <c r="C663" s="147">
        <f>T6_FG_PS!C63+T6_FG_PS!H63+T6A_FG_UPS!C63+T6A_FG_UPS!H63</f>
        <v>3657.2629999999999</v>
      </c>
      <c r="D663" s="147">
        <f>T6_FG_PS!D63+T6_FG_PS!I63+T6A_FG_UPS!D63+T6A_FG_UPS!I63</f>
        <v>-332.60599999999999</v>
      </c>
      <c r="E663" s="148">
        <f t="shared" si="49"/>
        <v>-9.0943965473634245E-2</v>
      </c>
    </row>
    <row r="664" spans="1:5" ht="15.75" customHeight="1" x14ac:dyDescent="0.2">
      <c r="A664" s="145">
        <f t="shared" si="51"/>
        <v>55</v>
      </c>
      <c r="B664" s="146" t="str">
        <f t="shared" si="51"/>
        <v>55-MEERUT</v>
      </c>
      <c r="C664" s="147">
        <f>T6_FG_PS!C64+T6_FG_PS!H64+T6A_FG_UPS!C64+T6A_FG_UPS!H64</f>
        <v>3094.261</v>
      </c>
      <c r="D664" s="147">
        <f>T6_FG_PS!D64+T6_FG_PS!I64+T6A_FG_UPS!D64+T6A_FG_UPS!I64</f>
        <v>301.91700000000003</v>
      </c>
      <c r="E664" s="148">
        <f t="shared" si="49"/>
        <v>9.7573216997531895E-2</v>
      </c>
    </row>
    <row r="665" spans="1:5" ht="15.75" customHeight="1" x14ac:dyDescent="0.2">
      <c r="A665" s="145">
        <f t="shared" si="51"/>
        <v>56</v>
      </c>
      <c r="B665" s="146" t="str">
        <f t="shared" si="51"/>
        <v>56-MIRZAPUR</v>
      </c>
      <c r="C665" s="147">
        <f>T6_FG_PS!C65+T6_FG_PS!H65+T6A_FG_UPS!C65+T6A_FG_UPS!H65</f>
        <v>4901.6450000000004</v>
      </c>
      <c r="D665" s="147">
        <f>T6_FG_PS!D65+T6_FG_PS!I65+T6A_FG_UPS!D65+T6A_FG_UPS!I65</f>
        <v>657.50400000000002</v>
      </c>
      <c r="E665" s="148">
        <f t="shared" si="49"/>
        <v>0.13413945726383694</v>
      </c>
    </row>
    <row r="666" spans="1:5" ht="15.75" customHeight="1" x14ac:dyDescent="0.2">
      <c r="A666" s="145">
        <f t="shared" si="51"/>
        <v>57</v>
      </c>
      <c r="B666" s="146" t="str">
        <f t="shared" si="51"/>
        <v>57-MORADABAD</v>
      </c>
      <c r="C666" s="147">
        <f>T6_FG_PS!C66+T6_FG_PS!H66+T6A_FG_UPS!C66+T6A_FG_UPS!H66</f>
        <v>3180.3379999999997</v>
      </c>
      <c r="D666" s="147">
        <f>T6_FG_PS!D66+T6_FG_PS!I66+T6A_FG_UPS!D66+T6A_FG_UPS!I66</f>
        <v>280.12199999999996</v>
      </c>
      <c r="E666" s="148">
        <f t="shared" si="49"/>
        <v>8.807931735557667E-2</v>
      </c>
    </row>
    <row r="667" spans="1:5" ht="15.75" customHeight="1" x14ac:dyDescent="0.2">
      <c r="A667" s="145">
        <f t="shared" si="51"/>
        <v>58</v>
      </c>
      <c r="B667" s="146" t="str">
        <f t="shared" si="51"/>
        <v>58-MUZAFFARNAGAR</v>
      </c>
      <c r="C667" s="147">
        <f>T6_FG_PS!C67+T6_FG_PS!H67+T6A_FG_UPS!C67+T6A_FG_UPS!H67</f>
        <v>2351.375</v>
      </c>
      <c r="D667" s="147">
        <f>T6_FG_PS!D67+T6_FG_PS!I67+T6A_FG_UPS!D67+T6A_FG_UPS!I67</f>
        <v>241.34399999999999</v>
      </c>
      <c r="E667" s="148">
        <f t="shared" si="49"/>
        <v>0.10263951943012067</v>
      </c>
    </row>
    <row r="668" spans="1:5" ht="15.75" customHeight="1" x14ac:dyDescent="0.2">
      <c r="A668" s="145">
        <f t="shared" si="51"/>
        <v>59</v>
      </c>
      <c r="B668" s="146" t="str">
        <f t="shared" si="51"/>
        <v>59-PILIBHIT</v>
      </c>
      <c r="C668" s="147">
        <f>T6_FG_PS!C68+T6_FG_PS!H68+T6A_FG_UPS!C68+T6A_FG_UPS!H68</f>
        <v>2875.0630000000001</v>
      </c>
      <c r="D668" s="147">
        <f>T6_FG_PS!D68+T6_FG_PS!I68+T6A_FG_UPS!D68+T6A_FG_UPS!I68</f>
        <v>402.03700000000003</v>
      </c>
      <c r="E668" s="148">
        <f t="shared" si="49"/>
        <v>0.13983589229175153</v>
      </c>
    </row>
    <row r="669" spans="1:5" ht="15.75" customHeight="1" x14ac:dyDescent="0.2">
      <c r="A669" s="145">
        <f t="shared" si="51"/>
        <v>60</v>
      </c>
      <c r="B669" s="146" t="str">
        <f t="shared" si="51"/>
        <v>60-PRATAPGARH</v>
      </c>
      <c r="C669" s="147">
        <f>T6_FG_PS!C69+T6_FG_PS!H69+T6A_FG_UPS!C69+T6A_FG_UPS!H69</f>
        <v>5109.2090000000007</v>
      </c>
      <c r="D669" s="147">
        <f>T6_FG_PS!D69+T6_FG_PS!I69+T6A_FG_UPS!D69+T6A_FG_UPS!I69</f>
        <v>480.66399999999999</v>
      </c>
      <c r="E669" s="148">
        <f t="shared" si="49"/>
        <v>9.4077967841988838E-2</v>
      </c>
    </row>
    <row r="670" spans="1:5" ht="15.75" customHeight="1" x14ac:dyDescent="0.2">
      <c r="A670" s="145">
        <f t="shared" ref="A670:B684" si="52">A99</f>
        <v>61</v>
      </c>
      <c r="B670" s="146" t="str">
        <f t="shared" si="52"/>
        <v>61-RAI BAREILY</v>
      </c>
      <c r="C670" s="147">
        <f>T6_FG_PS!C70+T6_FG_PS!H70+T6A_FG_UPS!C70+T6A_FG_UPS!H70</f>
        <v>4210.6209999999992</v>
      </c>
      <c r="D670" s="147">
        <f>T6_FG_PS!D70+T6_FG_PS!I70+T6A_FG_UPS!D70+T6A_FG_UPS!I70</f>
        <v>-72.902999999999992</v>
      </c>
      <c r="E670" s="148">
        <f t="shared" si="49"/>
        <v>-1.7314073149780045E-2</v>
      </c>
    </row>
    <row r="671" spans="1:5" ht="15.75" customHeight="1" x14ac:dyDescent="0.2">
      <c r="A671" s="145">
        <f t="shared" si="52"/>
        <v>62</v>
      </c>
      <c r="B671" s="146" t="str">
        <f t="shared" si="52"/>
        <v>62-RAMPUR</v>
      </c>
      <c r="C671" s="147">
        <f>T6_FG_PS!C71+T6_FG_PS!H71+T6A_FG_UPS!C71+T6A_FG_UPS!H71</f>
        <v>2932.3109999999997</v>
      </c>
      <c r="D671" s="147">
        <f>T6_FG_PS!D71+T6_FG_PS!I71+T6A_FG_UPS!D71+T6A_FG_UPS!I71</f>
        <v>-399.95299999999997</v>
      </c>
      <c r="E671" s="148">
        <f t="shared" si="49"/>
        <v>-0.13639515044618392</v>
      </c>
    </row>
    <row r="672" spans="1:5" ht="15.75" customHeight="1" x14ac:dyDescent="0.2">
      <c r="A672" s="145">
        <f t="shared" si="52"/>
        <v>63</v>
      </c>
      <c r="B672" s="146" t="str">
        <f t="shared" si="52"/>
        <v>63-SAHARANPUR</v>
      </c>
      <c r="C672" s="147">
        <f>T6_FG_PS!C72+T6_FG_PS!H72+T6A_FG_UPS!C72+T6A_FG_UPS!H72</f>
        <v>3856.2509999999997</v>
      </c>
      <c r="D672" s="147">
        <f>T6_FG_PS!D72+T6_FG_PS!I72+T6A_FG_UPS!D72+T6A_FG_UPS!I72</f>
        <v>302.798</v>
      </c>
      <c r="E672" s="148">
        <f t="shared" si="49"/>
        <v>7.852134106415791E-2</v>
      </c>
    </row>
    <row r="673" spans="1:5" ht="15.75" customHeight="1" x14ac:dyDescent="0.2">
      <c r="A673" s="145">
        <f t="shared" si="52"/>
        <v>64</v>
      </c>
      <c r="B673" s="146" t="str">
        <f t="shared" si="52"/>
        <v>64-SANTKABIR NAGAR</v>
      </c>
      <c r="C673" s="147">
        <f>T6_FG_PS!C73+T6_FG_PS!H73+T6A_FG_UPS!C73+T6A_FG_UPS!H73</f>
        <v>2669.7449999999999</v>
      </c>
      <c r="D673" s="147">
        <f>T6_FG_PS!D73+T6_FG_PS!I73+T6A_FG_UPS!D73+T6A_FG_UPS!I73</f>
        <v>129.07499999999999</v>
      </c>
      <c r="E673" s="148">
        <f t="shared" si="49"/>
        <v>4.8347314069321225E-2</v>
      </c>
    </row>
    <row r="674" spans="1:5" ht="15.75" customHeight="1" x14ac:dyDescent="0.2">
      <c r="A674" s="145">
        <f t="shared" si="52"/>
        <v>65</v>
      </c>
      <c r="B674" s="146" t="str">
        <f t="shared" si="52"/>
        <v>65-SHAHJAHANPUR</v>
      </c>
      <c r="C674" s="147">
        <f>T6_FG_PS!C74+T6_FG_PS!H74+T6A_FG_UPS!C74+T6A_FG_UPS!H74</f>
        <v>5854.2120000000004</v>
      </c>
      <c r="D674" s="147">
        <f>T6_FG_PS!D74+T6_FG_PS!I74+T6A_FG_UPS!D74+T6A_FG_UPS!I74</f>
        <v>594.89799999999991</v>
      </c>
      <c r="E674" s="148">
        <f t="shared" si="49"/>
        <v>0.10161880027576724</v>
      </c>
    </row>
    <row r="675" spans="1:5" ht="15.75" customHeight="1" x14ac:dyDescent="0.2">
      <c r="A675" s="145">
        <f t="shared" si="52"/>
        <v>66</v>
      </c>
      <c r="B675" s="146" t="str">
        <f t="shared" si="52"/>
        <v>66-SHRAWASTI</v>
      </c>
      <c r="C675" s="147">
        <f>T6_FG_PS!C75+T6_FG_PS!H75+T6A_FG_UPS!C75+T6A_FG_UPS!H75</f>
        <v>1720.5819999999999</v>
      </c>
      <c r="D675" s="147">
        <f>T6_FG_PS!D75+T6_FG_PS!I75+T6A_FG_UPS!D75+T6A_FG_UPS!I75</f>
        <v>1433.2329999999999</v>
      </c>
      <c r="E675" s="148">
        <f t="shared" ref="E675:E685" si="53">D675/C675</f>
        <v>0.83299313836829636</v>
      </c>
    </row>
    <row r="676" spans="1:5" ht="15.75" customHeight="1" x14ac:dyDescent="0.2">
      <c r="A676" s="145">
        <f t="shared" si="52"/>
        <v>67</v>
      </c>
      <c r="B676" s="146" t="str">
        <f t="shared" si="52"/>
        <v>67-SIDDHARTHNAGAR</v>
      </c>
      <c r="C676" s="147">
        <f>T6_FG_PS!C76+T6_FG_PS!H76+T6A_FG_UPS!C76+T6A_FG_UPS!H76</f>
        <v>4901.0919999999996</v>
      </c>
      <c r="D676" s="147">
        <f>T6_FG_PS!D76+T6_FG_PS!I76+T6A_FG_UPS!D76+T6A_FG_UPS!I76</f>
        <v>-1047.0610000000001</v>
      </c>
      <c r="E676" s="148">
        <f t="shared" si="53"/>
        <v>-0.21363830754452279</v>
      </c>
    </row>
    <row r="677" spans="1:5" ht="15.75" customHeight="1" x14ac:dyDescent="0.2">
      <c r="A677" s="145">
        <f t="shared" si="52"/>
        <v>68</v>
      </c>
      <c r="B677" s="146" t="str">
        <f t="shared" si="52"/>
        <v>68-SITAPUR</v>
      </c>
      <c r="C677" s="147">
        <f>T6_FG_PS!C77+T6_FG_PS!H77+T6A_FG_UPS!C77+T6A_FG_UPS!H77</f>
        <v>8079.2210000000005</v>
      </c>
      <c r="D677" s="147">
        <f>T6_FG_PS!D77+T6_FG_PS!I77+T6A_FG_UPS!D77+T6A_FG_UPS!I77</f>
        <v>1613.7500000000002</v>
      </c>
      <c r="E677" s="148">
        <f t="shared" si="53"/>
        <v>0.19974079184119362</v>
      </c>
    </row>
    <row r="678" spans="1:5" ht="15.75" customHeight="1" x14ac:dyDescent="0.2">
      <c r="A678" s="145">
        <f t="shared" si="52"/>
        <v>69</v>
      </c>
      <c r="B678" s="146" t="str">
        <f t="shared" si="52"/>
        <v>69-SONBHADRA</v>
      </c>
      <c r="C678" s="147">
        <f>T6_FG_PS!C78+T6_FG_PS!H78+T6A_FG_UPS!C78+T6A_FG_UPS!H78</f>
        <v>3900.9960000000001</v>
      </c>
      <c r="D678" s="147">
        <f>T6_FG_PS!D78+T6_FG_PS!I78+T6A_FG_UPS!D78+T6A_FG_UPS!I78</f>
        <v>531.97299999999996</v>
      </c>
      <c r="E678" s="148">
        <f t="shared" si="53"/>
        <v>0.13636850691464436</v>
      </c>
    </row>
    <row r="679" spans="1:5" ht="15.75" customHeight="1" x14ac:dyDescent="0.2">
      <c r="A679" s="145">
        <f t="shared" si="52"/>
        <v>70</v>
      </c>
      <c r="B679" s="146" t="str">
        <f t="shared" si="52"/>
        <v>70-SULTANPUR</v>
      </c>
      <c r="C679" s="147">
        <f>T6_FG_PS!C79+T6_FG_PS!H79+T6A_FG_UPS!C79+T6A_FG_UPS!H79</f>
        <v>4311.5519999999997</v>
      </c>
      <c r="D679" s="147">
        <f>T6_FG_PS!D79+T6_FG_PS!I79+T6A_FG_UPS!D79+T6A_FG_UPS!I79</f>
        <v>242.54199999999997</v>
      </c>
      <c r="E679" s="148">
        <f t="shared" si="53"/>
        <v>5.6253989282745512E-2</v>
      </c>
    </row>
    <row r="680" spans="1:5" ht="15.75" customHeight="1" x14ac:dyDescent="0.2">
      <c r="A680" s="145">
        <f t="shared" si="52"/>
        <v>71</v>
      </c>
      <c r="B680" s="146" t="str">
        <f t="shared" si="52"/>
        <v>71-UNNAO</v>
      </c>
      <c r="C680" s="147">
        <f>T6_FG_PS!C80+T6_FG_PS!H80+T6A_FG_UPS!C80+T6A_FG_UPS!H80</f>
        <v>4284.6080000000002</v>
      </c>
      <c r="D680" s="147">
        <f>T6_FG_PS!D80+T6_FG_PS!I80+T6A_FG_UPS!D80+T6A_FG_UPS!I80</f>
        <v>326.62799999999999</v>
      </c>
      <c r="E680" s="148">
        <f t="shared" si="53"/>
        <v>7.6232878246971475E-2</v>
      </c>
    </row>
    <row r="681" spans="1:5" ht="15.75" customHeight="1" x14ac:dyDescent="0.2">
      <c r="A681" s="145">
        <f t="shared" si="52"/>
        <v>72</v>
      </c>
      <c r="B681" s="146" t="str">
        <f t="shared" si="52"/>
        <v>72-VARANASI</v>
      </c>
      <c r="C681" s="147">
        <f>T6_FG_PS!C81+T6_FG_PS!H81+T6A_FG_UPS!C81+T6A_FG_UPS!H81</f>
        <v>5631.0820000000003</v>
      </c>
      <c r="D681" s="147">
        <f>T6_FG_PS!D81+T6_FG_PS!I81+T6A_FG_UPS!D81+T6A_FG_UPS!I81</f>
        <v>124.30000000000001</v>
      </c>
      <c r="E681" s="148">
        <f t="shared" si="53"/>
        <v>2.2073910484699033E-2</v>
      </c>
    </row>
    <row r="682" spans="1:5" ht="15.75" customHeight="1" x14ac:dyDescent="0.2">
      <c r="A682" s="145">
        <f t="shared" si="52"/>
        <v>73</v>
      </c>
      <c r="B682" s="146" t="str">
        <f t="shared" si="52"/>
        <v>73-SAMBHAL</v>
      </c>
      <c r="C682" s="147">
        <f>T6_FG_PS!C82+T6_FG_PS!H82+T6A_FG_UPS!C82+T6A_FG_UPS!H82</f>
        <v>3707.9749999999999</v>
      </c>
      <c r="D682" s="147">
        <f>T6_FG_PS!D82+T6_FG_PS!I82+T6A_FG_UPS!D82+T6A_FG_UPS!I82</f>
        <v>239.00299999999999</v>
      </c>
      <c r="E682" s="148">
        <f t="shared" si="53"/>
        <v>6.4456475569549421E-2</v>
      </c>
    </row>
    <row r="683" spans="1:5" ht="15.75" customHeight="1" x14ac:dyDescent="0.2">
      <c r="A683" s="145">
        <f t="shared" si="52"/>
        <v>74</v>
      </c>
      <c r="B683" s="146" t="str">
        <f t="shared" si="52"/>
        <v>74-HAPUR</v>
      </c>
      <c r="C683" s="147">
        <f>T6_FG_PS!C83+T6_FG_PS!H83+T6A_FG_UPS!C83+T6A_FG_UPS!H83</f>
        <v>1369.9819999999997</v>
      </c>
      <c r="D683" s="147">
        <f>T6_FG_PS!D83+T6_FG_PS!I83+T6A_FG_UPS!D83+T6A_FG_UPS!I83</f>
        <v>-99.000999999999991</v>
      </c>
      <c r="E683" s="148">
        <f t="shared" si="53"/>
        <v>-7.2264453109602902E-2</v>
      </c>
    </row>
    <row r="684" spans="1:5" ht="15.75" customHeight="1" x14ac:dyDescent="0.2">
      <c r="A684" s="145">
        <f t="shared" si="52"/>
        <v>75</v>
      </c>
      <c r="B684" s="146" t="str">
        <f t="shared" si="52"/>
        <v>75-SHAMLI</v>
      </c>
      <c r="C684" s="147">
        <f>T6_FG_PS!C84+T6_FG_PS!H84+T6A_FG_UPS!C84+T6A_FG_UPS!H84</f>
        <v>1342.8269999999998</v>
      </c>
      <c r="D684" s="147">
        <f>T6_FG_PS!D84+T6_FG_PS!I84+T6A_FG_UPS!D84+T6A_FG_UPS!I84</f>
        <v>143.18800000000002</v>
      </c>
      <c r="E684" s="148">
        <f t="shared" si="53"/>
        <v>0.10663175524471882</v>
      </c>
    </row>
    <row r="685" spans="1:5" ht="15.75" customHeight="1" x14ac:dyDescent="0.2">
      <c r="A685" s="149"/>
      <c r="B685" s="152" t="str">
        <f>B114</f>
        <v>TOTAL</v>
      </c>
      <c r="C685" s="150">
        <f>SUM(C610:C684)</f>
        <v>293541.86</v>
      </c>
      <c r="D685" s="150">
        <f>SUM(D610:D684)</f>
        <v>29457.143000000015</v>
      </c>
      <c r="E685" s="151">
        <f t="shared" si="53"/>
        <v>0.10035074043613411</v>
      </c>
    </row>
    <row r="687" spans="1:5" ht="15.75" customHeight="1" x14ac:dyDescent="0.2">
      <c r="A687" s="90" t="s">
        <v>944</v>
      </c>
      <c r="B687" s="141"/>
      <c r="C687" s="142"/>
      <c r="D687" s="141"/>
      <c r="E687" s="141"/>
    </row>
    <row r="688" spans="1:5" ht="15.75" customHeight="1" x14ac:dyDescent="0.2">
      <c r="A688" s="141"/>
      <c r="B688" s="141"/>
      <c r="C688" s="141"/>
      <c r="D688" s="141"/>
      <c r="E688" s="153" t="s">
        <v>943</v>
      </c>
    </row>
    <row r="689" spans="1:5" ht="45" customHeight="1" x14ac:dyDescent="0.2">
      <c r="A689" s="143" t="s">
        <v>91</v>
      </c>
      <c r="B689" s="143" t="s">
        <v>263</v>
      </c>
      <c r="C689" s="144" t="s">
        <v>324</v>
      </c>
      <c r="D689" s="144" t="s">
        <v>956</v>
      </c>
      <c r="E689" s="144" t="s">
        <v>941</v>
      </c>
    </row>
    <row r="690" spans="1:5" ht="15.75" customHeight="1" x14ac:dyDescent="0.2">
      <c r="A690" s="143">
        <v>1</v>
      </c>
      <c r="B690" s="143">
        <v>2</v>
      </c>
      <c r="C690" s="144">
        <v>3</v>
      </c>
      <c r="D690" s="144">
        <v>4</v>
      </c>
      <c r="E690" s="144">
        <v>5</v>
      </c>
    </row>
    <row r="691" spans="1:5" ht="15.75" customHeight="1" x14ac:dyDescent="0.2">
      <c r="A691" s="145">
        <f t="shared" ref="A691:B710" si="54">A39</f>
        <v>1</v>
      </c>
      <c r="B691" s="146" t="str">
        <f t="shared" si="54"/>
        <v>01-AGRA</v>
      </c>
      <c r="C691" s="147">
        <f>C610</f>
        <v>4068.4610000000002</v>
      </c>
      <c r="D691" s="147">
        <f>T6_FG_PS!G10+T6_FG_PS!L10+T6A_FG_UPS!G10+T6A_FG_UPS!L10</f>
        <v>967.92399999999998</v>
      </c>
      <c r="E691" s="148">
        <f>D691/C691</f>
        <v>0.23790912583406845</v>
      </c>
    </row>
    <row r="692" spans="1:5" ht="15.75" customHeight="1" x14ac:dyDescent="0.2">
      <c r="A692" s="145">
        <f t="shared" si="54"/>
        <v>2</v>
      </c>
      <c r="B692" s="146" t="str">
        <f t="shared" si="54"/>
        <v>02-ALIGARH</v>
      </c>
      <c r="C692" s="147">
        <f t="shared" ref="C692:C755" si="55">C611</f>
        <v>4485.2449999999999</v>
      </c>
      <c r="D692" s="147">
        <f>T6_FG_PS!G11+T6_FG_PS!L11+T6A_FG_UPS!G11+T6A_FG_UPS!L11</f>
        <v>332.67300000000023</v>
      </c>
      <c r="E692" s="148">
        <f t="shared" ref="E692:E755" si="56">D692/C692</f>
        <v>7.4170530260888809E-2</v>
      </c>
    </row>
    <row r="693" spans="1:5" ht="15.75" customHeight="1" x14ac:dyDescent="0.2">
      <c r="A693" s="145">
        <f t="shared" si="54"/>
        <v>3</v>
      </c>
      <c r="B693" s="146" t="str">
        <f t="shared" si="54"/>
        <v>03-ALLAHABAD</v>
      </c>
      <c r="C693" s="147">
        <f t="shared" si="55"/>
        <v>7718.1309999999994</v>
      </c>
      <c r="D693" s="147">
        <f>T6_FG_PS!G12+T6_FG_PS!L12+T6A_FG_UPS!G12+T6A_FG_UPS!L12</f>
        <v>-2488.8419999999996</v>
      </c>
      <c r="E693" s="148">
        <f t="shared" si="56"/>
        <v>-0.32246692884585659</v>
      </c>
    </row>
    <row r="694" spans="1:5" ht="15.75" customHeight="1" x14ac:dyDescent="0.2">
      <c r="A694" s="145">
        <f t="shared" si="54"/>
        <v>4</v>
      </c>
      <c r="B694" s="146" t="str">
        <f t="shared" si="54"/>
        <v>04-AMBEDKAR NAGAR</v>
      </c>
      <c r="C694" s="147">
        <f t="shared" si="55"/>
        <v>3248.9849999999997</v>
      </c>
      <c r="D694" s="147">
        <f>T6_FG_PS!G13+T6_FG_PS!L13+T6A_FG_UPS!G13+T6A_FG_UPS!L13</f>
        <v>5023.6879999999992</v>
      </c>
      <c r="E694" s="148">
        <f t="shared" si="56"/>
        <v>1.5462330543231193</v>
      </c>
    </row>
    <row r="695" spans="1:5" ht="15.75" customHeight="1" x14ac:dyDescent="0.2">
      <c r="A695" s="145">
        <f t="shared" si="54"/>
        <v>5</v>
      </c>
      <c r="B695" s="146" t="str">
        <f t="shared" si="54"/>
        <v>05-AURAIYA</v>
      </c>
      <c r="C695" s="147">
        <f t="shared" si="55"/>
        <v>2116.5099999999998</v>
      </c>
      <c r="D695" s="147">
        <f>T6_FG_PS!G14+T6_FG_PS!L14+T6A_FG_UPS!G14+T6A_FG_UPS!L14</f>
        <v>135.75299999999993</v>
      </c>
      <c r="E695" s="148">
        <f t="shared" si="56"/>
        <v>6.4140022962329471E-2</v>
      </c>
    </row>
    <row r="696" spans="1:5" ht="15.75" customHeight="1" x14ac:dyDescent="0.2">
      <c r="A696" s="145">
        <f t="shared" si="54"/>
        <v>6</v>
      </c>
      <c r="B696" s="146" t="str">
        <f t="shared" si="54"/>
        <v>06-AZAMGARH</v>
      </c>
      <c r="C696" s="147">
        <f t="shared" si="55"/>
        <v>7326.598</v>
      </c>
      <c r="D696" s="147">
        <f>T6_FG_PS!G15+T6_FG_PS!L15+T6A_FG_UPS!G15+T6A_FG_UPS!L15</f>
        <v>1223.1089999999999</v>
      </c>
      <c r="E696" s="148">
        <f t="shared" si="56"/>
        <v>0.1669409185545597</v>
      </c>
    </row>
    <row r="697" spans="1:5" ht="15.75" customHeight="1" x14ac:dyDescent="0.2">
      <c r="A697" s="145">
        <f t="shared" si="54"/>
        <v>7</v>
      </c>
      <c r="B697" s="146" t="str">
        <f t="shared" si="54"/>
        <v>07-BADAUN</v>
      </c>
      <c r="C697" s="147">
        <f t="shared" si="55"/>
        <v>4631.8050000000003</v>
      </c>
      <c r="D697" s="147">
        <f>T6_FG_PS!G16+T6_FG_PS!L16+T6A_FG_UPS!G16+T6A_FG_UPS!L16</f>
        <v>1156.384</v>
      </c>
      <c r="E697" s="148">
        <f t="shared" si="56"/>
        <v>0.24966163299188976</v>
      </c>
    </row>
    <row r="698" spans="1:5" ht="15.75" customHeight="1" x14ac:dyDescent="0.2">
      <c r="A698" s="145">
        <f t="shared" si="54"/>
        <v>8</v>
      </c>
      <c r="B698" s="146" t="str">
        <f t="shared" si="54"/>
        <v>08-BAGHPAT</v>
      </c>
      <c r="C698" s="147">
        <f t="shared" si="55"/>
        <v>1566.6459999999997</v>
      </c>
      <c r="D698" s="147">
        <f>T6_FG_PS!G17+T6_FG_PS!L17+T6A_FG_UPS!G17+T6A_FG_UPS!L17</f>
        <v>-161.19800000000009</v>
      </c>
      <c r="E698" s="148">
        <f t="shared" si="56"/>
        <v>-0.10289369774665121</v>
      </c>
    </row>
    <row r="699" spans="1:5" ht="15.75" customHeight="1" x14ac:dyDescent="0.2">
      <c r="A699" s="145">
        <f t="shared" si="54"/>
        <v>9</v>
      </c>
      <c r="B699" s="146" t="str">
        <f t="shared" si="54"/>
        <v>09-BAHRAICH</v>
      </c>
      <c r="C699" s="147">
        <f t="shared" si="55"/>
        <v>7166.201</v>
      </c>
      <c r="D699" s="147">
        <f>T6_FG_PS!G18+T6_FG_PS!L18+T6A_FG_UPS!G18+T6A_FG_UPS!L18</f>
        <v>-915.31599999999969</v>
      </c>
      <c r="E699" s="148">
        <f t="shared" si="56"/>
        <v>-0.1277268109002245</v>
      </c>
    </row>
    <row r="700" spans="1:5" ht="15.75" customHeight="1" x14ac:dyDescent="0.2">
      <c r="A700" s="145">
        <f t="shared" si="54"/>
        <v>10</v>
      </c>
      <c r="B700" s="146" t="str">
        <f t="shared" si="54"/>
        <v>10-BALLIA</v>
      </c>
      <c r="C700" s="147">
        <f t="shared" si="55"/>
        <v>6580.1100000000006</v>
      </c>
      <c r="D700" s="147">
        <f>T6_FG_PS!G19+T6_FG_PS!L19+T6A_FG_UPS!G19+T6A_FG_UPS!L19</f>
        <v>184.59399999999982</v>
      </c>
      <c r="E700" s="148">
        <f t="shared" si="56"/>
        <v>2.8053330415448951E-2</v>
      </c>
    </row>
    <row r="701" spans="1:5" ht="15.75" customHeight="1" x14ac:dyDescent="0.2">
      <c r="A701" s="145">
        <f t="shared" si="54"/>
        <v>11</v>
      </c>
      <c r="B701" s="146" t="str">
        <f t="shared" si="54"/>
        <v>11-BALRAMPUR</v>
      </c>
      <c r="C701" s="147">
        <f t="shared" si="55"/>
        <v>3880.4769999999999</v>
      </c>
      <c r="D701" s="147">
        <f>T6_FG_PS!G20+T6_FG_PS!L20+T6A_FG_UPS!G20+T6A_FG_UPS!L20</f>
        <v>-333.58399999999989</v>
      </c>
      <c r="E701" s="148">
        <f t="shared" si="56"/>
        <v>-8.596468939256692E-2</v>
      </c>
    </row>
    <row r="702" spans="1:5" ht="15.75" customHeight="1" x14ac:dyDescent="0.2">
      <c r="A702" s="145">
        <f t="shared" si="54"/>
        <v>12</v>
      </c>
      <c r="B702" s="146" t="str">
        <f t="shared" si="54"/>
        <v>12-BANDA</v>
      </c>
      <c r="C702" s="147">
        <f t="shared" si="55"/>
        <v>3692.8550000000005</v>
      </c>
      <c r="D702" s="147">
        <f>T6_FG_PS!G21+T6_FG_PS!L21+T6A_FG_UPS!G21+T6A_FG_UPS!L21</f>
        <v>199.35500000000019</v>
      </c>
      <c r="E702" s="148">
        <f t="shared" si="56"/>
        <v>5.3983977166717934E-2</v>
      </c>
    </row>
    <row r="703" spans="1:5" ht="15.75" customHeight="1" x14ac:dyDescent="0.2">
      <c r="A703" s="145">
        <f t="shared" si="54"/>
        <v>13</v>
      </c>
      <c r="B703" s="146" t="str">
        <f t="shared" si="54"/>
        <v>13-BARABANKI</v>
      </c>
      <c r="C703" s="147">
        <f t="shared" si="55"/>
        <v>5023.8329999999987</v>
      </c>
      <c r="D703" s="147">
        <f>T6_FG_PS!G22+T6_FG_PS!L22+T6A_FG_UPS!G22+T6A_FG_UPS!L22</f>
        <v>320.99799999999971</v>
      </c>
      <c r="E703" s="148">
        <f t="shared" si="56"/>
        <v>6.3895037912287247E-2</v>
      </c>
    </row>
    <row r="704" spans="1:5" ht="15.75" customHeight="1" x14ac:dyDescent="0.2">
      <c r="A704" s="145">
        <f t="shared" si="54"/>
        <v>14</v>
      </c>
      <c r="B704" s="146" t="str">
        <f t="shared" si="54"/>
        <v>14-BAREILY</v>
      </c>
      <c r="C704" s="147">
        <f t="shared" si="55"/>
        <v>5855.9740000000002</v>
      </c>
      <c r="D704" s="147">
        <f>T6_FG_PS!G23+T6_FG_PS!L23+T6A_FG_UPS!G23+T6A_FG_UPS!L23</f>
        <v>385.23599999999965</v>
      </c>
      <c r="E704" s="148">
        <f t="shared" si="56"/>
        <v>6.5785128144353042E-2</v>
      </c>
    </row>
    <row r="705" spans="1:5" ht="15.75" customHeight="1" x14ac:dyDescent="0.2">
      <c r="A705" s="145">
        <f t="shared" si="54"/>
        <v>15</v>
      </c>
      <c r="B705" s="146" t="str">
        <f t="shared" si="54"/>
        <v>15-BASTI</v>
      </c>
      <c r="C705" s="147">
        <f t="shared" si="55"/>
        <v>4365.3040000000001</v>
      </c>
      <c r="D705" s="147">
        <f>T6_FG_PS!G24+T6_FG_PS!L24+T6A_FG_UPS!G24+T6A_FG_UPS!L24</f>
        <v>306.27099999999973</v>
      </c>
      <c r="E705" s="148">
        <f t="shared" si="56"/>
        <v>7.016029124203027E-2</v>
      </c>
    </row>
    <row r="706" spans="1:5" ht="15.75" customHeight="1" x14ac:dyDescent="0.2">
      <c r="A706" s="145">
        <f t="shared" si="54"/>
        <v>16</v>
      </c>
      <c r="B706" s="146" t="str">
        <f t="shared" si="54"/>
        <v>16-BHADOHI</v>
      </c>
      <c r="C706" s="147">
        <f t="shared" si="55"/>
        <v>2179.0889999999999</v>
      </c>
      <c r="D706" s="147">
        <f>T6_FG_PS!G25+T6_FG_PS!L25+T6A_FG_UPS!G25+T6A_FG_UPS!L25</f>
        <v>93.862000000000023</v>
      </c>
      <c r="E706" s="148">
        <f t="shared" si="56"/>
        <v>4.3073963477398135E-2</v>
      </c>
    </row>
    <row r="707" spans="1:5" ht="15.75" customHeight="1" x14ac:dyDescent="0.2">
      <c r="A707" s="145">
        <f t="shared" si="54"/>
        <v>17</v>
      </c>
      <c r="B707" s="146" t="str">
        <f t="shared" si="54"/>
        <v>17-BIJNOUR</v>
      </c>
      <c r="C707" s="147">
        <f t="shared" si="55"/>
        <v>5040.598</v>
      </c>
      <c r="D707" s="147">
        <f>T6_FG_PS!G26+T6_FG_PS!L26+T6A_FG_UPS!G26+T6A_FG_UPS!L26</f>
        <v>267.15599999999995</v>
      </c>
      <c r="E707" s="148">
        <f t="shared" si="56"/>
        <v>5.3000854263720289E-2</v>
      </c>
    </row>
    <row r="708" spans="1:5" ht="15.75" customHeight="1" x14ac:dyDescent="0.2">
      <c r="A708" s="145">
        <f t="shared" si="54"/>
        <v>18</v>
      </c>
      <c r="B708" s="146" t="str">
        <f t="shared" si="54"/>
        <v>18-BULANDSHAHAR</v>
      </c>
      <c r="C708" s="147">
        <f t="shared" si="55"/>
        <v>3263.3759999999997</v>
      </c>
      <c r="D708" s="147">
        <f>T6_FG_PS!G27+T6_FG_PS!L27+T6A_FG_UPS!G27+T6A_FG_UPS!L27</f>
        <v>263.57200000000017</v>
      </c>
      <c r="E708" s="148">
        <f t="shared" si="56"/>
        <v>8.0766666176376914E-2</v>
      </c>
    </row>
    <row r="709" spans="1:5" ht="15.75" customHeight="1" x14ac:dyDescent="0.2">
      <c r="A709" s="145">
        <f t="shared" si="54"/>
        <v>19</v>
      </c>
      <c r="B709" s="146" t="str">
        <f t="shared" si="54"/>
        <v>19-CHANDAULI</v>
      </c>
      <c r="C709" s="147">
        <f t="shared" si="55"/>
        <v>3834.1239999999998</v>
      </c>
      <c r="D709" s="147">
        <f>T6_FG_PS!G28+T6_FG_PS!L28+T6A_FG_UPS!G28+T6A_FG_UPS!L28</f>
        <v>-15.728000000000122</v>
      </c>
      <c r="E709" s="148">
        <f t="shared" si="56"/>
        <v>-4.1021104168775246E-3</v>
      </c>
    </row>
    <row r="710" spans="1:5" ht="15.75" customHeight="1" x14ac:dyDescent="0.2">
      <c r="A710" s="145">
        <f t="shared" si="54"/>
        <v>20</v>
      </c>
      <c r="B710" s="146" t="str">
        <f t="shared" si="54"/>
        <v>20-CHITRAKOOT</v>
      </c>
      <c r="C710" s="147">
        <f t="shared" si="55"/>
        <v>2447.6820000000002</v>
      </c>
      <c r="D710" s="147">
        <f>T6_FG_PS!G29+T6_FG_PS!L29+T6A_FG_UPS!G29+T6A_FG_UPS!L29</f>
        <v>262.59699999999992</v>
      </c>
      <c r="E710" s="148">
        <f t="shared" si="56"/>
        <v>0.1072839527356903</v>
      </c>
    </row>
    <row r="711" spans="1:5" ht="15.75" customHeight="1" x14ac:dyDescent="0.2">
      <c r="A711" s="145">
        <f t="shared" ref="A711:B730" si="57">A59</f>
        <v>21</v>
      </c>
      <c r="B711" s="146" t="str">
        <f t="shared" si="57"/>
        <v>21-AMETHI</v>
      </c>
      <c r="C711" s="147">
        <f t="shared" si="55"/>
        <v>2503.672</v>
      </c>
      <c r="D711" s="147">
        <f>T6_FG_PS!G30+T6_FG_PS!L30+T6A_FG_UPS!G30+T6A_FG_UPS!L30</f>
        <v>223.58699999999999</v>
      </c>
      <c r="E711" s="148">
        <f t="shared" si="56"/>
        <v>8.9303630827041236E-2</v>
      </c>
    </row>
    <row r="712" spans="1:5" ht="15.75" customHeight="1" x14ac:dyDescent="0.2">
      <c r="A712" s="145">
        <f t="shared" si="57"/>
        <v>22</v>
      </c>
      <c r="B712" s="146" t="str">
        <f t="shared" si="57"/>
        <v>22-DEORIA</v>
      </c>
      <c r="C712" s="147">
        <f t="shared" si="55"/>
        <v>4594.4530000000004</v>
      </c>
      <c r="D712" s="147">
        <f>T6_FG_PS!G31+T6_FG_PS!L31+T6A_FG_UPS!G31+T6A_FG_UPS!L31</f>
        <v>-352.17599999999982</v>
      </c>
      <c r="E712" s="148">
        <f t="shared" si="56"/>
        <v>-7.6652432835856585E-2</v>
      </c>
    </row>
    <row r="713" spans="1:5" ht="15.75" customHeight="1" x14ac:dyDescent="0.2">
      <c r="A713" s="145">
        <f t="shared" si="57"/>
        <v>23</v>
      </c>
      <c r="B713" s="146" t="str">
        <f t="shared" si="57"/>
        <v>23-ETAH</v>
      </c>
      <c r="C713" s="147">
        <f t="shared" si="55"/>
        <v>2969.5540000000001</v>
      </c>
      <c r="D713" s="147">
        <f>T6_FG_PS!G32+T6_FG_PS!L32+T6A_FG_UPS!G32+T6A_FG_UPS!L32</f>
        <v>303.47799999999995</v>
      </c>
      <c r="E713" s="148">
        <f t="shared" si="56"/>
        <v>0.10219649145966025</v>
      </c>
    </row>
    <row r="714" spans="1:5" ht="15.75" customHeight="1" x14ac:dyDescent="0.2">
      <c r="A714" s="145">
        <f t="shared" si="57"/>
        <v>24</v>
      </c>
      <c r="B714" s="146" t="str">
        <f t="shared" si="57"/>
        <v>24-FAIZABAD</v>
      </c>
      <c r="C714" s="147">
        <f t="shared" si="55"/>
        <v>3964.5860000000002</v>
      </c>
      <c r="D714" s="147">
        <f>T6_FG_PS!G33+T6_FG_PS!L33+T6A_FG_UPS!G33+T6A_FG_UPS!L33</f>
        <v>210.5320000000001</v>
      </c>
      <c r="E714" s="148">
        <f t="shared" si="56"/>
        <v>5.3103148727256785E-2</v>
      </c>
    </row>
    <row r="715" spans="1:5" ht="15.75" customHeight="1" x14ac:dyDescent="0.2">
      <c r="A715" s="145">
        <f t="shared" si="57"/>
        <v>25</v>
      </c>
      <c r="B715" s="146" t="str">
        <f t="shared" si="57"/>
        <v>25-FARRUKHABAD</v>
      </c>
      <c r="C715" s="147">
        <f t="shared" si="55"/>
        <v>3145.6099999999997</v>
      </c>
      <c r="D715" s="147">
        <f>T6_FG_PS!G34+T6_FG_PS!L34+T6A_FG_UPS!G34+T6A_FG_UPS!L34</f>
        <v>563.89499999999998</v>
      </c>
      <c r="E715" s="148">
        <f t="shared" si="56"/>
        <v>0.1792641172936251</v>
      </c>
    </row>
    <row r="716" spans="1:5" ht="15.75" customHeight="1" x14ac:dyDescent="0.2">
      <c r="A716" s="145">
        <f t="shared" si="57"/>
        <v>26</v>
      </c>
      <c r="B716" s="146" t="str">
        <f t="shared" si="57"/>
        <v>26-FATEHPUR</v>
      </c>
      <c r="C716" s="147">
        <f t="shared" si="55"/>
        <v>4517.9119999999994</v>
      </c>
      <c r="D716" s="147">
        <f>T6_FG_PS!G35+T6_FG_PS!L35+T6A_FG_UPS!G35+T6A_FG_UPS!L35</f>
        <v>208.72000000000008</v>
      </c>
      <c r="E716" s="148">
        <f t="shared" si="56"/>
        <v>4.6198332326968766E-2</v>
      </c>
    </row>
    <row r="717" spans="1:5" ht="15.75" customHeight="1" x14ac:dyDescent="0.2">
      <c r="A717" s="145">
        <f t="shared" si="57"/>
        <v>27</v>
      </c>
      <c r="B717" s="146" t="str">
        <f t="shared" si="57"/>
        <v>27-FIROZABAD</v>
      </c>
      <c r="C717" s="147">
        <f t="shared" si="55"/>
        <v>2622.9629999999997</v>
      </c>
      <c r="D717" s="147">
        <f>T6_FG_PS!G36+T6_FG_PS!L36+T6A_FG_UPS!G36+T6A_FG_UPS!L36</f>
        <v>-19.640000000000157</v>
      </c>
      <c r="E717" s="148">
        <f t="shared" si="56"/>
        <v>-7.4877152289224659E-3</v>
      </c>
    </row>
    <row r="718" spans="1:5" ht="15.75" customHeight="1" x14ac:dyDescent="0.2">
      <c r="A718" s="145">
        <f t="shared" si="57"/>
        <v>28</v>
      </c>
      <c r="B718" s="146" t="str">
        <f t="shared" si="57"/>
        <v>28-G.B. NAGAR</v>
      </c>
      <c r="C718" s="147">
        <f t="shared" si="55"/>
        <v>1814.4049999999997</v>
      </c>
      <c r="D718" s="147">
        <f>T6_FG_PS!G37+T6_FG_PS!L37+T6A_FG_UPS!G37+T6A_FG_UPS!L37</f>
        <v>73.340000000000117</v>
      </c>
      <c r="E718" s="148">
        <f t="shared" si="56"/>
        <v>4.0420964448400508E-2</v>
      </c>
    </row>
    <row r="719" spans="1:5" ht="15.75" customHeight="1" x14ac:dyDescent="0.2">
      <c r="A719" s="145">
        <f t="shared" si="57"/>
        <v>29</v>
      </c>
      <c r="B719" s="146" t="str">
        <f t="shared" si="57"/>
        <v>29-GHAZIPUR</v>
      </c>
      <c r="C719" s="147">
        <f t="shared" si="55"/>
        <v>5161.5280000000002</v>
      </c>
      <c r="D719" s="147">
        <f>T6_FG_PS!G38+T6_FG_PS!L38+T6A_FG_UPS!G38+T6A_FG_UPS!L38</f>
        <v>579.21000000000015</v>
      </c>
      <c r="E719" s="148">
        <f t="shared" si="56"/>
        <v>0.11221676991774532</v>
      </c>
    </row>
    <row r="720" spans="1:5" ht="15.75" customHeight="1" x14ac:dyDescent="0.2">
      <c r="A720" s="145">
        <f t="shared" si="57"/>
        <v>30</v>
      </c>
      <c r="B720" s="146" t="str">
        <f t="shared" si="57"/>
        <v>30-GHAZIYABAD</v>
      </c>
      <c r="C720" s="147">
        <f t="shared" si="55"/>
        <v>1841.665</v>
      </c>
      <c r="D720" s="147">
        <f>T6_FG_PS!G39+T6_FG_PS!L39+T6A_FG_UPS!G39+T6A_FG_UPS!L39</f>
        <v>-271.4799999999999</v>
      </c>
      <c r="E720" s="148">
        <f t="shared" si="56"/>
        <v>-0.14741008815392589</v>
      </c>
    </row>
    <row r="721" spans="1:5" ht="15.75" customHeight="1" x14ac:dyDescent="0.2">
      <c r="A721" s="145">
        <f t="shared" si="57"/>
        <v>31</v>
      </c>
      <c r="B721" s="146" t="str">
        <f t="shared" si="57"/>
        <v>31-GONDA</v>
      </c>
      <c r="C721" s="147">
        <f t="shared" si="55"/>
        <v>5730.5309999999999</v>
      </c>
      <c r="D721" s="147">
        <f>T6_FG_PS!G40+T6_FG_PS!L40+T6A_FG_UPS!G40+T6A_FG_UPS!L40</f>
        <v>-201.96600000000012</v>
      </c>
      <c r="E721" s="148">
        <f t="shared" si="56"/>
        <v>-3.5243854365328467E-2</v>
      </c>
    </row>
    <row r="722" spans="1:5" ht="15.75" customHeight="1" x14ac:dyDescent="0.2">
      <c r="A722" s="145">
        <f t="shared" si="57"/>
        <v>32</v>
      </c>
      <c r="B722" s="146" t="str">
        <f t="shared" si="57"/>
        <v>32-GORAKHPUR</v>
      </c>
      <c r="C722" s="147">
        <f t="shared" si="55"/>
        <v>5424.3150000000005</v>
      </c>
      <c r="D722" s="147">
        <f>T6_FG_PS!G41+T6_FG_PS!L41+T6A_FG_UPS!G41+T6A_FG_UPS!L41</f>
        <v>1341.6109999999999</v>
      </c>
      <c r="E722" s="148">
        <f t="shared" si="56"/>
        <v>0.24733279686006432</v>
      </c>
    </row>
    <row r="723" spans="1:5" ht="15.75" customHeight="1" x14ac:dyDescent="0.2">
      <c r="A723" s="145">
        <f t="shared" si="57"/>
        <v>33</v>
      </c>
      <c r="B723" s="146" t="str">
        <f t="shared" si="57"/>
        <v>33-HAMEERPUR</v>
      </c>
      <c r="C723" s="147">
        <f t="shared" si="55"/>
        <v>1956.181</v>
      </c>
      <c r="D723" s="147">
        <f>T6_FG_PS!G42+T6_FG_PS!L42+T6A_FG_UPS!G42+T6A_FG_UPS!L42</f>
        <v>272.55500000000012</v>
      </c>
      <c r="E723" s="148">
        <f t="shared" si="56"/>
        <v>0.13933015400926607</v>
      </c>
    </row>
    <row r="724" spans="1:5" ht="15.75" customHeight="1" x14ac:dyDescent="0.2">
      <c r="A724" s="145">
        <f t="shared" si="57"/>
        <v>34</v>
      </c>
      <c r="B724" s="146" t="str">
        <f t="shared" si="57"/>
        <v>34-HARDOI</v>
      </c>
      <c r="C724" s="147">
        <f t="shared" si="55"/>
        <v>7970.9580000000005</v>
      </c>
      <c r="D724" s="147">
        <f>T6_FG_PS!G43+T6_FG_PS!L43+T6A_FG_UPS!G43+T6A_FG_UPS!L43</f>
        <v>1027.8760000000004</v>
      </c>
      <c r="E724" s="148">
        <f t="shared" si="56"/>
        <v>0.12895263028609616</v>
      </c>
    </row>
    <row r="725" spans="1:5" ht="15.75" customHeight="1" x14ac:dyDescent="0.2">
      <c r="A725" s="145">
        <f t="shared" si="57"/>
        <v>35</v>
      </c>
      <c r="B725" s="146" t="str">
        <f t="shared" si="57"/>
        <v>35-HATHRAS</v>
      </c>
      <c r="C725" s="147">
        <f t="shared" si="55"/>
        <v>2022.404</v>
      </c>
      <c r="D725" s="147">
        <f>T6_FG_PS!G44+T6_FG_PS!L44+T6A_FG_UPS!G44+T6A_FG_UPS!L44</f>
        <v>354.91799999999995</v>
      </c>
      <c r="E725" s="148">
        <f t="shared" si="56"/>
        <v>0.17549312600251976</v>
      </c>
    </row>
    <row r="726" spans="1:5" ht="15.75" customHeight="1" x14ac:dyDescent="0.2">
      <c r="A726" s="145">
        <f t="shared" si="57"/>
        <v>36</v>
      </c>
      <c r="B726" s="146" t="str">
        <f t="shared" si="57"/>
        <v>36-ITAWAH</v>
      </c>
      <c r="C726" s="147">
        <f t="shared" si="55"/>
        <v>2413.9940000000001</v>
      </c>
      <c r="D726" s="147">
        <f>T6_FG_PS!G45+T6_FG_PS!L45+T6A_FG_UPS!G45+T6A_FG_UPS!L45</f>
        <v>235.2200000000002</v>
      </c>
      <c r="E726" s="148">
        <f t="shared" si="56"/>
        <v>9.7440175907645254E-2</v>
      </c>
    </row>
    <row r="727" spans="1:5" ht="15.75" customHeight="1" x14ac:dyDescent="0.2">
      <c r="A727" s="145">
        <f t="shared" si="57"/>
        <v>37</v>
      </c>
      <c r="B727" s="146" t="str">
        <f t="shared" si="57"/>
        <v>37-J.P. NAGAR</v>
      </c>
      <c r="C727" s="147">
        <f t="shared" si="55"/>
        <v>2200.7290000000003</v>
      </c>
      <c r="D727" s="147">
        <f>T6_FG_PS!G46+T6_FG_PS!L46+T6A_FG_UPS!G46+T6A_FG_UPS!L46</f>
        <v>363.29600000000011</v>
      </c>
      <c r="E727" s="148">
        <f t="shared" si="56"/>
        <v>0.16507984399714826</v>
      </c>
    </row>
    <row r="728" spans="1:5" ht="15.75" customHeight="1" x14ac:dyDescent="0.2">
      <c r="A728" s="145">
        <f t="shared" si="57"/>
        <v>38</v>
      </c>
      <c r="B728" s="146" t="str">
        <f t="shared" si="57"/>
        <v>38-JALAUN</v>
      </c>
      <c r="C728" s="147">
        <f t="shared" si="55"/>
        <v>2318.4459999999999</v>
      </c>
      <c r="D728" s="147">
        <f>T6_FG_PS!G47+T6_FG_PS!L47+T6A_FG_UPS!G47+T6A_FG_UPS!L47</f>
        <v>3716.1849999999999</v>
      </c>
      <c r="E728" s="148">
        <f t="shared" si="56"/>
        <v>1.6028775308978513</v>
      </c>
    </row>
    <row r="729" spans="1:5" ht="15.75" customHeight="1" x14ac:dyDescent="0.2">
      <c r="A729" s="145">
        <f t="shared" si="57"/>
        <v>39</v>
      </c>
      <c r="B729" s="146" t="str">
        <f t="shared" si="57"/>
        <v>39-JAUNPUR</v>
      </c>
      <c r="C729" s="147">
        <f t="shared" si="55"/>
        <v>7241.9650000000001</v>
      </c>
      <c r="D729" s="147">
        <f>T6_FG_PS!G48+T6_FG_PS!L48+T6A_FG_UPS!G48+T6A_FG_UPS!L48</f>
        <v>929.01899999999955</v>
      </c>
      <c r="E729" s="148">
        <f t="shared" si="56"/>
        <v>0.12828272437107877</v>
      </c>
    </row>
    <row r="730" spans="1:5" ht="15.75" customHeight="1" x14ac:dyDescent="0.2">
      <c r="A730" s="145">
        <f t="shared" si="57"/>
        <v>40</v>
      </c>
      <c r="B730" s="146" t="str">
        <f t="shared" si="57"/>
        <v>40-JHANSI</v>
      </c>
      <c r="C730" s="147">
        <f t="shared" si="55"/>
        <v>2750.9319999999998</v>
      </c>
      <c r="D730" s="147">
        <f>T6_FG_PS!G49+T6_FG_PS!L49+T6A_FG_UPS!G49+T6A_FG_UPS!L49</f>
        <v>207.81599999999992</v>
      </c>
      <c r="E730" s="148">
        <f t="shared" si="56"/>
        <v>7.554385204723342E-2</v>
      </c>
    </row>
    <row r="731" spans="1:5" ht="15.75" customHeight="1" x14ac:dyDescent="0.2">
      <c r="A731" s="145">
        <f t="shared" ref="A731:B750" si="58">A79</f>
        <v>41</v>
      </c>
      <c r="B731" s="146" t="str">
        <f t="shared" si="58"/>
        <v>41-KANNAUJ</v>
      </c>
      <c r="C731" s="147">
        <f t="shared" si="55"/>
        <v>3190.259</v>
      </c>
      <c r="D731" s="147">
        <f>T6_FG_PS!G50+T6_FG_PS!L50+T6A_FG_UPS!G50+T6A_FG_UPS!L50</f>
        <v>152.7360000000001</v>
      </c>
      <c r="E731" s="148">
        <f t="shared" si="56"/>
        <v>4.7875736734854478E-2</v>
      </c>
    </row>
    <row r="732" spans="1:5" ht="15.75" customHeight="1" x14ac:dyDescent="0.2">
      <c r="A732" s="145">
        <f t="shared" si="58"/>
        <v>42</v>
      </c>
      <c r="B732" s="146" t="str">
        <f t="shared" si="58"/>
        <v>42-KANPUR DEHAT</v>
      </c>
      <c r="C732" s="147">
        <f t="shared" si="55"/>
        <v>3539.8429999999998</v>
      </c>
      <c r="D732" s="147">
        <f>T6_FG_PS!G51+T6_FG_PS!L51+T6A_FG_UPS!G51+T6A_FG_UPS!L51</f>
        <v>943.26</v>
      </c>
      <c r="E732" s="148">
        <f t="shared" si="56"/>
        <v>0.26646944511380871</v>
      </c>
    </row>
    <row r="733" spans="1:5" ht="15.75" customHeight="1" x14ac:dyDescent="0.2">
      <c r="A733" s="145">
        <f t="shared" si="58"/>
        <v>43</v>
      </c>
      <c r="B733" s="146" t="str">
        <f t="shared" si="58"/>
        <v>43-KANPUR NAGAR</v>
      </c>
      <c r="C733" s="147">
        <f t="shared" si="55"/>
        <v>3143.7780000000002</v>
      </c>
      <c r="D733" s="147">
        <f>T6_FG_PS!G52+T6_FG_PS!L52+T6A_FG_UPS!G52+T6A_FG_UPS!L52</f>
        <v>-195.54300000000023</v>
      </c>
      <c r="E733" s="148">
        <f t="shared" si="56"/>
        <v>-6.2200002671944463E-2</v>
      </c>
    </row>
    <row r="734" spans="1:5" ht="15.75" customHeight="1" x14ac:dyDescent="0.2">
      <c r="A734" s="145">
        <f t="shared" si="58"/>
        <v>44</v>
      </c>
      <c r="B734" s="146" t="str">
        <f t="shared" si="58"/>
        <v>44-KAAS GANJ</v>
      </c>
      <c r="C734" s="147">
        <f t="shared" si="55"/>
        <v>2244.5450000000001</v>
      </c>
      <c r="D734" s="147">
        <f>T6_FG_PS!G53+T6_FG_PS!L53+T6A_FG_UPS!G53+T6A_FG_UPS!L53</f>
        <v>-187.94199999999992</v>
      </c>
      <c r="E734" s="148">
        <f t="shared" si="56"/>
        <v>-8.3732783258967811E-2</v>
      </c>
    </row>
    <row r="735" spans="1:5" ht="15.75" customHeight="1" x14ac:dyDescent="0.2">
      <c r="A735" s="145">
        <f t="shared" si="58"/>
        <v>45</v>
      </c>
      <c r="B735" s="146" t="str">
        <f t="shared" si="58"/>
        <v>45-KAUSHAMBI</v>
      </c>
      <c r="C735" s="147">
        <f t="shared" si="55"/>
        <v>2527.1629999999996</v>
      </c>
      <c r="D735" s="147">
        <f>T6_FG_PS!G54+T6_FG_PS!L54+T6A_FG_UPS!G54+T6A_FG_UPS!L54</f>
        <v>323.39599999999967</v>
      </c>
      <c r="E735" s="148">
        <f t="shared" si="56"/>
        <v>0.12796800206397441</v>
      </c>
    </row>
    <row r="736" spans="1:5" ht="15.75" customHeight="1" x14ac:dyDescent="0.2">
      <c r="A736" s="145">
        <f t="shared" si="58"/>
        <v>46</v>
      </c>
      <c r="B736" s="146" t="str">
        <f t="shared" si="58"/>
        <v>46-KUSHINAGAR</v>
      </c>
      <c r="C736" s="147">
        <f t="shared" si="55"/>
        <v>5151.9620000000004</v>
      </c>
      <c r="D736" s="147">
        <f>T6_FG_PS!G55+T6_FG_PS!L55+T6A_FG_UPS!G55+T6A_FG_UPS!L55</f>
        <v>459.89699999999976</v>
      </c>
      <c r="E736" s="148">
        <f t="shared" si="56"/>
        <v>8.9266380458551467E-2</v>
      </c>
    </row>
    <row r="737" spans="1:5" ht="15.75" customHeight="1" x14ac:dyDescent="0.2">
      <c r="A737" s="145">
        <f t="shared" si="58"/>
        <v>47</v>
      </c>
      <c r="B737" s="146" t="str">
        <f t="shared" si="58"/>
        <v>47-LAKHIMPUR KHERI</v>
      </c>
      <c r="C737" s="147">
        <f t="shared" si="55"/>
        <v>9932.4390000000003</v>
      </c>
      <c r="D737" s="147">
        <f>T6_FG_PS!G56+T6_FG_PS!L56+T6A_FG_UPS!G56+T6A_FG_UPS!L56</f>
        <v>724.9649999999998</v>
      </c>
      <c r="E737" s="148">
        <f t="shared" si="56"/>
        <v>7.2989625206860045E-2</v>
      </c>
    </row>
    <row r="738" spans="1:5" ht="15.75" customHeight="1" x14ac:dyDescent="0.2">
      <c r="A738" s="145">
        <f t="shared" si="58"/>
        <v>48</v>
      </c>
      <c r="B738" s="146" t="str">
        <f t="shared" si="58"/>
        <v>48-LALITPUR</v>
      </c>
      <c r="C738" s="147">
        <f t="shared" si="55"/>
        <v>2904.6469999999999</v>
      </c>
      <c r="D738" s="147">
        <f>T6_FG_PS!G57+T6_FG_PS!L57+T6A_FG_UPS!G57+T6A_FG_UPS!L57</f>
        <v>698.11099999999999</v>
      </c>
      <c r="E738" s="148">
        <f t="shared" si="56"/>
        <v>0.24034280241282333</v>
      </c>
    </row>
    <row r="739" spans="1:5" ht="15.75" customHeight="1" x14ac:dyDescent="0.2">
      <c r="A739" s="145">
        <f t="shared" si="58"/>
        <v>49</v>
      </c>
      <c r="B739" s="146" t="str">
        <f t="shared" si="58"/>
        <v>49-LUCKNOW</v>
      </c>
      <c r="C739" s="147">
        <f t="shared" si="55"/>
        <v>3770.096</v>
      </c>
      <c r="D739" s="147">
        <f>T6_FG_PS!G58+T6_FG_PS!L58+T6A_FG_UPS!G58+T6A_FG_UPS!L58</f>
        <v>742.67399999999998</v>
      </c>
      <c r="E739" s="148">
        <f t="shared" si="56"/>
        <v>0.19699073975835096</v>
      </c>
    </row>
    <row r="740" spans="1:5" ht="15.75" customHeight="1" x14ac:dyDescent="0.2">
      <c r="A740" s="145">
        <f t="shared" si="58"/>
        <v>50</v>
      </c>
      <c r="B740" s="146" t="str">
        <f t="shared" si="58"/>
        <v>50-MAHOBA</v>
      </c>
      <c r="C740" s="147">
        <f t="shared" si="55"/>
        <v>1890.6119999999999</v>
      </c>
      <c r="D740" s="147">
        <f>T6_FG_PS!G59+T6_FG_PS!L59+T6A_FG_UPS!G59+T6A_FG_UPS!L59</f>
        <v>163.13099999999997</v>
      </c>
      <c r="E740" s="148">
        <f t="shared" si="56"/>
        <v>8.6284758586108623E-2</v>
      </c>
    </row>
    <row r="741" spans="1:5" ht="15.75" customHeight="1" x14ac:dyDescent="0.2">
      <c r="A741" s="145">
        <f t="shared" si="58"/>
        <v>51</v>
      </c>
      <c r="B741" s="146" t="str">
        <f t="shared" si="58"/>
        <v>51-MAHRAJGANJ</v>
      </c>
      <c r="C741" s="147">
        <f t="shared" si="55"/>
        <v>4594.9040000000005</v>
      </c>
      <c r="D741" s="147">
        <f>T6_FG_PS!G60+T6_FG_PS!L60+T6A_FG_UPS!G60+T6A_FG_UPS!L60</f>
        <v>82.601999999999919</v>
      </c>
      <c r="E741" s="148">
        <f t="shared" si="56"/>
        <v>1.7976871769246956E-2</v>
      </c>
    </row>
    <row r="742" spans="1:5" ht="15.75" customHeight="1" x14ac:dyDescent="0.2">
      <c r="A742" s="145">
        <f t="shared" si="58"/>
        <v>52</v>
      </c>
      <c r="B742" s="146" t="str">
        <f t="shared" si="58"/>
        <v>52-MAINPURI</v>
      </c>
      <c r="C742" s="147">
        <f t="shared" si="55"/>
        <v>2358.7249999999999</v>
      </c>
      <c r="D742" s="147">
        <f>T6_FG_PS!G61+T6_FG_PS!L61+T6A_FG_UPS!G61+T6A_FG_UPS!L61</f>
        <v>206.26900000000003</v>
      </c>
      <c r="E742" s="148">
        <f t="shared" si="56"/>
        <v>8.7449363533264809E-2</v>
      </c>
    </row>
    <row r="743" spans="1:5" ht="15.75" customHeight="1" x14ac:dyDescent="0.2">
      <c r="A743" s="145">
        <f t="shared" si="58"/>
        <v>53</v>
      </c>
      <c r="B743" s="146" t="str">
        <f t="shared" si="58"/>
        <v>53-MATHURA</v>
      </c>
      <c r="C743" s="147">
        <f t="shared" si="55"/>
        <v>2691.8690000000001</v>
      </c>
      <c r="D743" s="147">
        <f>T6_FG_PS!G62+T6_FG_PS!L62+T6A_FG_UPS!G62+T6A_FG_UPS!L62</f>
        <v>507.43000000000006</v>
      </c>
      <c r="E743" s="148">
        <f t="shared" si="56"/>
        <v>0.18850471549692799</v>
      </c>
    </row>
    <row r="744" spans="1:5" ht="15.75" customHeight="1" x14ac:dyDescent="0.2">
      <c r="A744" s="145">
        <f t="shared" si="58"/>
        <v>54</v>
      </c>
      <c r="B744" s="146" t="str">
        <f t="shared" si="58"/>
        <v>54-MAU</v>
      </c>
      <c r="C744" s="147">
        <f t="shared" si="55"/>
        <v>3657.2629999999999</v>
      </c>
      <c r="D744" s="147">
        <f>T6_FG_PS!G63+T6_FG_PS!L63+T6A_FG_UPS!G63+T6A_FG_UPS!L63</f>
        <v>-543.96899999999982</v>
      </c>
      <c r="E744" s="148">
        <f t="shared" si="56"/>
        <v>-0.14873663720656671</v>
      </c>
    </row>
    <row r="745" spans="1:5" ht="15.75" customHeight="1" x14ac:dyDescent="0.2">
      <c r="A745" s="145">
        <f t="shared" si="58"/>
        <v>55</v>
      </c>
      <c r="B745" s="146" t="str">
        <f t="shared" si="58"/>
        <v>55-MEERUT</v>
      </c>
      <c r="C745" s="147">
        <f t="shared" si="55"/>
        <v>3094.261</v>
      </c>
      <c r="D745" s="147">
        <f>T6_FG_PS!G64+T6_FG_PS!L64+T6A_FG_UPS!G64+T6A_FG_UPS!L64</f>
        <v>303.44400000000002</v>
      </c>
      <c r="E745" s="148">
        <f t="shared" si="56"/>
        <v>9.806671124381558E-2</v>
      </c>
    </row>
    <row r="746" spans="1:5" ht="15.75" customHeight="1" x14ac:dyDescent="0.2">
      <c r="A746" s="145">
        <f t="shared" si="58"/>
        <v>56</v>
      </c>
      <c r="B746" s="146" t="str">
        <f t="shared" si="58"/>
        <v>56-MIRZAPUR</v>
      </c>
      <c r="C746" s="147">
        <f t="shared" si="55"/>
        <v>4901.6450000000004</v>
      </c>
      <c r="D746" s="147">
        <f>T6_FG_PS!G65+T6_FG_PS!L65+T6A_FG_UPS!G65+T6A_FG_UPS!L65</f>
        <v>646.39900000000011</v>
      </c>
      <c r="E746" s="148">
        <f t="shared" si="56"/>
        <v>0.1318738913160786</v>
      </c>
    </row>
    <row r="747" spans="1:5" ht="15.75" customHeight="1" x14ac:dyDescent="0.2">
      <c r="A747" s="145">
        <f t="shared" si="58"/>
        <v>57</v>
      </c>
      <c r="B747" s="146" t="str">
        <f t="shared" si="58"/>
        <v>57-MORADABAD</v>
      </c>
      <c r="C747" s="147">
        <f t="shared" si="55"/>
        <v>3180.3379999999997</v>
      </c>
      <c r="D747" s="147">
        <f>T6_FG_PS!G66+T6_FG_PS!L66+T6A_FG_UPS!G66+T6A_FG_UPS!L66</f>
        <v>352.73800000000011</v>
      </c>
      <c r="E747" s="148">
        <f t="shared" si="56"/>
        <v>0.11091211059956525</v>
      </c>
    </row>
    <row r="748" spans="1:5" ht="15.75" customHeight="1" x14ac:dyDescent="0.2">
      <c r="A748" s="145">
        <f t="shared" si="58"/>
        <v>58</v>
      </c>
      <c r="B748" s="146" t="str">
        <f t="shared" si="58"/>
        <v>58-MUZAFFARNAGAR</v>
      </c>
      <c r="C748" s="147">
        <f t="shared" si="55"/>
        <v>2351.375</v>
      </c>
      <c r="D748" s="147">
        <f>T6_FG_PS!G67+T6_FG_PS!L67+T6A_FG_UPS!G67+T6A_FG_UPS!L67</f>
        <v>176.37799999999993</v>
      </c>
      <c r="E748" s="148">
        <f t="shared" si="56"/>
        <v>7.5010578916591325E-2</v>
      </c>
    </row>
    <row r="749" spans="1:5" ht="15.75" customHeight="1" x14ac:dyDescent="0.2">
      <c r="A749" s="145">
        <f t="shared" si="58"/>
        <v>59</v>
      </c>
      <c r="B749" s="146" t="str">
        <f t="shared" si="58"/>
        <v>59-PILIBHIT</v>
      </c>
      <c r="C749" s="147">
        <f t="shared" si="55"/>
        <v>2875.0630000000001</v>
      </c>
      <c r="D749" s="147">
        <f>T6_FG_PS!G68+T6_FG_PS!L68+T6A_FG_UPS!G68+T6A_FG_UPS!L68</f>
        <v>398.31099999999992</v>
      </c>
      <c r="E749" s="148">
        <f t="shared" si="56"/>
        <v>0.13853992069043353</v>
      </c>
    </row>
    <row r="750" spans="1:5" ht="15.75" customHeight="1" x14ac:dyDescent="0.2">
      <c r="A750" s="145">
        <f t="shared" si="58"/>
        <v>60</v>
      </c>
      <c r="B750" s="146" t="str">
        <f t="shared" si="58"/>
        <v>60-PRATAPGARH</v>
      </c>
      <c r="C750" s="147">
        <f t="shared" si="55"/>
        <v>5109.2090000000007</v>
      </c>
      <c r="D750" s="147">
        <f>T6_FG_PS!G69+T6_FG_PS!L69+T6A_FG_UPS!G69+T6A_FG_UPS!L69</f>
        <v>311.79299999999989</v>
      </c>
      <c r="E750" s="148">
        <f t="shared" si="56"/>
        <v>6.1025689103734029E-2</v>
      </c>
    </row>
    <row r="751" spans="1:5" ht="15.75" customHeight="1" x14ac:dyDescent="0.2">
      <c r="A751" s="145">
        <f t="shared" ref="A751:B765" si="59">A99</f>
        <v>61</v>
      </c>
      <c r="B751" s="146" t="str">
        <f t="shared" si="59"/>
        <v>61-RAI BAREILY</v>
      </c>
      <c r="C751" s="147">
        <f t="shared" si="55"/>
        <v>4210.6209999999992</v>
      </c>
      <c r="D751" s="147">
        <f>T6_FG_PS!G70+T6_FG_PS!L70+T6A_FG_UPS!G70+T6A_FG_UPS!L70</f>
        <v>-67.663000000000181</v>
      </c>
      <c r="E751" s="148">
        <f t="shared" si="56"/>
        <v>-1.6069601134844527E-2</v>
      </c>
    </row>
    <row r="752" spans="1:5" ht="15.75" customHeight="1" x14ac:dyDescent="0.2">
      <c r="A752" s="145">
        <f t="shared" si="59"/>
        <v>62</v>
      </c>
      <c r="B752" s="146" t="str">
        <f t="shared" si="59"/>
        <v>62-RAMPUR</v>
      </c>
      <c r="C752" s="147">
        <f t="shared" si="55"/>
        <v>2932.3109999999997</v>
      </c>
      <c r="D752" s="147">
        <f>T6_FG_PS!G71+T6_FG_PS!L71+T6A_FG_UPS!G71+T6A_FG_UPS!L71</f>
        <v>309.18599999999992</v>
      </c>
      <c r="E752" s="148">
        <f t="shared" si="56"/>
        <v>0.10544106678998236</v>
      </c>
    </row>
    <row r="753" spans="1:6" ht="15.75" customHeight="1" x14ac:dyDescent="0.2">
      <c r="A753" s="145">
        <f t="shared" si="59"/>
        <v>63</v>
      </c>
      <c r="B753" s="146" t="str">
        <f t="shared" si="59"/>
        <v>63-SAHARANPUR</v>
      </c>
      <c r="C753" s="147">
        <f t="shared" si="55"/>
        <v>3856.2509999999997</v>
      </c>
      <c r="D753" s="147">
        <f>T6_FG_PS!G72+T6_FG_PS!L72+T6A_FG_UPS!G72+T6A_FG_UPS!L72</f>
        <v>305.88000000000022</v>
      </c>
      <c r="E753" s="148">
        <f t="shared" si="56"/>
        <v>7.9320562899043726E-2</v>
      </c>
    </row>
    <row r="754" spans="1:6" ht="15.75" customHeight="1" x14ac:dyDescent="0.2">
      <c r="A754" s="145">
        <f t="shared" si="59"/>
        <v>64</v>
      </c>
      <c r="B754" s="146" t="str">
        <f t="shared" si="59"/>
        <v>64-SANTKABIR NAGAR</v>
      </c>
      <c r="C754" s="147">
        <f t="shared" si="55"/>
        <v>2669.7449999999999</v>
      </c>
      <c r="D754" s="147">
        <f>T6_FG_PS!G73+T6_FG_PS!L73+T6A_FG_UPS!G73+T6A_FG_UPS!L73</f>
        <v>108.32400000000001</v>
      </c>
      <c r="E754" s="148">
        <f t="shared" si="56"/>
        <v>4.0574661624986665E-2</v>
      </c>
    </row>
    <row r="755" spans="1:6" ht="15.75" customHeight="1" x14ac:dyDescent="0.2">
      <c r="A755" s="145">
        <f t="shared" si="59"/>
        <v>65</v>
      </c>
      <c r="B755" s="146" t="str">
        <f t="shared" si="59"/>
        <v>65-SHAHJAHANPUR</v>
      </c>
      <c r="C755" s="147">
        <f t="shared" si="55"/>
        <v>5854.2120000000004</v>
      </c>
      <c r="D755" s="147">
        <f>T6_FG_PS!G74+T6_FG_PS!L74+T6A_FG_UPS!G74+T6A_FG_UPS!L74</f>
        <v>667.1089999999997</v>
      </c>
      <c r="E755" s="148">
        <f t="shared" si="56"/>
        <v>0.11395367984623714</v>
      </c>
    </row>
    <row r="756" spans="1:6" ht="15.75" customHeight="1" x14ac:dyDescent="0.2">
      <c r="A756" s="145">
        <f t="shared" si="59"/>
        <v>66</v>
      </c>
      <c r="B756" s="146" t="str">
        <f t="shared" si="59"/>
        <v>66-SHRAWASTI</v>
      </c>
      <c r="C756" s="147">
        <f t="shared" ref="C756:C765" si="60">C675</f>
        <v>1720.5819999999999</v>
      </c>
      <c r="D756" s="147">
        <f>T6_FG_PS!G75+T6_FG_PS!L75+T6A_FG_UPS!G75+T6A_FG_UPS!L75</f>
        <v>1332.38</v>
      </c>
      <c r="E756" s="148">
        <f t="shared" ref="E756:E766" si="61">D756/C756</f>
        <v>0.77437750714583797</v>
      </c>
    </row>
    <row r="757" spans="1:6" ht="15.75" customHeight="1" x14ac:dyDescent="0.2">
      <c r="A757" s="145">
        <f t="shared" si="59"/>
        <v>67</v>
      </c>
      <c r="B757" s="146" t="str">
        <f t="shared" si="59"/>
        <v>67-SIDDHARTHNAGAR</v>
      </c>
      <c r="C757" s="147">
        <f t="shared" si="60"/>
        <v>4901.0919999999996</v>
      </c>
      <c r="D757" s="147">
        <f>T6_FG_PS!G76+T6_FG_PS!L76+T6A_FG_UPS!G76+T6A_FG_UPS!L76</f>
        <v>692.6069999999994</v>
      </c>
      <c r="E757" s="148">
        <f t="shared" si="61"/>
        <v>0.14131687387219</v>
      </c>
    </row>
    <row r="758" spans="1:6" ht="15.75" customHeight="1" x14ac:dyDescent="0.2">
      <c r="A758" s="145">
        <f t="shared" si="59"/>
        <v>68</v>
      </c>
      <c r="B758" s="146" t="str">
        <f t="shared" si="59"/>
        <v>68-SITAPUR</v>
      </c>
      <c r="C758" s="147">
        <f t="shared" si="60"/>
        <v>8079.2210000000005</v>
      </c>
      <c r="D758" s="147">
        <f>T6_FG_PS!G77+T6_FG_PS!L77+T6A_FG_UPS!G77+T6A_FG_UPS!L77</f>
        <v>1109.2939999999994</v>
      </c>
      <c r="E758" s="148">
        <f t="shared" si="61"/>
        <v>0.13730209880383262</v>
      </c>
    </row>
    <row r="759" spans="1:6" ht="15.75" customHeight="1" x14ac:dyDescent="0.2">
      <c r="A759" s="145">
        <f t="shared" si="59"/>
        <v>69</v>
      </c>
      <c r="B759" s="146" t="str">
        <f t="shared" si="59"/>
        <v>69-SONBHADRA</v>
      </c>
      <c r="C759" s="147">
        <f t="shared" si="60"/>
        <v>3900.9960000000001</v>
      </c>
      <c r="D759" s="147">
        <f>T6_FG_PS!G78+T6_FG_PS!L78+T6A_FG_UPS!G78+T6A_FG_UPS!L78</f>
        <v>489.36499999999995</v>
      </c>
      <c r="E759" s="148">
        <f t="shared" si="61"/>
        <v>0.12544616810681167</v>
      </c>
    </row>
    <row r="760" spans="1:6" ht="15.75" customHeight="1" x14ac:dyDescent="0.2">
      <c r="A760" s="145">
        <f t="shared" si="59"/>
        <v>70</v>
      </c>
      <c r="B760" s="146" t="str">
        <f t="shared" si="59"/>
        <v>70-SULTANPUR</v>
      </c>
      <c r="C760" s="147">
        <f t="shared" si="60"/>
        <v>4311.5519999999997</v>
      </c>
      <c r="D760" s="147">
        <f>T6_FG_PS!G79+T6_FG_PS!L79+T6A_FG_UPS!G79+T6A_FG_UPS!L79</f>
        <v>129.49099999999987</v>
      </c>
      <c r="E760" s="148">
        <f t="shared" si="61"/>
        <v>3.0033500697660583E-2</v>
      </c>
    </row>
    <row r="761" spans="1:6" ht="15.75" customHeight="1" x14ac:dyDescent="0.2">
      <c r="A761" s="145">
        <f t="shared" si="59"/>
        <v>71</v>
      </c>
      <c r="B761" s="146" t="str">
        <f t="shared" si="59"/>
        <v>71-UNNAO</v>
      </c>
      <c r="C761" s="147">
        <f t="shared" si="60"/>
        <v>4284.6080000000002</v>
      </c>
      <c r="D761" s="147">
        <f>T6_FG_PS!G80+T6_FG_PS!L80+T6A_FG_UPS!G80+T6A_FG_UPS!L80</f>
        <v>290.18299999999988</v>
      </c>
      <c r="E761" s="148">
        <f t="shared" si="61"/>
        <v>6.7726849224012994E-2</v>
      </c>
    </row>
    <row r="762" spans="1:6" ht="15.75" customHeight="1" x14ac:dyDescent="0.2">
      <c r="A762" s="145">
        <f t="shared" si="59"/>
        <v>72</v>
      </c>
      <c r="B762" s="146" t="str">
        <f t="shared" si="59"/>
        <v>72-VARANASI</v>
      </c>
      <c r="C762" s="147">
        <f t="shared" si="60"/>
        <v>5631.0820000000003</v>
      </c>
      <c r="D762" s="147">
        <f>T6_FG_PS!G81+T6_FG_PS!L81+T6A_FG_UPS!G81+T6A_FG_UPS!L81</f>
        <v>-103.47500000000048</v>
      </c>
      <c r="E762" s="148">
        <f t="shared" si="61"/>
        <v>-1.8375686946132282E-2</v>
      </c>
    </row>
    <row r="763" spans="1:6" ht="15.75" customHeight="1" x14ac:dyDescent="0.2">
      <c r="A763" s="145">
        <f t="shared" si="59"/>
        <v>73</v>
      </c>
      <c r="B763" s="146" t="str">
        <f t="shared" si="59"/>
        <v>73-SAMBHAL</v>
      </c>
      <c r="C763" s="147">
        <f t="shared" si="60"/>
        <v>3707.9749999999999</v>
      </c>
      <c r="D763" s="147">
        <f>T6_FG_PS!G82+T6_FG_PS!L82+T6A_FG_UPS!G82+T6A_FG_UPS!L82</f>
        <v>570.72899999999981</v>
      </c>
      <c r="E763" s="148">
        <f t="shared" si="61"/>
        <v>0.15391932254127921</v>
      </c>
    </row>
    <row r="764" spans="1:6" ht="15.75" customHeight="1" x14ac:dyDescent="0.2">
      <c r="A764" s="145">
        <f t="shared" si="59"/>
        <v>74</v>
      </c>
      <c r="B764" s="146" t="str">
        <f t="shared" si="59"/>
        <v>74-HAPUR</v>
      </c>
      <c r="C764" s="147">
        <f t="shared" si="60"/>
        <v>1369.9819999999997</v>
      </c>
      <c r="D764" s="147">
        <f>T6_FG_PS!G83+T6_FG_PS!L83+T6A_FG_UPS!G83+T6A_FG_UPS!L83</f>
        <v>-148.06299999999999</v>
      </c>
      <c r="E764" s="148">
        <f t="shared" si="61"/>
        <v>-0.10807660246630979</v>
      </c>
    </row>
    <row r="765" spans="1:6" ht="15.75" customHeight="1" x14ac:dyDescent="0.2">
      <c r="A765" s="145">
        <f t="shared" si="59"/>
        <v>75</v>
      </c>
      <c r="B765" s="146" t="str">
        <f t="shared" si="59"/>
        <v>75-SHAMLI</v>
      </c>
      <c r="C765" s="147">
        <f t="shared" si="60"/>
        <v>1342.8269999999998</v>
      </c>
      <c r="D765" s="147">
        <f>T6_FG_PS!G84+T6_FG_PS!L84+T6A_FG_UPS!G84+T6A_FG_UPS!L84</f>
        <v>86.060999999999922</v>
      </c>
      <c r="E765" s="148">
        <f t="shared" si="61"/>
        <v>6.4089417326282483E-2</v>
      </c>
    </row>
    <row r="766" spans="1:6" ht="15.75" customHeight="1" x14ac:dyDescent="0.2">
      <c r="A766" s="149"/>
      <c r="B766" s="152" t="str">
        <f>B114</f>
        <v>TOTAL</v>
      </c>
      <c r="C766" s="150">
        <f>SUM(C691:C765)</f>
        <v>293541.86</v>
      </c>
      <c r="D766" s="150">
        <f>SUM(D691:D765)</f>
        <v>29011.988000000008</v>
      </c>
      <c r="E766" s="151">
        <f t="shared" si="61"/>
        <v>9.8834244628687742E-2</v>
      </c>
    </row>
    <row r="768" spans="1:6" ht="15.75" customHeight="1" x14ac:dyDescent="0.2">
      <c r="A768" s="14" t="s">
        <v>945</v>
      </c>
      <c r="B768" s="154"/>
      <c r="C768" s="154"/>
      <c r="D768" s="154"/>
      <c r="E768" s="154"/>
      <c r="F768" s="154"/>
    </row>
    <row r="769" spans="1:7" ht="15.75" customHeight="1" x14ac:dyDescent="0.2">
      <c r="A769" s="14"/>
      <c r="B769" s="154"/>
      <c r="C769" s="154"/>
      <c r="D769" s="154"/>
      <c r="E769" s="154"/>
      <c r="F769" s="165" t="s">
        <v>943</v>
      </c>
    </row>
    <row r="770" spans="1:7" ht="32.25" customHeight="1" x14ac:dyDescent="0.2">
      <c r="A770" s="162" t="s">
        <v>840</v>
      </c>
      <c r="B770" s="162" t="s">
        <v>325</v>
      </c>
      <c r="C770" s="162" t="s">
        <v>949</v>
      </c>
      <c r="D770" s="144" t="s">
        <v>946</v>
      </c>
      <c r="E770" s="162" t="s">
        <v>947</v>
      </c>
      <c r="F770" s="162" t="s">
        <v>948</v>
      </c>
    </row>
    <row r="771" spans="1:7" ht="15.75" customHeight="1" x14ac:dyDescent="0.2">
      <c r="A771" s="163">
        <f>C766</f>
        <v>293541.86</v>
      </c>
      <c r="B771" s="163">
        <f>D600</f>
        <v>29457.143000000004</v>
      </c>
      <c r="C771" s="163">
        <f>D602</f>
        <v>260564.79599999997</v>
      </c>
      <c r="D771" s="163">
        <f>SUM(B771:C771)</f>
        <v>290021.93899999995</v>
      </c>
      <c r="E771" s="164">
        <f>D771/A771</f>
        <v>0.98800879370322159</v>
      </c>
      <c r="F771" s="163">
        <f>A771*85%</f>
        <v>249510.58099999998</v>
      </c>
    </row>
    <row r="772" spans="1:7" ht="15.75" customHeight="1" x14ac:dyDescent="0.2">
      <c r="A772" s="155" t="s">
        <v>950</v>
      </c>
      <c r="B772" s="156"/>
      <c r="C772" s="157"/>
      <c r="D772" s="157"/>
      <c r="E772" s="158"/>
      <c r="F772" s="159"/>
    </row>
    <row r="774" spans="1:7" ht="15.75" customHeight="1" x14ac:dyDescent="0.2">
      <c r="A774" s="14" t="s">
        <v>955</v>
      </c>
      <c r="B774" s="154"/>
      <c r="C774" s="154"/>
      <c r="D774" s="154"/>
      <c r="E774" s="154"/>
      <c r="F774" s="154"/>
      <c r="G774" s="154"/>
    </row>
    <row r="775" spans="1:7" ht="15.75" customHeight="1" x14ac:dyDescent="0.2">
      <c r="A775" s="154"/>
      <c r="B775" s="154"/>
      <c r="C775" s="154"/>
      <c r="D775" s="154"/>
      <c r="E775" s="154"/>
      <c r="F775" s="154"/>
      <c r="G775" s="165" t="s">
        <v>943</v>
      </c>
    </row>
    <row r="776" spans="1:7" ht="44.25" customHeight="1" x14ac:dyDescent="0.2">
      <c r="A776" s="166" t="s">
        <v>304</v>
      </c>
      <c r="B776" s="166" t="s">
        <v>416</v>
      </c>
      <c r="C776" s="166" t="s">
        <v>951</v>
      </c>
      <c r="D776" s="166" t="s">
        <v>952</v>
      </c>
      <c r="E776" s="166" t="s">
        <v>293</v>
      </c>
      <c r="F776" s="166" t="s">
        <v>946</v>
      </c>
      <c r="G776" s="162" t="s">
        <v>947</v>
      </c>
    </row>
    <row r="777" spans="1:7" ht="15.75" customHeight="1" x14ac:dyDescent="0.2">
      <c r="A777" s="167">
        <v>1</v>
      </c>
      <c r="B777" s="167">
        <v>2</v>
      </c>
      <c r="C777" s="167">
        <v>3</v>
      </c>
      <c r="D777" s="167">
        <v>4</v>
      </c>
      <c r="E777" s="167">
        <v>5</v>
      </c>
      <c r="F777" s="167" t="s">
        <v>953</v>
      </c>
      <c r="G777" s="168" t="s">
        <v>954</v>
      </c>
    </row>
    <row r="778" spans="1:7" ht="15.75" customHeight="1" x14ac:dyDescent="0.2">
      <c r="A778" s="169">
        <f t="shared" ref="A778:B797" si="62">A39</f>
        <v>1</v>
      </c>
      <c r="B778" s="174" t="str">
        <f t="shared" si="62"/>
        <v>01-AGRA</v>
      </c>
      <c r="C778" s="170">
        <f>C691</f>
        <v>4068.4610000000002</v>
      </c>
      <c r="D778" s="170">
        <f>D610</f>
        <v>1023.133</v>
      </c>
      <c r="E778" s="170">
        <f>T6_FG_PS!E10+T6_FG_PS!J10+T6A_FG_UPS!E10+T6A_FG_UPS!J10</f>
        <v>3683.306</v>
      </c>
      <c r="F778" s="170">
        <f>SUM(D778:E778)</f>
        <v>4706.4390000000003</v>
      </c>
      <c r="G778" s="171">
        <f>F778/C778</f>
        <v>1.1568106465811028</v>
      </c>
    </row>
    <row r="779" spans="1:7" ht="15.75" customHeight="1" x14ac:dyDescent="0.2">
      <c r="A779" s="169">
        <f t="shared" si="62"/>
        <v>2</v>
      </c>
      <c r="B779" s="174" t="str">
        <f t="shared" si="62"/>
        <v>02-ALIGARH</v>
      </c>
      <c r="C779" s="170">
        <f t="shared" ref="C779:C842" si="63">C692</f>
        <v>4485.2449999999999</v>
      </c>
      <c r="D779" s="170">
        <f t="shared" ref="D779:D842" si="64">D611</f>
        <v>370.73300000000006</v>
      </c>
      <c r="E779" s="170">
        <f>T6_FG_PS!E11+T6_FG_PS!J11+T6A_FG_UPS!E11+T6A_FG_UPS!J11</f>
        <v>3281.55</v>
      </c>
      <c r="F779" s="170">
        <f t="shared" ref="F779:F842" si="65">SUM(D779:E779)</f>
        <v>3652.2830000000004</v>
      </c>
      <c r="G779" s="171">
        <f t="shared" ref="G779:G842" si="66">F779/C779</f>
        <v>0.81428840565008165</v>
      </c>
    </row>
    <row r="780" spans="1:7" ht="15.75" customHeight="1" x14ac:dyDescent="0.2">
      <c r="A780" s="169">
        <f t="shared" si="62"/>
        <v>3</v>
      </c>
      <c r="B780" s="174" t="str">
        <f t="shared" si="62"/>
        <v>03-ALLAHABAD</v>
      </c>
      <c r="C780" s="170">
        <f t="shared" si="63"/>
        <v>7718.1309999999994</v>
      </c>
      <c r="D780" s="170">
        <f t="shared" si="64"/>
        <v>-327.41299999999995</v>
      </c>
      <c r="E780" s="170">
        <f>T6_FG_PS!E12+T6_FG_PS!J12+T6A_FG_UPS!E12+T6A_FG_UPS!J12</f>
        <v>4545.085</v>
      </c>
      <c r="F780" s="170">
        <f t="shared" si="65"/>
        <v>4217.6720000000005</v>
      </c>
      <c r="G780" s="171">
        <f t="shared" si="66"/>
        <v>0.54646286775904696</v>
      </c>
    </row>
    <row r="781" spans="1:7" ht="15.75" customHeight="1" x14ac:dyDescent="0.2">
      <c r="A781" s="169">
        <f t="shared" si="62"/>
        <v>4</v>
      </c>
      <c r="B781" s="174" t="str">
        <f t="shared" si="62"/>
        <v>04-AMBEDKAR NAGAR</v>
      </c>
      <c r="C781" s="170">
        <f t="shared" si="63"/>
        <v>3248.9849999999997</v>
      </c>
      <c r="D781" s="170">
        <f t="shared" si="64"/>
        <v>5237.1490000000003</v>
      </c>
      <c r="E781" s="170">
        <f>T6_FG_PS!E13+T6_FG_PS!J13+T6A_FG_UPS!E13+T6A_FG_UPS!J13</f>
        <v>2974.8820000000001</v>
      </c>
      <c r="F781" s="170">
        <f t="shared" si="65"/>
        <v>8212.0310000000009</v>
      </c>
      <c r="G781" s="171">
        <f t="shared" si="66"/>
        <v>2.5275681482062864</v>
      </c>
    </row>
    <row r="782" spans="1:7" ht="15.75" customHeight="1" x14ac:dyDescent="0.2">
      <c r="A782" s="169">
        <f t="shared" si="62"/>
        <v>5</v>
      </c>
      <c r="B782" s="174" t="str">
        <f t="shared" si="62"/>
        <v>05-AURAIYA</v>
      </c>
      <c r="C782" s="170">
        <f t="shared" si="63"/>
        <v>2116.5099999999998</v>
      </c>
      <c r="D782" s="170">
        <f t="shared" si="64"/>
        <v>267.91899999999998</v>
      </c>
      <c r="E782" s="170">
        <f>T6_FG_PS!E14+T6_FG_PS!J14+T6A_FG_UPS!E14+T6A_FG_UPS!J14</f>
        <v>2072.9950000000003</v>
      </c>
      <c r="F782" s="170">
        <f t="shared" si="65"/>
        <v>2340.9140000000002</v>
      </c>
      <c r="G782" s="171">
        <f t="shared" si="66"/>
        <v>1.1060254853508844</v>
      </c>
    </row>
    <row r="783" spans="1:7" ht="15.75" customHeight="1" x14ac:dyDescent="0.2">
      <c r="A783" s="169">
        <f t="shared" si="62"/>
        <v>6</v>
      </c>
      <c r="B783" s="174" t="str">
        <f t="shared" si="62"/>
        <v>06-AZAMGARH</v>
      </c>
      <c r="C783" s="170">
        <f t="shared" si="63"/>
        <v>7326.598</v>
      </c>
      <c r="D783" s="170">
        <f t="shared" si="64"/>
        <v>1184</v>
      </c>
      <c r="E783" s="170">
        <f>T6_FG_PS!E15+T6_FG_PS!J15+T6A_FG_UPS!E15+T6A_FG_UPS!J15</f>
        <v>5751.7579999999998</v>
      </c>
      <c r="F783" s="170">
        <f t="shared" si="65"/>
        <v>6935.7579999999998</v>
      </c>
      <c r="G783" s="171">
        <f t="shared" si="66"/>
        <v>0.94665464107625397</v>
      </c>
    </row>
    <row r="784" spans="1:7" ht="15.75" customHeight="1" x14ac:dyDescent="0.2">
      <c r="A784" s="169">
        <f t="shared" si="62"/>
        <v>7</v>
      </c>
      <c r="B784" s="174" t="str">
        <f t="shared" si="62"/>
        <v>07-BADAUN</v>
      </c>
      <c r="C784" s="170">
        <f t="shared" si="63"/>
        <v>4631.8050000000003</v>
      </c>
      <c r="D784" s="170">
        <f t="shared" si="64"/>
        <v>940.48699999999997</v>
      </c>
      <c r="E784" s="170">
        <f>T6_FG_PS!E16+T6_FG_PS!J16+T6A_FG_UPS!E16+T6A_FG_UPS!J16</f>
        <v>4534.7659999999996</v>
      </c>
      <c r="F784" s="170">
        <f t="shared" si="65"/>
        <v>5475.2529999999997</v>
      </c>
      <c r="G784" s="171">
        <f t="shared" si="66"/>
        <v>1.182099203226388</v>
      </c>
    </row>
    <row r="785" spans="1:7" ht="15.75" customHeight="1" x14ac:dyDescent="0.2">
      <c r="A785" s="169">
        <f t="shared" si="62"/>
        <v>8</v>
      </c>
      <c r="B785" s="174" t="str">
        <f t="shared" si="62"/>
        <v>08-BAGHPAT</v>
      </c>
      <c r="C785" s="170">
        <f t="shared" si="63"/>
        <v>1566.6459999999997</v>
      </c>
      <c r="D785" s="170">
        <f t="shared" si="64"/>
        <v>-55.216000000000001</v>
      </c>
      <c r="E785" s="170">
        <f>T6_FG_PS!E17+T6_FG_PS!J17+T6A_FG_UPS!E17+T6A_FG_UPS!J17</f>
        <v>1377.9079999999999</v>
      </c>
      <c r="F785" s="170">
        <f t="shared" si="65"/>
        <v>1322.692</v>
      </c>
      <c r="G785" s="171">
        <f t="shared" si="66"/>
        <v>0.84428262670699072</v>
      </c>
    </row>
    <row r="786" spans="1:7" ht="15.75" customHeight="1" x14ac:dyDescent="0.2">
      <c r="A786" s="169">
        <f t="shared" si="62"/>
        <v>9</v>
      </c>
      <c r="B786" s="174" t="str">
        <f t="shared" si="62"/>
        <v>09-BAHRAICH</v>
      </c>
      <c r="C786" s="170">
        <f t="shared" si="63"/>
        <v>7166.201</v>
      </c>
      <c r="D786" s="170">
        <f t="shared" si="64"/>
        <v>-123.57099999999998</v>
      </c>
      <c r="E786" s="170">
        <f>T6_FG_PS!E18+T6_FG_PS!J18+T6A_FG_UPS!E18+T6A_FG_UPS!J18</f>
        <v>5437.6089999999995</v>
      </c>
      <c r="F786" s="170">
        <f t="shared" si="65"/>
        <v>5314.0379999999996</v>
      </c>
      <c r="G786" s="171">
        <f t="shared" si="66"/>
        <v>0.74154185739417577</v>
      </c>
    </row>
    <row r="787" spans="1:7" ht="15.75" customHeight="1" x14ac:dyDescent="0.2">
      <c r="A787" s="169">
        <f t="shared" si="62"/>
        <v>10</v>
      </c>
      <c r="B787" s="174" t="str">
        <f t="shared" si="62"/>
        <v>10-BALLIA</v>
      </c>
      <c r="C787" s="170">
        <f t="shared" si="63"/>
        <v>6580.1100000000006</v>
      </c>
      <c r="D787" s="170">
        <f t="shared" si="64"/>
        <v>41.163000000000011</v>
      </c>
      <c r="E787" s="170">
        <f>T6_FG_PS!E19+T6_FG_PS!J19+T6A_FG_UPS!E19+T6A_FG_UPS!J19</f>
        <v>5178.6089999999995</v>
      </c>
      <c r="F787" s="170">
        <f t="shared" si="65"/>
        <v>5219.771999999999</v>
      </c>
      <c r="G787" s="171">
        <f t="shared" si="66"/>
        <v>0.79326515818124599</v>
      </c>
    </row>
    <row r="788" spans="1:7" ht="15.75" customHeight="1" x14ac:dyDescent="0.2">
      <c r="A788" s="169">
        <f t="shared" si="62"/>
        <v>11</v>
      </c>
      <c r="B788" s="174" t="str">
        <f t="shared" si="62"/>
        <v>11-BALRAMPUR</v>
      </c>
      <c r="C788" s="170">
        <f t="shared" si="63"/>
        <v>3880.4769999999999</v>
      </c>
      <c r="D788" s="170">
        <f t="shared" si="64"/>
        <v>-45.87</v>
      </c>
      <c r="E788" s="170">
        <f>T6_FG_PS!E20+T6_FG_PS!J20+T6A_FG_UPS!E20+T6A_FG_UPS!J20</f>
        <v>3436.1400000000003</v>
      </c>
      <c r="F788" s="170">
        <f t="shared" si="65"/>
        <v>3390.2700000000004</v>
      </c>
      <c r="G788" s="171">
        <f t="shared" si="66"/>
        <v>0.87367352003374854</v>
      </c>
    </row>
    <row r="789" spans="1:7" ht="15.75" customHeight="1" x14ac:dyDescent="0.2">
      <c r="A789" s="169">
        <f t="shared" si="62"/>
        <v>12</v>
      </c>
      <c r="B789" s="174" t="str">
        <f t="shared" si="62"/>
        <v>12-BANDA</v>
      </c>
      <c r="C789" s="170">
        <f t="shared" si="63"/>
        <v>3692.8550000000005</v>
      </c>
      <c r="D789" s="170">
        <f t="shared" si="64"/>
        <v>408.91600000000005</v>
      </c>
      <c r="E789" s="170">
        <f>T6_FG_PS!E21+T6_FG_PS!J21+T6A_FG_UPS!E21+T6A_FG_UPS!J21</f>
        <v>3370.489</v>
      </c>
      <c r="F789" s="170">
        <f t="shared" si="65"/>
        <v>3779.4050000000002</v>
      </c>
      <c r="G789" s="171">
        <f t="shared" si="66"/>
        <v>1.0234371509306484</v>
      </c>
    </row>
    <row r="790" spans="1:7" ht="15.75" customHeight="1" x14ac:dyDescent="0.2">
      <c r="A790" s="169">
        <f t="shared" si="62"/>
        <v>13</v>
      </c>
      <c r="B790" s="174" t="str">
        <f t="shared" si="62"/>
        <v>13-BARABANKI</v>
      </c>
      <c r="C790" s="170">
        <f t="shared" si="63"/>
        <v>5023.8329999999987</v>
      </c>
      <c r="D790" s="170">
        <f t="shared" si="64"/>
        <v>412.99499999999995</v>
      </c>
      <c r="E790" s="170">
        <f>T6_FG_PS!E22+T6_FG_PS!J22+T6A_FG_UPS!E22+T6A_FG_UPS!J22</f>
        <v>4580.1269999999995</v>
      </c>
      <c r="F790" s="170">
        <f t="shared" si="65"/>
        <v>4993.1219999999994</v>
      </c>
      <c r="G790" s="171">
        <f t="shared" si="66"/>
        <v>0.99388693851885612</v>
      </c>
    </row>
    <row r="791" spans="1:7" ht="15.75" customHeight="1" x14ac:dyDescent="0.2">
      <c r="A791" s="169">
        <f t="shared" si="62"/>
        <v>14</v>
      </c>
      <c r="B791" s="174" t="str">
        <f t="shared" si="62"/>
        <v>14-BAREILY</v>
      </c>
      <c r="C791" s="170">
        <f t="shared" si="63"/>
        <v>5855.9740000000002</v>
      </c>
      <c r="D791" s="170">
        <f t="shared" si="64"/>
        <v>-239.02700000000004</v>
      </c>
      <c r="E791" s="170">
        <f>T6_FG_PS!E23+T6_FG_PS!J23+T6A_FG_UPS!E23+T6A_FG_UPS!J23</f>
        <v>5773.6829999999991</v>
      </c>
      <c r="F791" s="170">
        <f t="shared" si="65"/>
        <v>5534.655999999999</v>
      </c>
      <c r="G791" s="171">
        <f t="shared" si="66"/>
        <v>0.94512987933348047</v>
      </c>
    </row>
    <row r="792" spans="1:7" ht="15.75" customHeight="1" x14ac:dyDescent="0.2">
      <c r="A792" s="169">
        <f t="shared" si="62"/>
        <v>15</v>
      </c>
      <c r="B792" s="174" t="str">
        <f t="shared" si="62"/>
        <v>15-BASTI</v>
      </c>
      <c r="C792" s="170">
        <f t="shared" si="63"/>
        <v>4365.3040000000001</v>
      </c>
      <c r="D792" s="170">
        <f t="shared" si="64"/>
        <v>352.95299999999997</v>
      </c>
      <c r="E792" s="170">
        <f>T6_FG_PS!E24+T6_FG_PS!J24+T6A_FG_UPS!E24+T6A_FG_UPS!J24</f>
        <v>3480.0839999999998</v>
      </c>
      <c r="F792" s="170">
        <f t="shared" si="65"/>
        <v>3833.0369999999998</v>
      </c>
      <c r="G792" s="171">
        <f t="shared" si="66"/>
        <v>0.87806874389504141</v>
      </c>
    </row>
    <row r="793" spans="1:7" ht="15.75" customHeight="1" x14ac:dyDescent="0.2">
      <c r="A793" s="169">
        <f t="shared" si="62"/>
        <v>16</v>
      </c>
      <c r="B793" s="174" t="str">
        <f t="shared" si="62"/>
        <v>16-BHADOHI</v>
      </c>
      <c r="C793" s="170">
        <f t="shared" si="63"/>
        <v>2179.0889999999999</v>
      </c>
      <c r="D793" s="170">
        <f t="shared" si="64"/>
        <v>181.387</v>
      </c>
      <c r="E793" s="170">
        <f>T6_FG_PS!E25+T6_FG_PS!J25+T6A_FG_UPS!E25+T6A_FG_UPS!J25</f>
        <v>2063.165</v>
      </c>
      <c r="F793" s="170">
        <f t="shared" si="65"/>
        <v>2244.5520000000001</v>
      </c>
      <c r="G793" s="171">
        <f t="shared" si="66"/>
        <v>1.0300414531026498</v>
      </c>
    </row>
    <row r="794" spans="1:7" ht="15.75" customHeight="1" x14ac:dyDescent="0.2">
      <c r="A794" s="169">
        <f t="shared" si="62"/>
        <v>17</v>
      </c>
      <c r="B794" s="174" t="str">
        <f t="shared" si="62"/>
        <v>17-BIJNOUR</v>
      </c>
      <c r="C794" s="170">
        <f t="shared" si="63"/>
        <v>5040.598</v>
      </c>
      <c r="D794" s="170">
        <f t="shared" si="64"/>
        <v>243.18600000000001</v>
      </c>
      <c r="E794" s="170">
        <f>T6_FG_PS!E26+T6_FG_PS!J26+T6A_FG_UPS!E26+T6A_FG_UPS!J26</f>
        <v>4241.4570000000003</v>
      </c>
      <c r="F794" s="170">
        <f t="shared" si="65"/>
        <v>4484.643</v>
      </c>
      <c r="G794" s="171">
        <f t="shared" si="66"/>
        <v>0.88970455489606592</v>
      </c>
    </row>
    <row r="795" spans="1:7" ht="15.75" customHeight="1" x14ac:dyDescent="0.2">
      <c r="A795" s="169">
        <f t="shared" si="62"/>
        <v>18</v>
      </c>
      <c r="B795" s="174" t="str">
        <f t="shared" si="62"/>
        <v>18-BULANDSHAHAR</v>
      </c>
      <c r="C795" s="170">
        <f t="shared" si="63"/>
        <v>3263.3759999999997</v>
      </c>
      <c r="D795" s="170">
        <f t="shared" si="64"/>
        <v>562.58100000000002</v>
      </c>
      <c r="E795" s="170">
        <f>T6_FG_PS!E27+T6_FG_PS!J27+T6A_FG_UPS!E27+T6A_FG_UPS!J27</f>
        <v>3342.415</v>
      </c>
      <c r="F795" s="170">
        <f t="shared" si="65"/>
        <v>3904.9960000000001</v>
      </c>
      <c r="G795" s="171">
        <f t="shared" si="66"/>
        <v>1.1966123425556847</v>
      </c>
    </row>
    <row r="796" spans="1:7" ht="15.75" customHeight="1" x14ac:dyDescent="0.2">
      <c r="A796" s="169">
        <f t="shared" si="62"/>
        <v>19</v>
      </c>
      <c r="B796" s="174" t="str">
        <f t="shared" si="62"/>
        <v>19-CHANDAULI</v>
      </c>
      <c r="C796" s="170">
        <f t="shared" si="63"/>
        <v>3834.1239999999998</v>
      </c>
      <c r="D796" s="170">
        <f t="shared" si="64"/>
        <v>226.16600000000003</v>
      </c>
      <c r="E796" s="170">
        <f>T6_FG_PS!E28+T6_FG_PS!J28+T6A_FG_UPS!E28+T6A_FG_UPS!J28</f>
        <v>3279.261</v>
      </c>
      <c r="F796" s="170">
        <f t="shared" si="65"/>
        <v>3505.4270000000001</v>
      </c>
      <c r="G796" s="171">
        <f t="shared" si="66"/>
        <v>0.91427063913425866</v>
      </c>
    </row>
    <row r="797" spans="1:7" ht="15.75" customHeight="1" x14ac:dyDescent="0.2">
      <c r="A797" s="169">
        <f t="shared" si="62"/>
        <v>20</v>
      </c>
      <c r="B797" s="174" t="str">
        <f t="shared" si="62"/>
        <v>20-CHITRAKOOT</v>
      </c>
      <c r="C797" s="170">
        <f t="shared" si="63"/>
        <v>2447.6820000000002</v>
      </c>
      <c r="D797" s="170">
        <f t="shared" si="64"/>
        <v>252.89699999999999</v>
      </c>
      <c r="E797" s="170">
        <f>T6_FG_PS!E29+T6_FG_PS!J29+T6A_FG_UPS!E29+T6A_FG_UPS!J29</f>
        <v>2318.5730000000003</v>
      </c>
      <c r="F797" s="170">
        <f t="shared" si="65"/>
        <v>2571.4700000000003</v>
      </c>
      <c r="G797" s="171">
        <f t="shared" si="66"/>
        <v>1.0505735630690589</v>
      </c>
    </row>
    <row r="798" spans="1:7" ht="15.75" customHeight="1" x14ac:dyDescent="0.2">
      <c r="A798" s="169">
        <f t="shared" ref="A798:B817" si="67">A59</f>
        <v>21</v>
      </c>
      <c r="B798" s="174" t="str">
        <f t="shared" si="67"/>
        <v>21-AMETHI</v>
      </c>
      <c r="C798" s="170">
        <f t="shared" si="63"/>
        <v>2503.672</v>
      </c>
      <c r="D798" s="170">
        <f t="shared" si="64"/>
        <v>308.06799999999998</v>
      </c>
      <c r="E798" s="170">
        <f>T6_FG_PS!E30+T6_FG_PS!J30+T6A_FG_UPS!E30+T6A_FG_UPS!J30</f>
        <v>2304.9059999999999</v>
      </c>
      <c r="F798" s="170">
        <f t="shared" si="65"/>
        <v>2612.9740000000002</v>
      </c>
      <c r="G798" s="171">
        <f t="shared" si="66"/>
        <v>1.0436566770727156</v>
      </c>
    </row>
    <row r="799" spans="1:7" ht="15.75" customHeight="1" x14ac:dyDescent="0.2">
      <c r="A799" s="169">
        <f t="shared" si="67"/>
        <v>22</v>
      </c>
      <c r="B799" s="174" t="str">
        <f t="shared" si="67"/>
        <v>22-DEORIA</v>
      </c>
      <c r="C799" s="170">
        <f t="shared" si="63"/>
        <v>4594.4530000000004</v>
      </c>
      <c r="D799" s="170">
        <f t="shared" si="64"/>
        <v>-10.908000000000015</v>
      </c>
      <c r="E799" s="170">
        <f>T6_FG_PS!E31+T6_FG_PS!J31+T6A_FG_UPS!E31+T6A_FG_UPS!J31</f>
        <v>3866.317</v>
      </c>
      <c r="F799" s="170">
        <f t="shared" si="65"/>
        <v>3855.4090000000001</v>
      </c>
      <c r="G799" s="171">
        <f t="shared" si="66"/>
        <v>0.8391442898643211</v>
      </c>
    </row>
    <row r="800" spans="1:7" ht="15.75" customHeight="1" x14ac:dyDescent="0.2">
      <c r="A800" s="169">
        <f t="shared" si="67"/>
        <v>23</v>
      </c>
      <c r="B800" s="174" t="str">
        <f t="shared" si="67"/>
        <v>23-ETAH</v>
      </c>
      <c r="C800" s="170">
        <f t="shared" si="63"/>
        <v>2969.5540000000001</v>
      </c>
      <c r="D800" s="170">
        <f t="shared" si="64"/>
        <v>369.22800000000001</v>
      </c>
      <c r="E800" s="170">
        <f>T6_FG_PS!E32+T6_FG_PS!J32+T6A_FG_UPS!E32+T6A_FG_UPS!J32</f>
        <v>2545.6109999999999</v>
      </c>
      <c r="F800" s="170">
        <f t="shared" si="65"/>
        <v>2914.8389999999999</v>
      </c>
      <c r="G800" s="171">
        <f t="shared" si="66"/>
        <v>0.98157467417666078</v>
      </c>
    </row>
    <row r="801" spans="1:7" ht="15.75" customHeight="1" x14ac:dyDescent="0.2">
      <c r="A801" s="169">
        <f t="shared" si="67"/>
        <v>24</v>
      </c>
      <c r="B801" s="174" t="str">
        <f t="shared" si="67"/>
        <v>24-FAIZABAD</v>
      </c>
      <c r="C801" s="170">
        <f t="shared" si="63"/>
        <v>3964.5860000000002</v>
      </c>
      <c r="D801" s="170">
        <f t="shared" si="64"/>
        <v>343.20300000000003</v>
      </c>
      <c r="E801" s="170">
        <f>T6_FG_PS!E33+T6_FG_PS!J33+T6A_FG_UPS!E33+T6A_FG_UPS!J33</f>
        <v>3372.7420000000002</v>
      </c>
      <c r="F801" s="170">
        <f t="shared" si="65"/>
        <v>3715.9450000000002</v>
      </c>
      <c r="G801" s="171">
        <f t="shared" si="66"/>
        <v>0.93728449830574989</v>
      </c>
    </row>
    <row r="802" spans="1:7" ht="15.75" customHeight="1" x14ac:dyDescent="0.2">
      <c r="A802" s="169">
        <f t="shared" si="67"/>
        <v>25</v>
      </c>
      <c r="B802" s="174" t="str">
        <f t="shared" si="67"/>
        <v>25-FARRUKHABAD</v>
      </c>
      <c r="C802" s="170">
        <f t="shared" si="63"/>
        <v>3145.6099999999997</v>
      </c>
      <c r="D802" s="170">
        <f t="shared" si="64"/>
        <v>479.78399999999999</v>
      </c>
      <c r="E802" s="170">
        <f>T6_FG_PS!E34+T6_FG_PS!J34+T6A_FG_UPS!E34+T6A_FG_UPS!J34</f>
        <v>2908.0369999999998</v>
      </c>
      <c r="F802" s="170">
        <f t="shared" si="65"/>
        <v>3387.8209999999999</v>
      </c>
      <c r="G802" s="171">
        <f t="shared" si="66"/>
        <v>1.0769996916337372</v>
      </c>
    </row>
    <row r="803" spans="1:7" ht="15.75" customHeight="1" x14ac:dyDescent="0.2">
      <c r="A803" s="169">
        <f t="shared" si="67"/>
        <v>26</v>
      </c>
      <c r="B803" s="174" t="str">
        <f t="shared" si="67"/>
        <v>26-FATEHPUR</v>
      </c>
      <c r="C803" s="170">
        <f t="shared" si="63"/>
        <v>4517.9119999999994</v>
      </c>
      <c r="D803" s="170">
        <f t="shared" si="64"/>
        <v>461.077</v>
      </c>
      <c r="E803" s="170">
        <f>T6_FG_PS!E35+T6_FG_PS!J35+T6A_FG_UPS!E35+T6A_FG_UPS!J35</f>
        <v>3898.9940000000001</v>
      </c>
      <c r="F803" s="170">
        <f t="shared" si="65"/>
        <v>4360.0709999999999</v>
      </c>
      <c r="G803" s="171">
        <f t="shared" si="66"/>
        <v>0.96506328587188073</v>
      </c>
    </row>
    <row r="804" spans="1:7" ht="15.75" customHeight="1" x14ac:dyDescent="0.2">
      <c r="A804" s="169">
        <f t="shared" si="67"/>
        <v>27</v>
      </c>
      <c r="B804" s="174" t="str">
        <f t="shared" si="67"/>
        <v>27-FIROZABAD</v>
      </c>
      <c r="C804" s="170">
        <f t="shared" si="63"/>
        <v>2622.9629999999997</v>
      </c>
      <c r="D804" s="170">
        <f t="shared" si="64"/>
        <v>172.066</v>
      </c>
      <c r="E804" s="170">
        <f>T6_FG_PS!E36+T6_FG_PS!J36+T6A_FG_UPS!E36+T6A_FG_UPS!J36</f>
        <v>2324.6240000000003</v>
      </c>
      <c r="F804" s="170">
        <f t="shared" si="65"/>
        <v>2496.69</v>
      </c>
      <c r="G804" s="171">
        <f t="shared" si="66"/>
        <v>0.95185864230642991</v>
      </c>
    </row>
    <row r="805" spans="1:7" ht="15.75" customHeight="1" x14ac:dyDescent="0.2">
      <c r="A805" s="169">
        <f t="shared" si="67"/>
        <v>28</v>
      </c>
      <c r="B805" s="174" t="str">
        <f t="shared" si="67"/>
        <v>28-G.B. NAGAR</v>
      </c>
      <c r="C805" s="170">
        <f t="shared" si="63"/>
        <v>1814.4049999999997</v>
      </c>
      <c r="D805" s="170">
        <f t="shared" si="64"/>
        <v>-135.71899999999999</v>
      </c>
      <c r="E805" s="170">
        <f>T6_FG_PS!E37+T6_FG_PS!J37+T6A_FG_UPS!E37+T6A_FG_UPS!J37</f>
        <v>1670.5</v>
      </c>
      <c r="F805" s="170">
        <f t="shared" si="65"/>
        <v>1534.7809999999999</v>
      </c>
      <c r="G805" s="171">
        <f t="shared" si="66"/>
        <v>0.84588666808127189</v>
      </c>
    </row>
    <row r="806" spans="1:7" ht="15.75" customHeight="1" x14ac:dyDescent="0.2">
      <c r="A806" s="169">
        <f t="shared" si="67"/>
        <v>29</v>
      </c>
      <c r="B806" s="174" t="str">
        <f t="shared" si="67"/>
        <v>29-GHAZIPUR</v>
      </c>
      <c r="C806" s="170">
        <f t="shared" si="63"/>
        <v>5161.5280000000002</v>
      </c>
      <c r="D806" s="170">
        <f t="shared" si="64"/>
        <v>627.351</v>
      </c>
      <c r="E806" s="170">
        <f>T6_FG_PS!E38+T6_FG_PS!J38+T6A_FG_UPS!E38+T6A_FG_UPS!J38</f>
        <v>4659.5330000000004</v>
      </c>
      <c r="F806" s="170">
        <f t="shared" si="65"/>
        <v>5286.884</v>
      </c>
      <c r="G806" s="171">
        <f t="shared" si="66"/>
        <v>1.024286606601766</v>
      </c>
    </row>
    <row r="807" spans="1:7" ht="15.75" customHeight="1" x14ac:dyDescent="0.2">
      <c r="A807" s="169">
        <f t="shared" si="67"/>
        <v>30</v>
      </c>
      <c r="B807" s="174" t="str">
        <f t="shared" si="67"/>
        <v>30-GHAZIYABAD</v>
      </c>
      <c r="C807" s="170">
        <f t="shared" si="63"/>
        <v>1841.665</v>
      </c>
      <c r="D807" s="170">
        <f t="shared" si="64"/>
        <v>-354.82</v>
      </c>
      <c r="E807" s="170">
        <f>T6_FG_PS!E39+T6_FG_PS!J39+T6A_FG_UPS!E39+T6A_FG_UPS!J39</f>
        <v>1497.41</v>
      </c>
      <c r="F807" s="170">
        <f t="shared" si="65"/>
        <v>1142.5900000000001</v>
      </c>
      <c r="G807" s="171">
        <f t="shared" si="66"/>
        <v>0.62041142118680659</v>
      </c>
    </row>
    <row r="808" spans="1:7" ht="15.75" customHeight="1" x14ac:dyDescent="0.2">
      <c r="A808" s="169">
        <f t="shared" si="67"/>
        <v>31</v>
      </c>
      <c r="B808" s="174" t="str">
        <f t="shared" si="67"/>
        <v>31-GONDA</v>
      </c>
      <c r="C808" s="170">
        <f t="shared" si="63"/>
        <v>5730.5309999999999</v>
      </c>
      <c r="D808" s="170">
        <f t="shared" si="64"/>
        <v>220.458</v>
      </c>
      <c r="E808" s="170">
        <f>T6_FG_PS!E40+T6_FG_PS!J40+T6A_FG_UPS!E40+T6A_FG_UPS!J40</f>
        <v>4720.7759999999998</v>
      </c>
      <c r="F808" s="170">
        <f t="shared" si="65"/>
        <v>4941.2339999999995</v>
      </c>
      <c r="G808" s="171">
        <f t="shared" si="66"/>
        <v>0.86226459642221631</v>
      </c>
    </row>
    <row r="809" spans="1:7" ht="15.75" customHeight="1" x14ac:dyDescent="0.2">
      <c r="A809" s="169">
        <f t="shared" si="67"/>
        <v>32</v>
      </c>
      <c r="B809" s="174" t="str">
        <f t="shared" si="67"/>
        <v>32-GORAKHPUR</v>
      </c>
      <c r="C809" s="170">
        <f t="shared" si="63"/>
        <v>5424.3150000000005</v>
      </c>
      <c r="D809" s="170">
        <f t="shared" si="64"/>
        <v>1009.231</v>
      </c>
      <c r="E809" s="170">
        <f>T6_FG_PS!E41+T6_FG_PS!J41+T6A_FG_UPS!E41+T6A_FG_UPS!J41</f>
        <v>4885.4590000000007</v>
      </c>
      <c r="F809" s="170">
        <f t="shared" si="65"/>
        <v>5894.6900000000005</v>
      </c>
      <c r="G809" s="171">
        <f t="shared" si="66"/>
        <v>1.0867160185203109</v>
      </c>
    </row>
    <row r="810" spans="1:7" ht="15.75" customHeight="1" x14ac:dyDescent="0.2">
      <c r="A810" s="169">
        <f t="shared" si="67"/>
        <v>33</v>
      </c>
      <c r="B810" s="174" t="str">
        <f t="shared" si="67"/>
        <v>33-HAMEERPUR</v>
      </c>
      <c r="C810" s="170">
        <f t="shared" si="63"/>
        <v>1956.181</v>
      </c>
      <c r="D810" s="170">
        <f t="shared" si="64"/>
        <v>319.221</v>
      </c>
      <c r="E810" s="170">
        <f>T6_FG_PS!E42+T6_FG_PS!J42+T6A_FG_UPS!E42+T6A_FG_UPS!J42</f>
        <v>1883.7099999999998</v>
      </c>
      <c r="F810" s="170">
        <f t="shared" si="65"/>
        <v>2202.9309999999996</v>
      </c>
      <c r="G810" s="171">
        <f t="shared" si="66"/>
        <v>1.1261386344106192</v>
      </c>
    </row>
    <row r="811" spans="1:7" ht="15.75" customHeight="1" x14ac:dyDescent="0.2">
      <c r="A811" s="169">
        <f t="shared" si="67"/>
        <v>34</v>
      </c>
      <c r="B811" s="174" t="str">
        <f t="shared" si="67"/>
        <v>34-HARDOI</v>
      </c>
      <c r="C811" s="170">
        <f t="shared" si="63"/>
        <v>7970.9580000000005</v>
      </c>
      <c r="D811" s="170">
        <f t="shared" si="64"/>
        <v>1131.4110000000001</v>
      </c>
      <c r="E811" s="170">
        <f>T6_FG_PS!E43+T6_FG_PS!J43+T6A_FG_UPS!E43+T6A_FG_UPS!J43</f>
        <v>7291.6859999999997</v>
      </c>
      <c r="F811" s="170">
        <f t="shared" si="65"/>
        <v>8423.0969999999998</v>
      </c>
      <c r="G811" s="171">
        <f t="shared" si="66"/>
        <v>1.0567232947407323</v>
      </c>
    </row>
    <row r="812" spans="1:7" ht="15.75" customHeight="1" x14ac:dyDescent="0.2">
      <c r="A812" s="169">
        <f t="shared" si="67"/>
        <v>35</v>
      </c>
      <c r="B812" s="174" t="str">
        <f t="shared" si="67"/>
        <v>35-HATHRAS</v>
      </c>
      <c r="C812" s="170">
        <f t="shared" si="63"/>
        <v>2022.404</v>
      </c>
      <c r="D812" s="170">
        <f t="shared" si="64"/>
        <v>389.04699999999997</v>
      </c>
      <c r="E812" s="170">
        <f>T6_FG_PS!E44+T6_FG_PS!J44+T6A_FG_UPS!E44+T6A_FG_UPS!J44</f>
        <v>1862.133</v>
      </c>
      <c r="F812" s="170">
        <f t="shared" si="65"/>
        <v>2251.1799999999998</v>
      </c>
      <c r="G812" s="171">
        <f t="shared" si="66"/>
        <v>1.1131208205679972</v>
      </c>
    </row>
    <row r="813" spans="1:7" ht="15.75" customHeight="1" x14ac:dyDescent="0.2">
      <c r="A813" s="169">
        <f t="shared" si="67"/>
        <v>36</v>
      </c>
      <c r="B813" s="174" t="str">
        <f t="shared" si="67"/>
        <v>36-ITAWAH</v>
      </c>
      <c r="C813" s="170">
        <f t="shared" si="63"/>
        <v>2413.9940000000001</v>
      </c>
      <c r="D813" s="170">
        <f t="shared" si="64"/>
        <v>258.416</v>
      </c>
      <c r="E813" s="170">
        <f>T6_FG_PS!E45+T6_FG_PS!J45+T6A_FG_UPS!E45+T6A_FG_UPS!J45</f>
        <v>2092.2980000000002</v>
      </c>
      <c r="F813" s="170">
        <f t="shared" si="65"/>
        <v>2350.7140000000004</v>
      </c>
      <c r="G813" s="171">
        <f t="shared" si="66"/>
        <v>0.97378618173864573</v>
      </c>
    </row>
    <row r="814" spans="1:7" ht="15.75" customHeight="1" x14ac:dyDescent="0.2">
      <c r="A814" s="169">
        <f t="shared" si="67"/>
        <v>37</v>
      </c>
      <c r="B814" s="174" t="str">
        <f t="shared" si="67"/>
        <v>37-J.P. NAGAR</v>
      </c>
      <c r="C814" s="170">
        <f t="shared" si="63"/>
        <v>2200.7290000000003</v>
      </c>
      <c r="D814" s="170">
        <f t="shared" si="64"/>
        <v>294.161</v>
      </c>
      <c r="E814" s="170">
        <f>T6_FG_PS!E46+T6_FG_PS!J46+T6A_FG_UPS!E46+T6A_FG_UPS!J46</f>
        <v>2078.183</v>
      </c>
      <c r="F814" s="170">
        <f t="shared" si="65"/>
        <v>2372.3440000000001</v>
      </c>
      <c r="G814" s="171">
        <f t="shared" si="66"/>
        <v>1.0779809781213405</v>
      </c>
    </row>
    <row r="815" spans="1:7" ht="15.75" customHeight="1" x14ac:dyDescent="0.2">
      <c r="A815" s="169">
        <f t="shared" si="67"/>
        <v>38</v>
      </c>
      <c r="B815" s="174" t="str">
        <f t="shared" si="67"/>
        <v>38-JALAUN</v>
      </c>
      <c r="C815" s="170">
        <f t="shared" si="63"/>
        <v>2318.4459999999999</v>
      </c>
      <c r="D815" s="170">
        <f t="shared" si="64"/>
        <v>3830.57</v>
      </c>
      <c r="E815" s="170">
        <f>T6_FG_PS!E47+T6_FG_PS!J47+T6A_FG_UPS!E47+T6A_FG_UPS!J47</f>
        <v>2083.6</v>
      </c>
      <c r="F815" s="170">
        <f t="shared" si="65"/>
        <v>5914.17</v>
      </c>
      <c r="G815" s="171">
        <f t="shared" si="66"/>
        <v>2.55091988340466</v>
      </c>
    </row>
    <row r="816" spans="1:7" ht="15.75" customHeight="1" x14ac:dyDescent="0.2">
      <c r="A816" s="169">
        <f t="shared" si="67"/>
        <v>39</v>
      </c>
      <c r="B816" s="174" t="str">
        <f t="shared" si="67"/>
        <v>39-JAUNPUR</v>
      </c>
      <c r="C816" s="170">
        <f t="shared" si="63"/>
        <v>7241.9650000000001</v>
      </c>
      <c r="D816" s="170">
        <f t="shared" si="64"/>
        <v>936.96600000000001</v>
      </c>
      <c r="E816" s="170">
        <f>T6_FG_PS!E48+T6_FG_PS!J48+T6A_FG_UPS!E48+T6A_FG_UPS!J48</f>
        <v>6376.433</v>
      </c>
      <c r="F816" s="170">
        <f t="shared" si="65"/>
        <v>7313.3990000000003</v>
      </c>
      <c r="G816" s="171">
        <f t="shared" si="66"/>
        <v>1.0098638974366765</v>
      </c>
    </row>
    <row r="817" spans="1:7" ht="15.75" customHeight="1" x14ac:dyDescent="0.2">
      <c r="A817" s="169">
        <f t="shared" si="67"/>
        <v>40</v>
      </c>
      <c r="B817" s="174" t="str">
        <f t="shared" si="67"/>
        <v>40-JHANSI</v>
      </c>
      <c r="C817" s="170">
        <f t="shared" si="63"/>
        <v>2750.9319999999998</v>
      </c>
      <c r="D817" s="170">
        <f t="shared" si="64"/>
        <v>313.52700000000004</v>
      </c>
      <c r="E817" s="170">
        <f>T6_FG_PS!E49+T6_FG_PS!J49+T6A_FG_UPS!E49+T6A_FG_UPS!J49</f>
        <v>2400.6909999999998</v>
      </c>
      <c r="F817" s="170">
        <f t="shared" si="65"/>
        <v>2714.2179999999998</v>
      </c>
      <c r="G817" s="171">
        <f t="shared" si="66"/>
        <v>0.98665397763376195</v>
      </c>
    </row>
    <row r="818" spans="1:7" ht="15.75" customHeight="1" x14ac:dyDescent="0.2">
      <c r="A818" s="169">
        <f t="shared" ref="A818:B837" si="68">A79</f>
        <v>41</v>
      </c>
      <c r="B818" s="174" t="str">
        <f t="shared" si="68"/>
        <v>41-KANNAUJ</v>
      </c>
      <c r="C818" s="170">
        <f t="shared" si="63"/>
        <v>3190.259</v>
      </c>
      <c r="D818" s="170">
        <f t="shared" si="64"/>
        <v>-1.2960000000000207</v>
      </c>
      <c r="E818" s="170">
        <f>T6_FG_PS!E50+T6_FG_PS!J50+T6A_FG_UPS!E50+T6A_FG_UPS!J50</f>
        <v>3021.5399999999995</v>
      </c>
      <c r="F818" s="170">
        <f t="shared" si="65"/>
        <v>3020.2439999999997</v>
      </c>
      <c r="G818" s="171">
        <f t="shared" si="66"/>
        <v>0.94670808859092626</v>
      </c>
    </row>
    <row r="819" spans="1:7" ht="15.75" customHeight="1" x14ac:dyDescent="0.2">
      <c r="A819" s="169">
        <f t="shared" si="68"/>
        <v>42</v>
      </c>
      <c r="B819" s="174" t="str">
        <f t="shared" si="68"/>
        <v>42-KANPUR DEHAT</v>
      </c>
      <c r="C819" s="170">
        <f t="shared" si="63"/>
        <v>3539.8429999999998</v>
      </c>
      <c r="D819" s="170">
        <f t="shared" si="64"/>
        <v>-160.98000000000002</v>
      </c>
      <c r="E819" s="170">
        <f>T6_FG_PS!E51+T6_FG_PS!J51+T6A_FG_UPS!E51+T6A_FG_UPS!J51</f>
        <v>3940.8280000000004</v>
      </c>
      <c r="F819" s="170">
        <f t="shared" si="65"/>
        <v>3779.8480000000004</v>
      </c>
      <c r="G819" s="171">
        <f t="shared" si="66"/>
        <v>1.0678010295936855</v>
      </c>
    </row>
    <row r="820" spans="1:7" ht="15.75" customHeight="1" x14ac:dyDescent="0.2">
      <c r="A820" s="169">
        <f t="shared" si="68"/>
        <v>43</v>
      </c>
      <c r="B820" s="174" t="str">
        <f t="shared" si="68"/>
        <v>43-KANPUR NAGAR</v>
      </c>
      <c r="C820" s="170">
        <f t="shared" si="63"/>
        <v>3143.7780000000002</v>
      </c>
      <c r="D820" s="170">
        <f t="shared" si="64"/>
        <v>-87.402000000000001</v>
      </c>
      <c r="E820" s="170">
        <f>T6_FG_PS!E52+T6_FG_PS!J52+T6A_FG_UPS!E52+T6A_FG_UPS!J52</f>
        <v>2772.9759999999997</v>
      </c>
      <c r="F820" s="170">
        <f t="shared" si="65"/>
        <v>2685.5739999999996</v>
      </c>
      <c r="G820" s="171">
        <f t="shared" si="66"/>
        <v>0.85425052277864388</v>
      </c>
    </row>
    <row r="821" spans="1:7" ht="15.75" customHeight="1" x14ac:dyDescent="0.2">
      <c r="A821" s="169">
        <f t="shared" si="68"/>
        <v>44</v>
      </c>
      <c r="B821" s="174" t="str">
        <f t="shared" si="68"/>
        <v>44-KAAS GANJ</v>
      </c>
      <c r="C821" s="170">
        <f t="shared" si="63"/>
        <v>2244.5450000000001</v>
      </c>
      <c r="D821" s="170">
        <f t="shared" si="64"/>
        <v>-37.676000000000009</v>
      </c>
      <c r="E821" s="170">
        <f>T6_FG_PS!E53+T6_FG_PS!J53+T6A_FG_UPS!E53+T6A_FG_UPS!J53</f>
        <v>1916.7380000000001</v>
      </c>
      <c r="F821" s="170">
        <f t="shared" si="65"/>
        <v>1879.0620000000001</v>
      </c>
      <c r="G821" s="171">
        <f t="shared" si="66"/>
        <v>0.83716833478500097</v>
      </c>
    </row>
    <row r="822" spans="1:7" ht="15.75" customHeight="1" x14ac:dyDescent="0.2">
      <c r="A822" s="169">
        <f t="shared" si="68"/>
        <v>45</v>
      </c>
      <c r="B822" s="174" t="str">
        <f t="shared" si="68"/>
        <v>45-KAUSHAMBI</v>
      </c>
      <c r="C822" s="170">
        <f t="shared" si="63"/>
        <v>2527.1629999999996</v>
      </c>
      <c r="D822" s="170">
        <f t="shared" si="64"/>
        <v>73.719999999999985</v>
      </c>
      <c r="E822" s="170">
        <f>T6_FG_PS!E54+T6_FG_PS!J54+T6A_FG_UPS!E54+T6A_FG_UPS!J54</f>
        <v>2850.7950000000001</v>
      </c>
      <c r="F822" s="170">
        <f t="shared" si="65"/>
        <v>2924.5149999999999</v>
      </c>
      <c r="G822" s="171">
        <f t="shared" si="66"/>
        <v>1.1572324381134103</v>
      </c>
    </row>
    <row r="823" spans="1:7" ht="15.75" customHeight="1" x14ac:dyDescent="0.2">
      <c r="A823" s="169">
        <f t="shared" si="68"/>
        <v>46</v>
      </c>
      <c r="B823" s="174" t="str">
        <f t="shared" si="68"/>
        <v>46-KUSHINAGAR</v>
      </c>
      <c r="C823" s="170">
        <f t="shared" si="63"/>
        <v>5151.9620000000004</v>
      </c>
      <c r="D823" s="170">
        <f t="shared" si="64"/>
        <v>474.22199999999998</v>
      </c>
      <c r="E823" s="170">
        <f>T6_FG_PS!E55+T6_FG_PS!J55+T6A_FG_UPS!E55+T6A_FG_UPS!J55</f>
        <v>4409.0649999999996</v>
      </c>
      <c r="F823" s="170">
        <f t="shared" si="65"/>
        <v>4883.2869999999994</v>
      </c>
      <c r="G823" s="171">
        <f t="shared" si="66"/>
        <v>0.94784996473188254</v>
      </c>
    </row>
    <row r="824" spans="1:7" ht="15.75" customHeight="1" x14ac:dyDescent="0.2">
      <c r="A824" s="169">
        <f t="shared" si="68"/>
        <v>47</v>
      </c>
      <c r="B824" s="174" t="str">
        <f t="shared" si="68"/>
        <v>47-LAKHIMPUR KHERI</v>
      </c>
      <c r="C824" s="170">
        <f t="shared" si="63"/>
        <v>9932.4390000000003</v>
      </c>
      <c r="D824" s="170">
        <f t="shared" si="64"/>
        <v>-876.01</v>
      </c>
      <c r="E824" s="170">
        <f>T6_FG_PS!E56+T6_FG_PS!J56+T6A_FG_UPS!E56+T6A_FG_UPS!J56</f>
        <v>9201.5759999999991</v>
      </c>
      <c r="F824" s="170">
        <f t="shared" si="65"/>
        <v>8325.5659999999989</v>
      </c>
      <c r="G824" s="171">
        <f t="shared" si="66"/>
        <v>0.83821969608874503</v>
      </c>
    </row>
    <row r="825" spans="1:7" ht="15.75" customHeight="1" x14ac:dyDescent="0.2">
      <c r="A825" s="169">
        <f t="shared" si="68"/>
        <v>48</v>
      </c>
      <c r="B825" s="174" t="str">
        <f t="shared" si="68"/>
        <v>48-LALITPUR</v>
      </c>
      <c r="C825" s="170">
        <f t="shared" si="63"/>
        <v>2904.6469999999999</v>
      </c>
      <c r="D825" s="170">
        <f t="shared" si="64"/>
        <v>579.08499999999992</v>
      </c>
      <c r="E825" s="170">
        <f>T6_FG_PS!E57+T6_FG_PS!J57+T6A_FG_UPS!E57+T6A_FG_UPS!J57</f>
        <v>2891.3180000000002</v>
      </c>
      <c r="F825" s="170">
        <f t="shared" si="65"/>
        <v>3470.4030000000002</v>
      </c>
      <c r="G825" s="171">
        <f t="shared" si="66"/>
        <v>1.1947761638505472</v>
      </c>
    </row>
    <row r="826" spans="1:7" ht="15.75" customHeight="1" x14ac:dyDescent="0.2">
      <c r="A826" s="169">
        <f t="shared" si="68"/>
        <v>49</v>
      </c>
      <c r="B826" s="174" t="str">
        <f t="shared" si="68"/>
        <v>49-LUCKNOW</v>
      </c>
      <c r="C826" s="170">
        <f t="shared" si="63"/>
        <v>3770.096</v>
      </c>
      <c r="D826" s="170">
        <f t="shared" si="64"/>
        <v>874.84799999999996</v>
      </c>
      <c r="E826" s="170">
        <f>T6_FG_PS!E58+T6_FG_PS!J58+T6A_FG_UPS!E58+T6A_FG_UPS!J58</f>
        <v>3307.9679999999998</v>
      </c>
      <c r="F826" s="170">
        <f t="shared" si="65"/>
        <v>4182.8159999999998</v>
      </c>
      <c r="G826" s="171">
        <f t="shared" si="66"/>
        <v>1.1094720134447504</v>
      </c>
    </row>
    <row r="827" spans="1:7" ht="15.75" customHeight="1" x14ac:dyDescent="0.2">
      <c r="A827" s="169">
        <f t="shared" si="68"/>
        <v>50</v>
      </c>
      <c r="B827" s="174" t="str">
        <f t="shared" si="68"/>
        <v>50-MAHOBA</v>
      </c>
      <c r="C827" s="170">
        <f t="shared" si="63"/>
        <v>1890.6119999999999</v>
      </c>
      <c r="D827" s="170">
        <f t="shared" si="64"/>
        <v>159.071</v>
      </c>
      <c r="E827" s="170">
        <f>T6_FG_PS!E59+T6_FG_PS!J59+T6A_FG_UPS!E59+T6A_FG_UPS!J59</f>
        <v>1841.104</v>
      </c>
      <c r="F827" s="170">
        <f t="shared" si="65"/>
        <v>2000.175</v>
      </c>
      <c r="G827" s="171">
        <f t="shared" si="66"/>
        <v>1.0579510761594659</v>
      </c>
    </row>
    <row r="828" spans="1:7" ht="15.75" customHeight="1" x14ac:dyDescent="0.2">
      <c r="A828" s="169">
        <f t="shared" si="68"/>
        <v>51</v>
      </c>
      <c r="B828" s="174" t="str">
        <f t="shared" si="68"/>
        <v>51-MAHRAJGANJ</v>
      </c>
      <c r="C828" s="170">
        <f t="shared" si="63"/>
        <v>4594.9040000000005</v>
      </c>
      <c r="D828" s="170">
        <f t="shared" si="64"/>
        <v>-109.23499999999999</v>
      </c>
      <c r="E828" s="170">
        <f>T6_FG_PS!E60+T6_FG_PS!J60+T6A_FG_UPS!E60+T6A_FG_UPS!J60</f>
        <v>3931.9320000000002</v>
      </c>
      <c r="F828" s="170">
        <f t="shared" si="65"/>
        <v>3822.6970000000001</v>
      </c>
      <c r="G828" s="171">
        <f t="shared" si="66"/>
        <v>0.83194273482101033</v>
      </c>
    </row>
    <row r="829" spans="1:7" ht="15.75" customHeight="1" x14ac:dyDescent="0.2">
      <c r="A829" s="169">
        <f t="shared" si="68"/>
        <v>52</v>
      </c>
      <c r="B829" s="174" t="str">
        <f t="shared" si="68"/>
        <v>52-MAINPURI</v>
      </c>
      <c r="C829" s="170">
        <f t="shared" si="63"/>
        <v>2358.7249999999999</v>
      </c>
      <c r="D829" s="170">
        <f t="shared" si="64"/>
        <v>290.685</v>
      </c>
      <c r="E829" s="170">
        <f>T6_FG_PS!E61+T6_FG_PS!J61+T6A_FG_UPS!E61+T6A_FG_UPS!J61</f>
        <v>2076.4480000000003</v>
      </c>
      <c r="F829" s="170">
        <f t="shared" si="65"/>
        <v>2367.1330000000003</v>
      </c>
      <c r="G829" s="171">
        <f t="shared" si="66"/>
        <v>1.0035646376750154</v>
      </c>
    </row>
    <row r="830" spans="1:7" ht="15.75" customHeight="1" x14ac:dyDescent="0.2">
      <c r="A830" s="169">
        <f t="shared" si="68"/>
        <v>53</v>
      </c>
      <c r="B830" s="174" t="str">
        <f t="shared" si="68"/>
        <v>53-MATHURA</v>
      </c>
      <c r="C830" s="170">
        <f t="shared" si="63"/>
        <v>2691.8690000000001</v>
      </c>
      <c r="D830" s="170">
        <f t="shared" si="64"/>
        <v>307.75299999999999</v>
      </c>
      <c r="E830" s="170">
        <f>T6_FG_PS!E62+T6_FG_PS!J62+T6A_FG_UPS!E62+T6A_FG_UPS!J62</f>
        <v>2447.701</v>
      </c>
      <c r="F830" s="170">
        <f t="shared" si="65"/>
        <v>2755.4540000000002</v>
      </c>
      <c r="G830" s="171">
        <f t="shared" si="66"/>
        <v>1.0236211346094479</v>
      </c>
    </row>
    <row r="831" spans="1:7" ht="15.75" customHeight="1" x14ac:dyDescent="0.2">
      <c r="A831" s="169">
        <f t="shared" si="68"/>
        <v>54</v>
      </c>
      <c r="B831" s="174" t="str">
        <f t="shared" si="68"/>
        <v>54-MAU</v>
      </c>
      <c r="C831" s="170">
        <f t="shared" si="63"/>
        <v>3657.2629999999999</v>
      </c>
      <c r="D831" s="170">
        <f t="shared" si="64"/>
        <v>-332.60599999999999</v>
      </c>
      <c r="E831" s="170">
        <f>T6_FG_PS!E63+T6_FG_PS!J63+T6A_FG_UPS!E63+T6A_FG_UPS!J63</f>
        <v>2829.8029999999999</v>
      </c>
      <c r="F831" s="170">
        <f t="shared" si="65"/>
        <v>2497.1970000000001</v>
      </c>
      <c r="G831" s="171">
        <f t="shared" si="66"/>
        <v>0.68280487348052354</v>
      </c>
    </row>
    <row r="832" spans="1:7" ht="15.75" customHeight="1" x14ac:dyDescent="0.2">
      <c r="A832" s="169">
        <f t="shared" si="68"/>
        <v>55</v>
      </c>
      <c r="B832" s="174" t="str">
        <f t="shared" si="68"/>
        <v>55-MEERUT</v>
      </c>
      <c r="C832" s="170">
        <f t="shared" si="63"/>
        <v>3094.261</v>
      </c>
      <c r="D832" s="170">
        <f t="shared" si="64"/>
        <v>301.91700000000003</v>
      </c>
      <c r="E832" s="170">
        <f>T6_FG_PS!E64+T6_FG_PS!J64+T6A_FG_UPS!E64+T6A_FG_UPS!J64</f>
        <v>2487.3029999999999</v>
      </c>
      <c r="F832" s="170">
        <f t="shared" si="65"/>
        <v>2789.22</v>
      </c>
      <c r="G832" s="171">
        <f t="shared" si="66"/>
        <v>0.90141717198387594</v>
      </c>
    </row>
    <row r="833" spans="1:7" ht="15.75" customHeight="1" x14ac:dyDescent="0.2">
      <c r="A833" s="169">
        <f t="shared" si="68"/>
        <v>56</v>
      </c>
      <c r="B833" s="174" t="str">
        <f t="shared" si="68"/>
        <v>56-MIRZAPUR</v>
      </c>
      <c r="C833" s="170">
        <f t="shared" si="63"/>
        <v>4901.6450000000004</v>
      </c>
      <c r="D833" s="170">
        <f t="shared" si="64"/>
        <v>657.50400000000002</v>
      </c>
      <c r="E833" s="170">
        <f>T6_FG_PS!E65+T6_FG_PS!J65+T6A_FG_UPS!E65+T6A_FG_UPS!J65</f>
        <v>4384.1279999999997</v>
      </c>
      <c r="F833" s="170">
        <f t="shared" si="65"/>
        <v>5041.6319999999996</v>
      </c>
      <c r="G833" s="171">
        <f t="shared" si="66"/>
        <v>1.0285591877828768</v>
      </c>
    </row>
    <row r="834" spans="1:7" ht="15.75" customHeight="1" x14ac:dyDescent="0.2">
      <c r="A834" s="169">
        <f t="shared" si="68"/>
        <v>57</v>
      </c>
      <c r="B834" s="174" t="str">
        <f t="shared" si="68"/>
        <v>57-MORADABAD</v>
      </c>
      <c r="C834" s="170">
        <f t="shared" si="63"/>
        <v>3180.3379999999997</v>
      </c>
      <c r="D834" s="170">
        <f t="shared" si="64"/>
        <v>280.12199999999996</v>
      </c>
      <c r="E834" s="170">
        <f>T6_FG_PS!E66+T6_FG_PS!J66+T6A_FG_UPS!E66+T6A_FG_UPS!J66</f>
        <v>2886.2290000000003</v>
      </c>
      <c r="F834" s="170">
        <f t="shared" si="65"/>
        <v>3166.3510000000001</v>
      </c>
      <c r="G834" s="171">
        <f t="shared" si="66"/>
        <v>0.99560203978319295</v>
      </c>
    </row>
    <row r="835" spans="1:7" ht="15.75" customHeight="1" x14ac:dyDescent="0.2">
      <c r="A835" s="169">
        <f t="shared" si="68"/>
        <v>58</v>
      </c>
      <c r="B835" s="174" t="str">
        <f t="shared" si="68"/>
        <v>58-MUZAFFARNAGAR</v>
      </c>
      <c r="C835" s="170">
        <f t="shared" si="63"/>
        <v>2351.375</v>
      </c>
      <c r="D835" s="170">
        <f t="shared" si="64"/>
        <v>241.34399999999999</v>
      </c>
      <c r="E835" s="170">
        <f>T6_FG_PS!E67+T6_FG_PS!J67+T6A_FG_UPS!E67+T6A_FG_UPS!J67</f>
        <v>2198.2060000000001</v>
      </c>
      <c r="F835" s="170">
        <f t="shared" si="65"/>
        <v>2439.5500000000002</v>
      </c>
      <c r="G835" s="171">
        <f t="shared" si="66"/>
        <v>1.0374993354951891</v>
      </c>
    </row>
    <row r="836" spans="1:7" ht="15.75" customHeight="1" x14ac:dyDescent="0.2">
      <c r="A836" s="169">
        <f t="shared" si="68"/>
        <v>59</v>
      </c>
      <c r="B836" s="174" t="str">
        <f t="shared" si="68"/>
        <v>59-PILIBHIT</v>
      </c>
      <c r="C836" s="170">
        <f t="shared" si="63"/>
        <v>2875.0630000000001</v>
      </c>
      <c r="D836" s="170">
        <f t="shared" si="64"/>
        <v>402.03700000000003</v>
      </c>
      <c r="E836" s="170">
        <f>T6_FG_PS!E68+T6_FG_PS!J68+T6A_FG_UPS!E68+T6A_FG_UPS!J68</f>
        <v>2571.2449999999999</v>
      </c>
      <c r="F836" s="170">
        <f t="shared" si="65"/>
        <v>2973.2820000000002</v>
      </c>
      <c r="G836" s="171">
        <f t="shared" si="66"/>
        <v>1.0341623818330241</v>
      </c>
    </row>
    <row r="837" spans="1:7" ht="15.75" customHeight="1" x14ac:dyDescent="0.2">
      <c r="A837" s="169">
        <f t="shared" si="68"/>
        <v>60</v>
      </c>
      <c r="B837" s="174" t="str">
        <f t="shared" si="68"/>
        <v>60-PRATAPGARH</v>
      </c>
      <c r="C837" s="170">
        <f t="shared" si="63"/>
        <v>5109.2090000000007</v>
      </c>
      <c r="D837" s="170">
        <f t="shared" si="64"/>
        <v>480.66399999999999</v>
      </c>
      <c r="E837" s="170">
        <f>T6_FG_PS!E69+T6_FG_PS!J69+T6A_FG_UPS!E69+T6A_FG_UPS!J69</f>
        <v>4061.3780000000002</v>
      </c>
      <c r="F837" s="170">
        <f t="shared" si="65"/>
        <v>4542.0420000000004</v>
      </c>
      <c r="G837" s="171">
        <f t="shared" si="66"/>
        <v>0.88899123132367452</v>
      </c>
    </row>
    <row r="838" spans="1:7" ht="15.75" customHeight="1" x14ac:dyDescent="0.2">
      <c r="A838" s="169">
        <f t="shared" ref="A838:B852" si="69">A99</f>
        <v>61</v>
      </c>
      <c r="B838" s="174" t="str">
        <f t="shared" si="69"/>
        <v>61-RAI BAREILY</v>
      </c>
      <c r="C838" s="170">
        <f t="shared" si="63"/>
        <v>4210.6209999999992</v>
      </c>
      <c r="D838" s="170">
        <f t="shared" si="64"/>
        <v>-72.902999999999992</v>
      </c>
      <c r="E838" s="170">
        <f>T6_FG_PS!E70+T6_FG_PS!J70+T6A_FG_UPS!E70+T6A_FG_UPS!J70</f>
        <v>3455.4170000000004</v>
      </c>
      <c r="F838" s="170">
        <f t="shared" si="65"/>
        <v>3382.5140000000006</v>
      </c>
      <c r="G838" s="171">
        <f t="shared" si="66"/>
        <v>0.8033290101388848</v>
      </c>
    </row>
    <row r="839" spans="1:7" ht="15.75" customHeight="1" x14ac:dyDescent="0.2">
      <c r="A839" s="169">
        <f t="shared" si="69"/>
        <v>62</v>
      </c>
      <c r="B839" s="174" t="str">
        <f t="shared" si="69"/>
        <v>62-RAMPUR</v>
      </c>
      <c r="C839" s="170">
        <f t="shared" si="63"/>
        <v>2932.3109999999997</v>
      </c>
      <c r="D839" s="170">
        <f t="shared" si="64"/>
        <v>-399.95299999999997</v>
      </c>
      <c r="E839" s="170">
        <f>T6_FG_PS!E71+T6_FG_PS!J71+T6A_FG_UPS!E71+T6A_FG_UPS!J71</f>
        <v>3400.3289999999997</v>
      </c>
      <c r="F839" s="170">
        <f t="shared" si="65"/>
        <v>3000.3759999999997</v>
      </c>
      <c r="G839" s="171">
        <f t="shared" si="66"/>
        <v>1.0232120672056955</v>
      </c>
    </row>
    <row r="840" spans="1:7" ht="15.75" customHeight="1" x14ac:dyDescent="0.2">
      <c r="A840" s="169">
        <f t="shared" si="69"/>
        <v>63</v>
      </c>
      <c r="B840" s="174" t="str">
        <f t="shared" si="69"/>
        <v>63-SAHARANPUR</v>
      </c>
      <c r="C840" s="170">
        <f t="shared" si="63"/>
        <v>3856.2509999999997</v>
      </c>
      <c r="D840" s="170">
        <f t="shared" si="64"/>
        <v>302.798</v>
      </c>
      <c r="E840" s="170">
        <f>T6_FG_PS!E72+T6_FG_PS!J72+T6A_FG_UPS!E72+T6A_FG_UPS!J72</f>
        <v>3317.9270000000001</v>
      </c>
      <c r="F840" s="170">
        <f t="shared" si="65"/>
        <v>3620.7250000000004</v>
      </c>
      <c r="G840" s="171">
        <f t="shared" si="66"/>
        <v>0.93892358147848798</v>
      </c>
    </row>
    <row r="841" spans="1:7" ht="15.75" customHeight="1" x14ac:dyDescent="0.2">
      <c r="A841" s="169">
        <f t="shared" si="69"/>
        <v>64</v>
      </c>
      <c r="B841" s="174" t="str">
        <f t="shared" si="69"/>
        <v>64-SANTKABIR NAGAR</v>
      </c>
      <c r="C841" s="170">
        <f t="shared" si="63"/>
        <v>2669.7449999999999</v>
      </c>
      <c r="D841" s="170">
        <f t="shared" si="64"/>
        <v>129.07499999999999</v>
      </c>
      <c r="E841" s="170">
        <f>T6_FG_PS!E73+T6_FG_PS!J73+T6A_FG_UPS!E73+T6A_FG_UPS!J73</f>
        <v>2225.2580000000003</v>
      </c>
      <c r="F841" s="170">
        <f t="shared" si="65"/>
        <v>2354.3330000000001</v>
      </c>
      <c r="G841" s="171">
        <f t="shared" si="66"/>
        <v>0.88185688146246188</v>
      </c>
    </row>
    <row r="842" spans="1:7" ht="15.75" customHeight="1" x14ac:dyDescent="0.2">
      <c r="A842" s="169">
        <f t="shared" si="69"/>
        <v>65</v>
      </c>
      <c r="B842" s="174" t="str">
        <f t="shared" si="69"/>
        <v>65-SHAHJAHANPUR</v>
      </c>
      <c r="C842" s="170">
        <f t="shared" si="63"/>
        <v>5854.2120000000004</v>
      </c>
      <c r="D842" s="170">
        <f t="shared" si="64"/>
        <v>594.89799999999991</v>
      </c>
      <c r="E842" s="170">
        <f>T6_FG_PS!E74+T6_FG_PS!J74+T6A_FG_UPS!E74+T6A_FG_UPS!J74</f>
        <v>5207.259</v>
      </c>
      <c r="F842" s="170">
        <f t="shared" si="65"/>
        <v>5802.1570000000002</v>
      </c>
      <c r="G842" s="171">
        <f t="shared" si="66"/>
        <v>0.99110811156138512</v>
      </c>
    </row>
    <row r="843" spans="1:7" ht="15.75" customHeight="1" x14ac:dyDescent="0.2">
      <c r="A843" s="169">
        <f t="shared" si="69"/>
        <v>66</v>
      </c>
      <c r="B843" s="174" t="str">
        <f t="shared" si="69"/>
        <v>66-SHRAWASTI</v>
      </c>
      <c r="C843" s="170">
        <f t="shared" ref="C843:C852" si="70">C756</f>
        <v>1720.5819999999999</v>
      </c>
      <c r="D843" s="170">
        <f t="shared" ref="D843:D852" si="71">D675</f>
        <v>1433.2329999999999</v>
      </c>
      <c r="E843" s="170">
        <f>T6_FG_PS!E75+T6_FG_PS!J75+T6A_FG_UPS!E75+T6A_FG_UPS!J75</f>
        <v>1501.7010000000002</v>
      </c>
      <c r="F843" s="170">
        <f t="shared" ref="F843:F849" si="72">SUM(D843:E843)</f>
        <v>2934.9340000000002</v>
      </c>
      <c r="G843" s="171">
        <f t="shared" ref="G843:G852" si="73">F843/C843</f>
        <v>1.7057797884669259</v>
      </c>
    </row>
    <row r="844" spans="1:7" ht="15.75" customHeight="1" x14ac:dyDescent="0.2">
      <c r="A844" s="169">
        <f t="shared" si="69"/>
        <v>67</v>
      </c>
      <c r="B844" s="174" t="str">
        <f t="shared" si="69"/>
        <v>67-SIDDHARTHNAGAR</v>
      </c>
      <c r="C844" s="170">
        <f t="shared" si="70"/>
        <v>4901.0919999999996</v>
      </c>
      <c r="D844" s="170">
        <f t="shared" si="71"/>
        <v>-1047.0610000000001</v>
      </c>
      <c r="E844" s="170">
        <f>T6_FG_PS!E76+T6_FG_PS!J76+T6A_FG_UPS!E76+T6A_FG_UPS!J76</f>
        <v>6022.9949999999999</v>
      </c>
      <c r="F844" s="170">
        <f t="shared" si="72"/>
        <v>4975.9339999999993</v>
      </c>
      <c r="G844" s="171">
        <f t="shared" si="73"/>
        <v>1.0152704744167218</v>
      </c>
    </row>
    <row r="845" spans="1:7" ht="15.75" customHeight="1" x14ac:dyDescent="0.2">
      <c r="A845" s="169">
        <f t="shared" si="69"/>
        <v>68</v>
      </c>
      <c r="B845" s="174" t="str">
        <f t="shared" si="69"/>
        <v>68-SITAPUR</v>
      </c>
      <c r="C845" s="170">
        <f t="shared" si="70"/>
        <v>8079.2210000000005</v>
      </c>
      <c r="D845" s="170">
        <f t="shared" si="71"/>
        <v>1613.7500000000002</v>
      </c>
      <c r="E845" s="170">
        <f>T6_FG_PS!E77+T6_FG_PS!J77+T6A_FG_UPS!E77+T6A_FG_UPS!J77</f>
        <v>7567.6120000000001</v>
      </c>
      <c r="F845" s="170">
        <f t="shared" si="72"/>
        <v>9181.362000000001</v>
      </c>
      <c r="G845" s="171">
        <f t="shared" si="73"/>
        <v>1.1364167411684865</v>
      </c>
    </row>
    <row r="846" spans="1:7" ht="15.75" customHeight="1" x14ac:dyDescent="0.2">
      <c r="A846" s="169">
        <f t="shared" si="69"/>
        <v>69</v>
      </c>
      <c r="B846" s="174" t="str">
        <f t="shared" si="69"/>
        <v>69-SONBHADRA</v>
      </c>
      <c r="C846" s="170">
        <f t="shared" si="70"/>
        <v>3900.9960000000001</v>
      </c>
      <c r="D846" s="170">
        <f t="shared" si="71"/>
        <v>531.97299999999996</v>
      </c>
      <c r="E846" s="170">
        <f>T6_FG_PS!E78+T6_FG_PS!J78+T6A_FG_UPS!E78+T6A_FG_UPS!J78</f>
        <v>3719.7189999999996</v>
      </c>
      <c r="F846" s="170">
        <f t="shared" si="72"/>
        <v>4251.6919999999991</v>
      </c>
      <c r="G846" s="171">
        <f t="shared" si="73"/>
        <v>1.0898990924369056</v>
      </c>
    </row>
    <row r="847" spans="1:7" ht="15.75" customHeight="1" x14ac:dyDescent="0.2">
      <c r="A847" s="169">
        <f t="shared" si="69"/>
        <v>70</v>
      </c>
      <c r="B847" s="174" t="str">
        <f t="shared" si="69"/>
        <v>70-SULTANPUR</v>
      </c>
      <c r="C847" s="170">
        <f t="shared" si="70"/>
        <v>4311.5519999999997</v>
      </c>
      <c r="D847" s="170">
        <f t="shared" si="71"/>
        <v>242.54199999999997</v>
      </c>
      <c r="E847" s="170">
        <f>T6_FG_PS!E79+T6_FG_PS!J79+T6A_FG_UPS!E79+T6A_FG_UPS!J79</f>
        <v>4056.3029999999999</v>
      </c>
      <c r="F847" s="170">
        <f t="shared" si="72"/>
        <v>4298.8450000000003</v>
      </c>
      <c r="G847" s="171">
        <f t="shared" si="73"/>
        <v>0.9970528014042277</v>
      </c>
    </row>
    <row r="848" spans="1:7" ht="15.75" customHeight="1" x14ac:dyDescent="0.2">
      <c r="A848" s="169">
        <f t="shared" si="69"/>
        <v>71</v>
      </c>
      <c r="B848" s="174" t="str">
        <f t="shared" si="69"/>
        <v>71-UNNAO</v>
      </c>
      <c r="C848" s="170">
        <f t="shared" si="70"/>
        <v>4284.6080000000002</v>
      </c>
      <c r="D848" s="170">
        <f t="shared" si="71"/>
        <v>326.62799999999999</v>
      </c>
      <c r="E848" s="170">
        <f>T6_FG_PS!E80+T6_FG_PS!J80+T6A_FG_UPS!E80+T6A_FG_UPS!J80</f>
        <v>4026.9250000000002</v>
      </c>
      <c r="F848" s="170">
        <f t="shared" si="72"/>
        <v>4353.5529999999999</v>
      </c>
      <c r="G848" s="171">
        <f t="shared" si="73"/>
        <v>1.0160913203728321</v>
      </c>
    </row>
    <row r="849" spans="1:7" ht="15.75" customHeight="1" x14ac:dyDescent="0.2">
      <c r="A849" s="169">
        <f t="shared" si="69"/>
        <v>72</v>
      </c>
      <c r="B849" s="174" t="str">
        <f t="shared" si="69"/>
        <v>72-VARANASI</v>
      </c>
      <c r="C849" s="170">
        <f t="shared" si="70"/>
        <v>5631.0820000000003</v>
      </c>
      <c r="D849" s="170">
        <f t="shared" si="71"/>
        <v>124.30000000000001</v>
      </c>
      <c r="E849" s="170">
        <f>T6_FG_PS!E81+T6_FG_PS!J81+T6A_FG_UPS!E81+T6A_FG_UPS!J81</f>
        <v>5004.4049999999997</v>
      </c>
      <c r="F849" s="170">
        <f t="shared" si="72"/>
        <v>5128.7049999999999</v>
      </c>
      <c r="G849" s="171">
        <f t="shared" si="73"/>
        <v>0.91078499656016365</v>
      </c>
    </row>
    <row r="850" spans="1:7" ht="15.75" customHeight="1" x14ac:dyDescent="0.2">
      <c r="A850" s="169">
        <f t="shared" si="69"/>
        <v>73</v>
      </c>
      <c r="B850" s="174" t="str">
        <f t="shared" si="69"/>
        <v>73-SAMBHAL</v>
      </c>
      <c r="C850" s="170">
        <f t="shared" si="70"/>
        <v>3707.9749999999999</v>
      </c>
      <c r="D850" s="170">
        <f t="shared" si="71"/>
        <v>239.00299999999999</v>
      </c>
      <c r="E850" s="170">
        <f>T6_FG_PS!E82+T6_FG_PS!J82+T6A_FG_UPS!E82+T6A_FG_UPS!J82</f>
        <v>3139.799</v>
      </c>
      <c r="F850" s="170">
        <f>SUM(D850:E850)</f>
        <v>3378.8020000000001</v>
      </c>
      <c r="G850" s="171">
        <f t="shared" si="73"/>
        <v>0.91122566899722901</v>
      </c>
    </row>
    <row r="851" spans="1:7" ht="15.75" customHeight="1" x14ac:dyDescent="0.2">
      <c r="A851" s="169">
        <f t="shared" si="69"/>
        <v>74</v>
      </c>
      <c r="B851" s="174" t="str">
        <f t="shared" si="69"/>
        <v>74-HAPUR</v>
      </c>
      <c r="C851" s="170">
        <f t="shared" si="70"/>
        <v>1369.9819999999997</v>
      </c>
      <c r="D851" s="170">
        <f t="shared" si="71"/>
        <v>-99.000999999999991</v>
      </c>
      <c r="E851" s="170">
        <f>T6_FG_PS!E83+T6_FG_PS!J83+T6A_FG_UPS!E83+T6A_FG_UPS!J83</f>
        <v>1071.5619999999999</v>
      </c>
      <c r="F851" s="170">
        <f>SUM(D851:E851)</f>
        <v>972.56099999999992</v>
      </c>
      <c r="G851" s="171">
        <f t="shared" si="73"/>
        <v>0.70990786740263745</v>
      </c>
    </row>
    <row r="852" spans="1:7" ht="15.75" customHeight="1" x14ac:dyDescent="0.2">
      <c r="A852" s="169">
        <f t="shared" si="69"/>
        <v>75</v>
      </c>
      <c r="B852" s="174" t="str">
        <f t="shared" si="69"/>
        <v>75-SHAMLI</v>
      </c>
      <c r="C852" s="170">
        <f t="shared" si="70"/>
        <v>1342.8269999999998</v>
      </c>
      <c r="D852" s="170">
        <f t="shared" si="71"/>
        <v>143.18800000000002</v>
      </c>
      <c r="E852" s="170">
        <f>T6_FG_PS!E84+T6_FG_PS!J84+T6A_FG_UPS!E84+T6A_FG_UPS!J84</f>
        <v>1371.799</v>
      </c>
      <c r="F852" s="170">
        <f>SUM(D852:E852)</f>
        <v>1514.9870000000001</v>
      </c>
      <c r="G852" s="171">
        <f t="shared" si="73"/>
        <v>1.1282071331601169</v>
      </c>
    </row>
    <row r="853" spans="1:7" ht="15.75" customHeight="1" x14ac:dyDescent="0.2">
      <c r="A853" s="172"/>
      <c r="B853" s="175" t="str">
        <f>B114</f>
        <v>TOTAL</v>
      </c>
      <c r="C853" s="173">
        <f>SUM(C778:C852)</f>
        <v>293541.86</v>
      </c>
      <c r="D853" s="173">
        <f>SUM(D778:D852)</f>
        <v>29457.143000000015</v>
      </c>
      <c r="E853" s="173">
        <f>SUM(E778:E852)</f>
        <v>260564.79599999997</v>
      </c>
      <c r="F853" s="173">
        <f>SUM(F778:F852)</f>
        <v>290021.93900000001</v>
      </c>
      <c r="G853" s="176">
        <f>F853/C853</f>
        <v>0.98800879370322181</v>
      </c>
    </row>
    <row r="855" spans="1:7" ht="15.75" customHeight="1" x14ac:dyDescent="0.2">
      <c r="A855" s="14" t="s">
        <v>961</v>
      </c>
      <c r="B855" s="154"/>
      <c r="C855" s="154"/>
      <c r="D855" s="154"/>
      <c r="E855" s="154"/>
    </row>
    <row r="856" spans="1:7" ht="36.75" customHeight="1" x14ac:dyDescent="0.2">
      <c r="A856" s="162" t="s">
        <v>840</v>
      </c>
      <c r="B856" s="162" t="s">
        <v>957</v>
      </c>
      <c r="C856" s="162" t="s">
        <v>958</v>
      </c>
      <c r="D856" s="162" t="s">
        <v>959</v>
      </c>
      <c r="E856" s="162" t="s">
        <v>960</v>
      </c>
    </row>
    <row r="857" spans="1:7" s="179" customFormat="1" ht="15.75" customHeight="1" x14ac:dyDescent="0.2">
      <c r="A857" s="147">
        <f>A771</f>
        <v>293541.86</v>
      </c>
      <c r="B857" s="147">
        <f>D771</f>
        <v>290021.93899999995</v>
      </c>
      <c r="C857" s="178">
        <f>B857/A857</f>
        <v>0.98800879370322159</v>
      </c>
      <c r="D857" s="147">
        <f>T6_FG_PS!F9+T6_FG_PS!K9+T6A_FG_UPS!F9+T6A_FG_UPS!K9</f>
        <v>261009.951</v>
      </c>
      <c r="E857" s="178">
        <f>D857/A857</f>
        <v>0.88917454907453408</v>
      </c>
    </row>
    <row r="859" spans="1:7" ht="15.75" customHeight="1" x14ac:dyDescent="0.2">
      <c r="A859" s="14" t="s">
        <v>962</v>
      </c>
      <c r="B859" s="154"/>
      <c r="C859" s="154"/>
      <c r="D859" s="154"/>
      <c r="E859" s="154"/>
    </row>
    <row r="860" spans="1:7" ht="15.75" customHeight="1" x14ac:dyDescent="0.2">
      <c r="A860" s="14"/>
      <c r="B860" s="154"/>
      <c r="C860" s="154"/>
      <c r="D860" s="154"/>
      <c r="E860" s="154"/>
    </row>
    <row r="861" spans="1:7" ht="15.75" customHeight="1" x14ac:dyDescent="0.2">
      <c r="A861" s="160" t="s">
        <v>304</v>
      </c>
      <c r="B861" s="160" t="s">
        <v>416</v>
      </c>
      <c r="C861" s="161" t="s">
        <v>951</v>
      </c>
      <c r="D861" s="160" t="s">
        <v>959</v>
      </c>
      <c r="E861" s="177" t="s">
        <v>960</v>
      </c>
    </row>
    <row r="862" spans="1:7" ht="15.75" customHeight="1" x14ac:dyDescent="0.2">
      <c r="A862" s="160">
        <v>1</v>
      </c>
      <c r="B862" s="160">
        <v>2</v>
      </c>
      <c r="C862" s="161">
        <v>3</v>
      </c>
      <c r="D862" s="160">
        <v>4</v>
      </c>
      <c r="E862" s="177">
        <v>5</v>
      </c>
    </row>
    <row r="863" spans="1:7" ht="15.75" customHeight="1" x14ac:dyDescent="0.2">
      <c r="A863" s="145">
        <f t="shared" ref="A863:B882" si="74">A39</f>
        <v>1</v>
      </c>
      <c r="B863" s="174" t="str">
        <f t="shared" si="74"/>
        <v>01-AGRA</v>
      </c>
      <c r="C863" s="170">
        <f>C778</f>
        <v>4068.4610000000002</v>
      </c>
      <c r="D863" s="170">
        <f>T6_FG_PS!F10+T6_FG_PS!K10+T6A_FG_UPS!F10+T6A_FG_UPS!K10</f>
        <v>3738.5150000000003</v>
      </c>
      <c r="E863" s="180">
        <f t="shared" ref="E863:E926" si="75">D863/C863</f>
        <v>0.91890152074703435</v>
      </c>
    </row>
    <row r="864" spans="1:7" ht="15.75" customHeight="1" x14ac:dyDescent="0.2">
      <c r="A864" s="145">
        <f t="shared" si="74"/>
        <v>2</v>
      </c>
      <c r="B864" s="174" t="str">
        <f t="shared" si="74"/>
        <v>02-ALIGARH</v>
      </c>
      <c r="C864" s="170">
        <f t="shared" ref="C864:C927" si="76">C779</f>
        <v>4485.2449999999999</v>
      </c>
      <c r="D864" s="170">
        <f>T6_FG_PS!F11+T6_FG_PS!K11+T6A_FG_UPS!F11+T6A_FG_UPS!K11</f>
        <v>3319.6100000000006</v>
      </c>
      <c r="E864" s="180">
        <f t="shared" si="75"/>
        <v>0.74011787538919294</v>
      </c>
    </row>
    <row r="865" spans="1:5" ht="15.75" customHeight="1" x14ac:dyDescent="0.2">
      <c r="A865" s="145">
        <f t="shared" si="74"/>
        <v>3</v>
      </c>
      <c r="B865" s="174" t="str">
        <f t="shared" si="74"/>
        <v>03-ALLAHABAD</v>
      </c>
      <c r="C865" s="170">
        <f t="shared" si="76"/>
        <v>7718.1309999999994</v>
      </c>
      <c r="D865" s="170">
        <f>T6_FG_PS!F12+T6_FG_PS!K12+T6A_FG_UPS!F12+T6A_FG_UPS!K12</f>
        <v>6706.5140000000001</v>
      </c>
      <c r="E865" s="180">
        <f t="shared" si="75"/>
        <v>0.86892979660490355</v>
      </c>
    </row>
    <row r="866" spans="1:5" ht="15.75" customHeight="1" x14ac:dyDescent="0.2">
      <c r="A866" s="145">
        <f t="shared" si="74"/>
        <v>4</v>
      </c>
      <c r="B866" s="174" t="str">
        <f t="shared" si="74"/>
        <v>04-AMBEDKAR NAGAR</v>
      </c>
      <c r="C866" s="170">
        <f t="shared" si="76"/>
        <v>3248.9849999999997</v>
      </c>
      <c r="D866" s="170">
        <f>T6_FG_PS!F13+T6_FG_PS!K13+T6A_FG_UPS!F13+T6A_FG_UPS!K13</f>
        <v>3188.3429999999998</v>
      </c>
      <c r="E866" s="180">
        <f t="shared" si="75"/>
        <v>0.98133509388316664</v>
      </c>
    </row>
    <row r="867" spans="1:5" ht="15.75" customHeight="1" x14ac:dyDescent="0.2">
      <c r="A867" s="145">
        <f t="shared" si="74"/>
        <v>5</v>
      </c>
      <c r="B867" s="174" t="str">
        <f t="shared" si="74"/>
        <v>05-AURAIYA</v>
      </c>
      <c r="C867" s="170">
        <f t="shared" si="76"/>
        <v>2116.5099999999998</v>
      </c>
      <c r="D867" s="170">
        <f>T6_FG_PS!F14+T6_FG_PS!K14+T6A_FG_UPS!F14+T6A_FG_UPS!K14</f>
        <v>2205.1610000000001</v>
      </c>
      <c r="E867" s="180">
        <f t="shared" si="75"/>
        <v>1.041885462388555</v>
      </c>
    </row>
    <row r="868" spans="1:5" ht="15.75" customHeight="1" x14ac:dyDescent="0.2">
      <c r="A868" s="145">
        <f t="shared" si="74"/>
        <v>6</v>
      </c>
      <c r="B868" s="174" t="str">
        <f t="shared" si="74"/>
        <v>06-AZAMGARH</v>
      </c>
      <c r="C868" s="170">
        <f t="shared" si="76"/>
        <v>7326.598</v>
      </c>
      <c r="D868" s="170">
        <f>T6_FG_PS!F15+T6_FG_PS!K15+T6A_FG_UPS!F15+T6A_FG_UPS!K15</f>
        <v>5712.6489999999994</v>
      </c>
      <c r="E868" s="180">
        <f t="shared" si="75"/>
        <v>0.77971372252169413</v>
      </c>
    </row>
    <row r="869" spans="1:5" ht="15.75" customHeight="1" x14ac:dyDescent="0.2">
      <c r="A869" s="145">
        <f t="shared" si="74"/>
        <v>7</v>
      </c>
      <c r="B869" s="174" t="str">
        <f t="shared" si="74"/>
        <v>07-BADAUN</v>
      </c>
      <c r="C869" s="170">
        <f t="shared" si="76"/>
        <v>4631.8050000000003</v>
      </c>
      <c r="D869" s="170">
        <f>T6_FG_PS!F16+T6_FG_PS!K16+T6A_FG_UPS!F16+T6A_FG_UPS!K16</f>
        <v>4318.8689999999997</v>
      </c>
      <c r="E869" s="180">
        <f t="shared" si="75"/>
        <v>0.93243757023449814</v>
      </c>
    </row>
    <row r="870" spans="1:5" ht="15.75" customHeight="1" x14ac:dyDescent="0.2">
      <c r="A870" s="145">
        <f t="shared" si="74"/>
        <v>8</v>
      </c>
      <c r="B870" s="174" t="str">
        <f t="shared" si="74"/>
        <v>08-BAGHPAT</v>
      </c>
      <c r="C870" s="170">
        <f t="shared" si="76"/>
        <v>1566.6459999999997</v>
      </c>
      <c r="D870" s="170">
        <f>T6_FG_PS!F17+T6_FG_PS!K17+T6A_FG_UPS!F17+T6A_FG_UPS!K17</f>
        <v>1483.89</v>
      </c>
      <c r="E870" s="180">
        <f t="shared" si="75"/>
        <v>0.94717632445364197</v>
      </c>
    </row>
    <row r="871" spans="1:5" ht="15.75" customHeight="1" x14ac:dyDescent="0.2">
      <c r="A871" s="145">
        <f t="shared" si="74"/>
        <v>9</v>
      </c>
      <c r="B871" s="174" t="str">
        <f t="shared" si="74"/>
        <v>09-BAHRAICH</v>
      </c>
      <c r="C871" s="170">
        <f t="shared" si="76"/>
        <v>7166.201</v>
      </c>
      <c r="D871" s="170">
        <f>T6_FG_PS!F18+T6_FG_PS!K18+T6A_FG_UPS!F18+T6A_FG_UPS!K18</f>
        <v>6229.3540000000003</v>
      </c>
      <c r="E871" s="180">
        <f t="shared" si="75"/>
        <v>0.86926866829440042</v>
      </c>
    </row>
    <row r="872" spans="1:5" ht="15.75" customHeight="1" x14ac:dyDescent="0.2">
      <c r="A872" s="145">
        <f t="shared" si="74"/>
        <v>10</v>
      </c>
      <c r="B872" s="174" t="str">
        <f t="shared" si="74"/>
        <v>10-BALLIA</v>
      </c>
      <c r="C872" s="170">
        <f t="shared" si="76"/>
        <v>6580.1100000000006</v>
      </c>
      <c r="D872" s="170">
        <f>T6_FG_PS!F19+T6_FG_PS!K19+T6A_FG_UPS!F19+T6A_FG_UPS!K19</f>
        <v>5035.1779999999999</v>
      </c>
      <c r="E872" s="180">
        <f t="shared" si="75"/>
        <v>0.7652118277657971</v>
      </c>
    </row>
    <row r="873" spans="1:5" ht="15.75" customHeight="1" x14ac:dyDescent="0.2">
      <c r="A873" s="145">
        <f t="shared" si="74"/>
        <v>11</v>
      </c>
      <c r="B873" s="174" t="str">
        <f t="shared" si="74"/>
        <v>11-BALRAMPUR</v>
      </c>
      <c r="C873" s="170">
        <f t="shared" si="76"/>
        <v>3880.4769999999999</v>
      </c>
      <c r="D873" s="170">
        <f>T6_FG_PS!F20+T6_FG_PS!K20+T6A_FG_UPS!F20+T6A_FG_UPS!K20</f>
        <v>3723.8539999999998</v>
      </c>
      <c r="E873" s="180">
        <f t="shared" si="75"/>
        <v>0.95963820942631539</v>
      </c>
    </row>
    <row r="874" spans="1:5" ht="15.75" customHeight="1" x14ac:dyDescent="0.2">
      <c r="A874" s="145">
        <f t="shared" si="74"/>
        <v>12</v>
      </c>
      <c r="B874" s="174" t="str">
        <f t="shared" si="74"/>
        <v>12-BANDA</v>
      </c>
      <c r="C874" s="170">
        <f t="shared" si="76"/>
        <v>3692.8550000000005</v>
      </c>
      <c r="D874" s="170">
        <f>T6_FG_PS!F21+T6_FG_PS!K21+T6A_FG_UPS!F21+T6A_FG_UPS!K21</f>
        <v>3580.05</v>
      </c>
      <c r="E874" s="180">
        <f t="shared" si="75"/>
        <v>0.96945317376393059</v>
      </c>
    </row>
    <row r="875" spans="1:5" ht="15.75" customHeight="1" x14ac:dyDescent="0.2">
      <c r="A875" s="145">
        <f t="shared" si="74"/>
        <v>13</v>
      </c>
      <c r="B875" s="174" t="str">
        <f t="shared" si="74"/>
        <v>13-BARABANKI</v>
      </c>
      <c r="C875" s="170">
        <f t="shared" si="76"/>
        <v>5023.8329999999987</v>
      </c>
      <c r="D875" s="170">
        <f>T6_FG_PS!F22+T6_FG_PS!K22+T6A_FG_UPS!F22+T6A_FG_UPS!K22</f>
        <v>4672.1239999999998</v>
      </c>
      <c r="E875" s="180">
        <f t="shared" si="75"/>
        <v>0.92999190060656889</v>
      </c>
    </row>
    <row r="876" spans="1:5" ht="15.75" customHeight="1" x14ac:dyDescent="0.2">
      <c r="A876" s="145">
        <f t="shared" si="74"/>
        <v>14</v>
      </c>
      <c r="B876" s="174" t="str">
        <f t="shared" si="74"/>
        <v>14-BAREILY</v>
      </c>
      <c r="C876" s="170">
        <f t="shared" si="76"/>
        <v>5855.9740000000002</v>
      </c>
      <c r="D876" s="170">
        <f>T6_FG_PS!F23+T6_FG_PS!K23+T6A_FG_UPS!F23+T6A_FG_UPS!K23</f>
        <v>5149.42</v>
      </c>
      <c r="E876" s="180">
        <f t="shared" si="75"/>
        <v>0.87934475118912758</v>
      </c>
    </row>
    <row r="877" spans="1:5" ht="15.75" customHeight="1" x14ac:dyDescent="0.2">
      <c r="A877" s="145">
        <f t="shared" si="74"/>
        <v>15</v>
      </c>
      <c r="B877" s="174" t="str">
        <f t="shared" si="74"/>
        <v>15-BASTI</v>
      </c>
      <c r="C877" s="170">
        <f t="shared" si="76"/>
        <v>4365.3040000000001</v>
      </c>
      <c r="D877" s="170">
        <f>T6_FG_PS!F24+T6_FG_PS!K24+T6A_FG_UPS!F24+T6A_FG_UPS!K24</f>
        <v>3526.7660000000001</v>
      </c>
      <c r="E877" s="180">
        <f t="shared" si="75"/>
        <v>0.80790845265301114</v>
      </c>
    </row>
    <row r="878" spans="1:5" ht="15.75" customHeight="1" x14ac:dyDescent="0.2">
      <c r="A878" s="145">
        <f t="shared" si="74"/>
        <v>16</v>
      </c>
      <c r="B878" s="174" t="str">
        <f t="shared" si="74"/>
        <v>16-BHADOHI</v>
      </c>
      <c r="C878" s="170">
        <f t="shared" si="76"/>
        <v>2179.0889999999999</v>
      </c>
      <c r="D878" s="170">
        <f>T6_FG_PS!F25+T6_FG_PS!K25+T6A_FG_UPS!F25+T6A_FG_UPS!K25</f>
        <v>2150.69</v>
      </c>
      <c r="E878" s="180">
        <f t="shared" si="75"/>
        <v>0.98696748962525171</v>
      </c>
    </row>
    <row r="879" spans="1:5" ht="15.75" customHeight="1" x14ac:dyDescent="0.2">
      <c r="A879" s="145">
        <f t="shared" si="74"/>
        <v>17</v>
      </c>
      <c r="B879" s="174" t="str">
        <f t="shared" si="74"/>
        <v>17-BIJNOUR</v>
      </c>
      <c r="C879" s="170">
        <f t="shared" si="76"/>
        <v>5040.598</v>
      </c>
      <c r="D879" s="170">
        <f>T6_FG_PS!F26+T6_FG_PS!K26+T6A_FG_UPS!F26+T6A_FG_UPS!K26</f>
        <v>4217.4870000000001</v>
      </c>
      <c r="E879" s="180">
        <f t="shared" si="75"/>
        <v>0.83670370063234567</v>
      </c>
    </row>
    <row r="880" spans="1:5" ht="15.75" customHeight="1" x14ac:dyDescent="0.2">
      <c r="A880" s="145">
        <f t="shared" si="74"/>
        <v>18</v>
      </c>
      <c r="B880" s="174" t="str">
        <f t="shared" si="74"/>
        <v>18-BULANDSHAHAR</v>
      </c>
      <c r="C880" s="170">
        <f t="shared" si="76"/>
        <v>3263.3759999999997</v>
      </c>
      <c r="D880" s="170">
        <f>T6_FG_PS!F27+T6_FG_PS!K27+T6A_FG_UPS!F27+T6A_FG_UPS!K27</f>
        <v>3641.424</v>
      </c>
      <c r="E880" s="180">
        <f t="shared" si="75"/>
        <v>1.1158456763793079</v>
      </c>
    </row>
    <row r="881" spans="1:5" ht="15.75" customHeight="1" x14ac:dyDescent="0.2">
      <c r="A881" s="145">
        <f t="shared" si="74"/>
        <v>19</v>
      </c>
      <c r="B881" s="174" t="str">
        <f t="shared" si="74"/>
        <v>19-CHANDAULI</v>
      </c>
      <c r="C881" s="170">
        <f t="shared" si="76"/>
        <v>3834.1239999999998</v>
      </c>
      <c r="D881" s="170">
        <f>T6_FG_PS!F28+T6_FG_PS!K28+T6A_FG_UPS!F28+T6A_FG_UPS!K28</f>
        <v>3521.1549999999997</v>
      </c>
      <c r="E881" s="180">
        <f t="shared" si="75"/>
        <v>0.91837274955113601</v>
      </c>
    </row>
    <row r="882" spans="1:5" ht="15.75" customHeight="1" x14ac:dyDescent="0.2">
      <c r="A882" s="145">
        <f t="shared" si="74"/>
        <v>20</v>
      </c>
      <c r="B882" s="174" t="str">
        <f t="shared" si="74"/>
        <v>20-CHITRAKOOT</v>
      </c>
      <c r="C882" s="170">
        <f t="shared" si="76"/>
        <v>2447.6820000000002</v>
      </c>
      <c r="D882" s="170">
        <f>T6_FG_PS!F29+T6_FG_PS!K29+T6A_FG_UPS!F29+T6A_FG_UPS!K29</f>
        <v>2308.873</v>
      </c>
      <c r="E882" s="180">
        <f t="shared" si="75"/>
        <v>0.94328961033336844</v>
      </c>
    </row>
    <row r="883" spans="1:5" ht="15.75" customHeight="1" x14ac:dyDescent="0.2">
      <c r="A883" s="145">
        <f t="shared" ref="A883:B902" si="77">A59</f>
        <v>21</v>
      </c>
      <c r="B883" s="174" t="str">
        <f t="shared" si="77"/>
        <v>21-AMETHI</v>
      </c>
      <c r="C883" s="170">
        <f t="shared" si="76"/>
        <v>2503.672</v>
      </c>
      <c r="D883" s="170">
        <f>T6_FG_PS!F30+T6_FG_PS!K30+T6A_FG_UPS!F30+T6A_FG_UPS!K30</f>
        <v>2389.3869999999997</v>
      </c>
      <c r="E883" s="180">
        <f t="shared" si="75"/>
        <v>0.95435304624567419</v>
      </c>
    </row>
    <row r="884" spans="1:5" ht="15.75" customHeight="1" x14ac:dyDescent="0.2">
      <c r="A884" s="145">
        <f t="shared" si="77"/>
        <v>22</v>
      </c>
      <c r="B884" s="174" t="str">
        <f t="shared" si="77"/>
        <v>22-DEORIA</v>
      </c>
      <c r="C884" s="170">
        <f t="shared" si="76"/>
        <v>4594.4530000000004</v>
      </c>
      <c r="D884" s="170">
        <f>T6_FG_PS!F31+T6_FG_PS!K31+T6A_FG_UPS!F31+T6A_FG_UPS!K31</f>
        <v>4207.585</v>
      </c>
      <c r="E884" s="180">
        <f t="shared" si="75"/>
        <v>0.91579672270017776</v>
      </c>
    </row>
    <row r="885" spans="1:5" ht="15.75" customHeight="1" x14ac:dyDescent="0.2">
      <c r="A885" s="145">
        <f t="shared" si="77"/>
        <v>23</v>
      </c>
      <c r="B885" s="174" t="str">
        <f t="shared" si="77"/>
        <v>23-ETAH</v>
      </c>
      <c r="C885" s="170">
        <f t="shared" si="76"/>
        <v>2969.5540000000001</v>
      </c>
      <c r="D885" s="170">
        <f>T6_FG_PS!F32+T6_FG_PS!K32+T6A_FG_UPS!F32+T6A_FG_UPS!K32</f>
        <v>2611.3609999999999</v>
      </c>
      <c r="E885" s="180">
        <f t="shared" si="75"/>
        <v>0.87937818271700052</v>
      </c>
    </row>
    <row r="886" spans="1:5" ht="15.75" customHeight="1" x14ac:dyDescent="0.2">
      <c r="A886" s="145">
        <f t="shared" si="77"/>
        <v>24</v>
      </c>
      <c r="B886" s="174" t="str">
        <f t="shared" si="77"/>
        <v>24-FAIZABAD</v>
      </c>
      <c r="C886" s="170">
        <f t="shared" si="76"/>
        <v>3964.5860000000002</v>
      </c>
      <c r="D886" s="170">
        <f>T6_FG_PS!F33+T6_FG_PS!K33+T6A_FG_UPS!F33+T6A_FG_UPS!K33</f>
        <v>3505.413</v>
      </c>
      <c r="E886" s="180">
        <f t="shared" si="75"/>
        <v>0.88418134957849315</v>
      </c>
    </row>
    <row r="887" spans="1:5" ht="15.75" customHeight="1" x14ac:dyDescent="0.2">
      <c r="A887" s="145">
        <f t="shared" si="77"/>
        <v>25</v>
      </c>
      <c r="B887" s="174" t="str">
        <f t="shared" si="77"/>
        <v>25-FARRUKHABAD</v>
      </c>
      <c r="C887" s="170">
        <f t="shared" si="76"/>
        <v>3145.6099999999997</v>
      </c>
      <c r="D887" s="170">
        <f>T6_FG_PS!F34+T6_FG_PS!K34+T6A_FG_UPS!F34+T6A_FG_UPS!K34</f>
        <v>2823.9259999999999</v>
      </c>
      <c r="E887" s="180">
        <f t="shared" si="75"/>
        <v>0.8977355743401122</v>
      </c>
    </row>
    <row r="888" spans="1:5" ht="15.75" customHeight="1" x14ac:dyDescent="0.2">
      <c r="A888" s="145">
        <f t="shared" si="77"/>
        <v>26</v>
      </c>
      <c r="B888" s="174" t="str">
        <f t="shared" si="77"/>
        <v>26-FATEHPUR</v>
      </c>
      <c r="C888" s="170">
        <f t="shared" si="76"/>
        <v>4517.9119999999994</v>
      </c>
      <c r="D888" s="170">
        <f>T6_FG_PS!F35+T6_FG_PS!K35+T6A_FG_UPS!F35+T6A_FG_UPS!K35</f>
        <v>4151.3509999999997</v>
      </c>
      <c r="E888" s="180">
        <f t="shared" si="75"/>
        <v>0.91886495354491193</v>
      </c>
    </row>
    <row r="889" spans="1:5" ht="15.75" customHeight="1" x14ac:dyDescent="0.2">
      <c r="A889" s="145">
        <f t="shared" si="77"/>
        <v>27</v>
      </c>
      <c r="B889" s="174" t="str">
        <f t="shared" si="77"/>
        <v>27-FIROZABAD</v>
      </c>
      <c r="C889" s="170">
        <f t="shared" si="76"/>
        <v>2622.9629999999997</v>
      </c>
      <c r="D889" s="170">
        <f>T6_FG_PS!F36+T6_FG_PS!K36+T6A_FG_UPS!F36+T6A_FG_UPS!K36</f>
        <v>2516.33</v>
      </c>
      <c r="E889" s="180">
        <f t="shared" si="75"/>
        <v>0.95934635753535225</v>
      </c>
    </row>
    <row r="890" spans="1:5" ht="15.75" customHeight="1" x14ac:dyDescent="0.2">
      <c r="A890" s="145">
        <f t="shared" si="77"/>
        <v>28</v>
      </c>
      <c r="B890" s="174" t="str">
        <f t="shared" si="77"/>
        <v>28-G.B. NAGAR</v>
      </c>
      <c r="C890" s="170">
        <f t="shared" si="76"/>
        <v>1814.4049999999997</v>
      </c>
      <c r="D890" s="170">
        <f>T6_FG_PS!F37+T6_FG_PS!K37+T6A_FG_UPS!F37+T6A_FG_UPS!K37</f>
        <v>1461.4409999999998</v>
      </c>
      <c r="E890" s="180">
        <f t="shared" si="75"/>
        <v>0.8054657036328714</v>
      </c>
    </row>
    <row r="891" spans="1:5" ht="15.75" customHeight="1" x14ac:dyDescent="0.2">
      <c r="A891" s="145">
        <f t="shared" si="77"/>
        <v>29</v>
      </c>
      <c r="B891" s="174" t="str">
        <f t="shared" si="77"/>
        <v>29-GHAZIPUR</v>
      </c>
      <c r="C891" s="170">
        <f t="shared" si="76"/>
        <v>5161.5280000000002</v>
      </c>
      <c r="D891" s="170">
        <f>T6_FG_PS!F38+T6_FG_PS!K38+T6A_FG_UPS!F38+T6A_FG_UPS!K38</f>
        <v>4707.674</v>
      </c>
      <c r="E891" s="180">
        <f t="shared" si="75"/>
        <v>0.91206983668402064</v>
      </c>
    </row>
    <row r="892" spans="1:5" ht="15.75" customHeight="1" x14ac:dyDescent="0.2">
      <c r="A892" s="145">
        <f t="shared" si="77"/>
        <v>30</v>
      </c>
      <c r="B892" s="174" t="str">
        <f t="shared" si="77"/>
        <v>30-GHAZIYABAD</v>
      </c>
      <c r="C892" s="170">
        <f t="shared" si="76"/>
        <v>1841.665</v>
      </c>
      <c r="D892" s="170">
        <f>T6_FG_PS!F39+T6_FG_PS!K39+T6A_FG_UPS!F39+T6A_FG_UPS!K39</f>
        <v>1414.07</v>
      </c>
      <c r="E892" s="180">
        <f t="shared" si="75"/>
        <v>0.76782150934073246</v>
      </c>
    </row>
    <row r="893" spans="1:5" ht="15.75" customHeight="1" x14ac:dyDescent="0.2">
      <c r="A893" s="145">
        <f t="shared" si="77"/>
        <v>31</v>
      </c>
      <c r="B893" s="174" t="str">
        <f t="shared" si="77"/>
        <v>31-GONDA</v>
      </c>
      <c r="C893" s="170">
        <f t="shared" si="76"/>
        <v>5730.5309999999999</v>
      </c>
      <c r="D893" s="170">
        <f>T6_FG_PS!F40+T6_FG_PS!K40+T6A_FG_UPS!F40+T6A_FG_UPS!K40</f>
        <v>5143.2</v>
      </c>
      <c r="E893" s="180">
        <f t="shared" si="75"/>
        <v>0.89750845078754482</v>
      </c>
    </row>
    <row r="894" spans="1:5" ht="15.75" customHeight="1" x14ac:dyDescent="0.2">
      <c r="A894" s="145">
        <f t="shared" si="77"/>
        <v>32</v>
      </c>
      <c r="B894" s="174" t="str">
        <f t="shared" si="77"/>
        <v>32-GORAKHPUR</v>
      </c>
      <c r="C894" s="170">
        <f t="shared" si="76"/>
        <v>5424.3150000000005</v>
      </c>
      <c r="D894" s="170">
        <f>T6_FG_PS!F41+T6_FG_PS!K41+T6A_FG_UPS!F41+T6A_FG_UPS!K41</f>
        <v>4553.0789999999997</v>
      </c>
      <c r="E894" s="180">
        <f t="shared" si="75"/>
        <v>0.83938322166024637</v>
      </c>
    </row>
    <row r="895" spans="1:5" ht="15.75" customHeight="1" x14ac:dyDescent="0.2">
      <c r="A895" s="145">
        <f t="shared" si="77"/>
        <v>33</v>
      </c>
      <c r="B895" s="174" t="str">
        <f t="shared" si="77"/>
        <v>33-HAMEERPUR</v>
      </c>
      <c r="C895" s="170">
        <f t="shared" si="76"/>
        <v>1956.181</v>
      </c>
      <c r="D895" s="170">
        <f>T6_FG_PS!F42+T6_FG_PS!K42+T6A_FG_UPS!F42+T6A_FG_UPS!K42</f>
        <v>1930.376</v>
      </c>
      <c r="E895" s="180">
        <f t="shared" si="75"/>
        <v>0.98680848040135338</v>
      </c>
    </row>
    <row r="896" spans="1:5" ht="15.75" customHeight="1" x14ac:dyDescent="0.2">
      <c r="A896" s="145">
        <f t="shared" si="77"/>
        <v>34</v>
      </c>
      <c r="B896" s="174" t="str">
        <f t="shared" si="77"/>
        <v>34-HARDOI</v>
      </c>
      <c r="C896" s="170">
        <f t="shared" si="76"/>
        <v>7970.9580000000005</v>
      </c>
      <c r="D896" s="170">
        <f>T6_FG_PS!F43+T6_FG_PS!K43+T6A_FG_UPS!F43+T6A_FG_UPS!K43</f>
        <v>7395.2209999999995</v>
      </c>
      <c r="E896" s="180">
        <f t="shared" si="75"/>
        <v>0.9277706644546363</v>
      </c>
    </row>
    <row r="897" spans="1:5" ht="15.75" customHeight="1" x14ac:dyDescent="0.2">
      <c r="A897" s="145">
        <f t="shared" si="77"/>
        <v>35</v>
      </c>
      <c r="B897" s="174" t="str">
        <f t="shared" si="77"/>
        <v>35-HATHRAS</v>
      </c>
      <c r="C897" s="170">
        <f t="shared" si="76"/>
        <v>2022.404</v>
      </c>
      <c r="D897" s="170">
        <f>T6_FG_PS!F44+T6_FG_PS!K44+T6A_FG_UPS!F44+T6A_FG_UPS!K44</f>
        <v>1896.2619999999997</v>
      </c>
      <c r="E897" s="180">
        <f t="shared" si="75"/>
        <v>0.93762769456547734</v>
      </c>
    </row>
    <row r="898" spans="1:5" ht="15.75" customHeight="1" x14ac:dyDescent="0.2">
      <c r="A898" s="145">
        <f t="shared" si="77"/>
        <v>36</v>
      </c>
      <c r="B898" s="174" t="str">
        <f t="shared" si="77"/>
        <v>36-ITAWAH</v>
      </c>
      <c r="C898" s="170">
        <f t="shared" si="76"/>
        <v>2413.9940000000001</v>
      </c>
      <c r="D898" s="170">
        <f>T6_FG_PS!F45+T6_FG_PS!K45+T6A_FG_UPS!F45+T6A_FG_UPS!K45</f>
        <v>2115.4939999999997</v>
      </c>
      <c r="E898" s="180">
        <f t="shared" si="75"/>
        <v>0.8763460058310002</v>
      </c>
    </row>
    <row r="899" spans="1:5" ht="15.75" customHeight="1" x14ac:dyDescent="0.2">
      <c r="A899" s="145">
        <f t="shared" si="77"/>
        <v>37</v>
      </c>
      <c r="B899" s="174" t="str">
        <f t="shared" si="77"/>
        <v>37-J.P. NAGAR</v>
      </c>
      <c r="C899" s="170">
        <f t="shared" si="76"/>
        <v>2200.7290000000003</v>
      </c>
      <c r="D899" s="170">
        <f>T6_FG_PS!F46+T6_FG_PS!K46+T6A_FG_UPS!F46+T6A_FG_UPS!K46</f>
        <v>2009.048</v>
      </c>
      <c r="E899" s="180">
        <f t="shared" si="75"/>
        <v>0.91290113412419238</v>
      </c>
    </row>
    <row r="900" spans="1:5" ht="15.75" customHeight="1" x14ac:dyDescent="0.2">
      <c r="A900" s="145">
        <f t="shared" si="77"/>
        <v>38</v>
      </c>
      <c r="B900" s="174" t="str">
        <f t="shared" si="77"/>
        <v>38-JALAUN</v>
      </c>
      <c r="C900" s="170">
        <f t="shared" si="76"/>
        <v>2318.4459999999999</v>
      </c>
      <c r="D900" s="170">
        <f>T6_FG_PS!F47+T6_FG_PS!K47+T6A_FG_UPS!F47+T6A_FG_UPS!K47</f>
        <v>2197.9850000000001</v>
      </c>
      <c r="E900" s="180">
        <f t="shared" si="75"/>
        <v>0.94804235250680857</v>
      </c>
    </row>
    <row r="901" spans="1:5" ht="15.75" customHeight="1" x14ac:dyDescent="0.2">
      <c r="A901" s="145">
        <f t="shared" si="77"/>
        <v>39</v>
      </c>
      <c r="B901" s="174" t="str">
        <f t="shared" si="77"/>
        <v>39-JAUNPUR</v>
      </c>
      <c r="C901" s="170">
        <f t="shared" si="76"/>
        <v>7241.9650000000001</v>
      </c>
      <c r="D901" s="170">
        <f>T6_FG_PS!F48+T6_FG_PS!K48+T6A_FG_UPS!F48+T6A_FG_UPS!K48</f>
        <v>6384.38</v>
      </c>
      <c r="E901" s="180">
        <f t="shared" si="75"/>
        <v>0.88158117306559758</v>
      </c>
    </row>
    <row r="902" spans="1:5" ht="15.75" customHeight="1" x14ac:dyDescent="0.2">
      <c r="A902" s="145">
        <f t="shared" si="77"/>
        <v>40</v>
      </c>
      <c r="B902" s="174" t="str">
        <f t="shared" si="77"/>
        <v>40-JHANSI</v>
      </c>
      <c r="C902" s="170">
        <f t="shared" si="76"/>
        <v>2750.9319999999998</v>
      </c>
      <c r="D902" s="170">
        <f>T6_FG_PS!F49+T6_FG_PS!K49+T6A_FG_UPS!F49+T6A_FG_UPS!K49</f>
        <v>2506.402</v>
      </c>
      <c r="E902" s="180">
        <f t="shared" si="75"/>
        <v>0.9111101255865286</v>
      </c>
    </row>
    <row r="903" spans="1:5" ht="15.75" customHeight="1" x14ac:dyDescent="0.2">
      <c r="A903" s="145">
        <f t="shared" ref="A903:B922" si="78">A79</f>
        <v>41</v>
      </c>
      <c r="B903" s="174" t="str">
        <f t="shared" si="78"/>
        <v>41-KANNAUJ</v>
      </c>
      <c r="C903" s="170">
        <f t="shared" si="76"/>
        <v>3190.259</v>
      </c>
      <c r="D903" s="170">
        <f>T6_FG_PS!F50+T6_FG_PS!K50+T6A_FG_UPS!F50+T6A_FG_UPS!K50</f>
        <v>2867.5079999999998</v>
      </c>
      <c r="E903" s="180">
        <f t="shared" si="75"/>
        <v>0.8988323518560718</v>
      </c>
    </row>
    <row r="904" spans="1:5" ht="15.75" customHeight="1" x14ac:dyDescent="0.2">
      <c r="A904" s="145">
        <f t="shared" si="78"/>
        <v>42</v>
      </c>
      <c r="B904" s="174" t="str">
        <f t="shared" si="78"/>
        <v>42-KANPUR DEHAT</v>
      </c>
      <c r="C904" s="170">
        <f t="shared" si="76"/>
        <v>3539.8429999999998</v>
      </c>
      <c r="D904" s="170">
        <f>T6_FG_PS!F51+T6_FG_PS!K51+T6A_FG_UPS!F51+T6A_FG_UPS!K51</f>
        <v>2836.5880000000002</v>
      </c>
      <c r="E904" s="180">
        <f t="shared" si="75"/>
        <v>0.80133158447987674</v>
      </c>
    </row>
    <row r="905" spans="1:5" ht="15.75" customHeight="1" x14ac:dyDescent="0.2">
      <c r="A905" s="145">
        <f t="shared" si="78"/>
        <v>43</v>
      </c>
      <c r="B905" s="174" t="str">
        <f t="shared" si="78"/>
        <v>43-KANPUR NAGAR</v>
      </c>
      <c r="C905" s="170">
        <f t="shared" si="76"/>
        <v>3143.7780000000002</v>
      </c>
      <c r="D905" s="170">
        <f>T6_FG_PS!F52+T6_FG_PS!K52+T6A_FG_UPS!F52+T6A_FG_UPS!K52</f>
        <v>2881.1170000000002</v>
      </c>
      <c r="E905" s="180">
        <f t="shared" si="75"/>
        <v>0.91645052545058847</v>
      </c>
    </row>
    <row r="906" spans="1:5" ht="15.75" customHeight="1" x14ac:dyDescent="0.2">
      <c r="A906" s="145">
        <f t="shared" si="78"/>
        <v>44</v>
      </c>
      <c r="B906" s="174" t="str">
        <f t="shared" si="78"/>
        <v>44-KAAS GANJ</v>
      </c>
      <c r="C906" s="170">
        <f t="shared" si="76"/>
        <v>2244.5450000000001</v>
      </c>
      <c r="D906" s="170">
        <f>T6_FG_PS!F53+T6_FG_PS!K53+T6A_FG_UPS!F53+T6A_FG_UPS!K53</f>
        <v>2067.0039999999999</v>
      </c>
      <c r="E906" s="180">
        <f t="shared" si="75"/>
        <v>0.92090111804396879</v>
      </c>
    </row>
    <row r="907" spans="1:5" ht="15.75" customHeight="1" x14ac:dyDescent="0.2">
      <c r="A907" s="145">
        <f t="shared" si="78"/>
        <v>45</v>
      </c>
      <c r="B907" s="174" t="str">
        <f t="shared" si="78"/>
        <v>45-KAUSHAMBI</v>
      </c>
      <c r="C907" s="170">
        <f t="shared" si="76"/>
        <v>2527.1629999999996</v>
      </c>
      <c r="D907" s="170">
        <f>T6_FG_PS!F54+T6_FG_PS!K54+T6A_FG_UPS!F54+T6A_FG_UPS!K54</f>
        <v>2601.1190000000001</v>
      </c>
      <c r="E907" s="180">
        <f t="shared" si="75"/>
        <v>1.0292644360494358</v>
      </c>
    </row>
    <row r="908" spans="1:5" ht="15.75" customHeight="1" x14ac:dyDescent="0.2">
      <c r="A908" s="145">
        <f t="shared" si="78"/>
        <v>46</v>
      </c>
      <c r="B908" s="174" t="str">
        <f t="shared" si="78"/>
        <v>46-KUSHINAGAR</v>
      </c>
      <c r="C908" s="170">
        <f t="shared" si="76"/>
        <v>5151.9620000000004</v>
      </c>
      <c r="D908" s="170">
        <f>T6_FG_PS!F55+T6_FG_PS!K55+T6A_FG_UPS!F55+T6A_FG_UPS!K55</f>
        <v>4423.3900000000003</v>
      </c>
      <c r="E908" s="180">
        <f t="shared" si="75"/>
        <v>0.85858358427333115</v>
      </c>
    </row>
    <row r="909" spans="1:5" ht="15.75" customHeight="1" x14ac:dyDescent="0.2">
      <c r="A909" s="145">
        <f t="shared" si="78"/>
        <v>47</v>
      </c>
      <c r="B909" s="174" t="str">
        <f t="shared" si="78"/>
        <v>47-LAKHIMPUR KHERI</v>
      </c>
      <c r="C909" s="170">
        <f t="shared" si="76"/>
        <v>9932.4390000000003</v>
      </c>
      <c r="D909" s="170">
        <f>T6_FG_PS!F56+T6_FG_PS!K56+T6A_FG_UPS!F56+T6A_FG_UPS!K56</f>
        <v>7600.6010000000006</v>
      </c>
      <c r="E909" s="180">
        <f t="shared" si="75"/>
        <v>0.7652300708818851</v>
      </c>
    </row>
    <row r="910" spans="1:5" ht="15.75" customHeight="1" x14ac:dyDescent="0.2">
      <c r="A910" s="145">
        <f t="shared" si="78"/>
        <v>48</v>
      </c>
      <c r="B910" s="174" t="str">
        <f t="shared" si="78"/>
        <v>48-LALITPUR</v>
      </c>
      <c r="C910" s="170">
        <f t="shared" si="76"/>
        <v>2904.6469999999999</v>
      </c>
      <c r="D910" s="170">
        <f>T6_FG_PS!F57+T6_FG_PS!K57+T6A_FG_UPS!F57+T6A_FG_UPS!K57</f>
        <v>2772.2919999999999</v>
      </c>
      <c r="E910" s="180">
        <f t="shared" si="75"/>
        <v>0.95443336143772373</v>
      </c>
    </row>
    <row r="911" spans="1:5" ht="15.75" customHeight="1" x14ac:dyDescent="0.2">
      <c r="A911" s="145">
        <f t="shared" si="78"/>
        <v>49</v>
      </c>
      <c r="B911" s="174" t="str">
        <f t="shared" si="78"/>
        <v>49-LUCKNOW</v>
      </c>
      <c r="C911" s="170">
        <f t="shared" si="76"/>
        <v>3770.096</v>
      </c>
      <c r="D911" s="170">
        <f>T6_FG_PS!F58+T6_FG_PS!K58+T6A_FG_UPS!F58+T6A_FG_UPS!K58</f>
        <v>3440.1419999999998</v>
      </c>
      <c r="E911" s="180">
        <f t="shared" si="75"/>
        <v>0.91248127368639942</v>
      </c>
    </row>
    <row r="912" spans="1:5" ht="15.75" customHeight="1" x14ac:dyDescent="0.2">
      <c r="A912" s="145">
        <f t="shared" si="78"/>
        <v>50</v>
      </c>
      <c r="B912" s="174" t="str">
        <f t="shared" si="78"/>
        <v>50-MAHOBA</v>
      </c>
      <c r="C912" s="170">
        <f t="shared" si="76"/>
        <v>1890.6119999999999</v>
      </c>
      <c r="D912" s="170">
        <f>T6_FG_PS!F59+T6_FG_PS!K59+T6A_FG_UPS!F59+T6A_FG_UPS!K59</f>
        <v>1837.0439999999999</v>
      </c>
      <c r="E912" s="180">
        <f t="shared" si="75"/>
        <v>0.9716663175733572</v>
      </c>
    </row>
    <row r="913" spans="1:5" ht="15.75" customHeight="1" x14ac:dyDescent="0.2">
      <c r="A913" s="145">
        <f t="shared" si="78"/>
        <v>51</v>
      </c>
      <c r="B913" s="174" t="str">
        <f t="shared" si="78"/>
        <v>51-MAHRAJGANJ</v>
      </c>
      <c r="C913" s="170">
        <f t="shared" si="76"/>
        <v>4594.9040000000005</v>
      </c>
      <c r="D913" s="170">
        <f>T6_FG_PS!F60+T6_FG_PS!K60+T6A_FG_UPS!F60+T6A_FG_UPS!K60</f>
        <v>3740.0950000000003</v>
      </c>
      <c r="E913" s="180">
        <f t="shared" si="75"/>
        <v>0.81396586305176344</v>
      </c>
    </row>
    <row r="914" spans="1:5" ht="15.75" customHeight="1" x14ac:dyDescent="0.2">
      <c r="A914" s="145">
        <f t="shared" si="78"/>
        <v>52</v>
      </c>
      <c r="B914" s="174" t="str">
        <f t="shared" si="78"/>
        <v>52-MAINPURI</v>
      </c>
      <c r="C914" s="170">
        <f t="shared" si="76"/>
        <v>2358.7249999999999</v>
      </c>
      <c r="D914" s="170">
        <f>T6_FG_PS!F61+T6_FG_PS!K61+T6A_FG_UPS!F61+T6A_FG_UPS!K61</f>
        <v>2160.864</v>
      </c>
      <c r="E914" s="180">
        <f t="shared" si="75"/>
        <v>0.91611527414175031</v>
      </c>
    </row>
    <row r="915" spans="1:5" ht="15.75" customHeight="1" x14ac:dyDescent="0.2">
      <c r="A915" s="145">
        <f t="shared" si="78"/>
        <v>53</v>
      </c>
      <c r="B915" s="174" t="str">
        <f t="shared" si="78"/>
        <v>53-MATHURA</v>
      </c>
      <c r="C915" s="170">
        <f t="shared" si="76"/>
        <v>2691.8690000000001</v>
      </c>
      <c r="D915" s="170">
        <f>T6_FG_PS!F62+T6_FG_PS!K62+T6A_FG_UPS!F62+T6A_FG_UPS!K62</f>
        <v>2248.0239999999999</v>
      </c>
      <c r="E915" s="180">
        <f t="shared" si="75"/>
        <v>0.83511641911251988</v>
      </c>
    </row>
    <row r="916" spans="1:5" ht="15.75" customHeight="1" x14ac:dyDescent="0.2">
      <c r="A916" s="145">
        <f t="shared" si="78"/>
        <v>54</v>
      </c>
      <c r="B916" s="174" t="str">
        <f t="shared" si="78"/>
        <v>54-MAU</v>
      </c>
      <c r="C916" s="170">
        <f t="shared" si="76"/>
        <v>3657.2629999999999</v>
      </c>
      <c r="D916" s="170">
        <f>T6_FG_PS!F63+T6_FG_PS!K63+T6A_FG_UPS!F63+T6A_FG_UPS!K63</f>
        <v>3041.1659999999997</v>
      </c>
      <c r="E916" s="180">
        <f t="shared" si="75"/>
        <v>0.83154151068709026</v>
      </c>
    </row>
    <row r="917" spans="1:5" ht="15.75" customHeight="1" x14ac:dyDescent="0.2">
      <c r="A917" s="145">
        <f t="shared" si="78"/>
        <v>55</v>
      </c>
      <c r="B917" s="174" t="str">
        <f t="shared" si="78"/>
        <v>55-MEERUT</v>
      </c>
      <c r="C917" s="170">
        <f t="shared" si="76"/>
        <v>3094.261</v>
      </c>
      <c r="D917" s="170">
        <f>T6_FG_PS!F64+T6_FG_PS!K64+T6A_FG_UPS!F64+T6A_FG_UPS!K64</f>
        <v>2485.7759999999998</v>
      </c>
      <c r="E917" s="180">
        <f t="shared" si="75"/>
        <v>0.80335046074006033</v>
      </c>
    </row>
    <row r="918" spans="1:5" ht="15.75" customHeight="1" x14ac:dyDescent="0.2">
      <c r="A918" s="145">
        <f t="shared" si="78"/>
        <v>56</v>
      </c>
      <c r="B918" s="174" t="str">
        <f t="shared" si="78"/>
        <v>56-MIRZAPUR</v>
      </c>
      <c r="C918" s="170">
        <f t="shared" si="76"/>
        <v>4901.6450000000004</v>
      </c>
      <c r="D918" s="170">
        <f>T6_FG_PS!F65+T6_FG_PS!K65+T6A_FG_UPS!F65+T6A_FG_UPS!K65</f>
        <v>4395.2330000000002</v>
      </c>
      <c r="E918" s="180">
        <f t="shared" si="75"/>
        <v>0.8966852964667984</v>
      </c>
    </row>
    <row r="919" spans="1:5" ht="15.75" customHeight="1" x14ac:dyDescent="0.2">
      <c r="A919" s="145">
        <f t="shared" si="78"/>
        <v>57</v>
      </c>
      <c r="B919" s="174" t="str">
        <f t="shared" si="78"/>
        <v>57-MORADABAD</v>
      </c>
      <c r="C919" s="170">
        <f t="shared" si="76"/>
        <v>3180.3379999999997</v>
      </c>
      <c r="D919" s="170">
        <f>T6_FG_PS!F66+T6_FG_PS!K66+T6A_FG_UPS!F66+T6A_FG_UPS!K66</f>
        <v>2813.6129999999998</v>
      </c>
      <c r="E919" s="180">
        <f t="shared" si="75"/>
        <v>0.88468992918362765</v>
      </c>
    </row>
    <row r="920" spans="1:5" ht="15.75" customHeight="1" x14ac:dyDescent="0.2">
      <c r="A920" s="145">
        <f t="shared" si="78"/>
        <v>58</v>
      </c>
      <c r="B920" s="174" t="str">
        <f t="shared" si="78"/>
        <v>58-MUZAFFARNAGAR</v>
      </c>
      <c r="C920" s="170">
        <f t="shared" si="76"/>
        <v>2351.375</v>
      </c>
      <c r="D920" s="170">
        <f>T6_FG_PS!F67+T6_FG_PS!K67+T6A_FG_UPS!F67+T6A_FG_UPS!K67</f>
        <v>2263.172</v>
      </c>
      <c r="E920" s="180">
        <f t="shared" si="75"/>
        <v>0.96248875657859767</v>
      </c>
    </row>
    <row r="921" spans="1:5" ht="15.75" customHeight="1" x14ac:dyDescent="0.2">
      <c r="A921" s="145">
        <f t="shared" si="78"/>
        <v>59</v>
      </c>
      <c r="B921" s="174" t="str">
        <f t="shared" si="78"/>
        <v>59-PILIBHIT</v>
      </c>
      <c r="C921" s="170">
        <f t="shared" si="76"/>
        <v>2875.0630000000001</v>
      </c>
      <c r="D921" s="170">
        <f>T6_FG_PS!F68+T6_FG_PS!K68+T6A_FG_UPS!F68+T6A_FG_UPS!K68</f>
        <v>2574.9710000000005</v>
      </c>
      <c r="E921" s="180">
        <f t="shared" si="75"/>
        <v>0.8956224611425907</v>
      </c>
    </row>
    <row r="922" spans="1:5" ht="15.75" customHeight="1" x14ac:dyDescent="0.2">
      <c r="A922" s="145">
        <f t="shared" si="78"/>
        <v>60</v>
      </c>
      <c r="B922" s="174" t="str">
        <f t="shared" si="78"/>
        <v>60-PRATAPGARH</v>
      </c>
      <c r="C922" s="170">
        <f t="shared" si="76"/>
        <v>5109.2090000000007</v>
      </c>
      <c r="D922" s="170">
        <f>T6_FG_PS!F69+T6_FG_PS!K69+T6A_FG_UPS!F69+T6A_FG_UPS!K69</f>
        <v>4230.2489999999998</v>
      </c>
      <c r="E922" s="180">
        <f t="shared" si="75"/>
        <v>0.82796554221994034</v>
      </c>
    </row>
    <row r="923" spans="1:5" ht="15.75" customHeight="1" x14ac:dyDescent="0.2">
      <c r="A923" s="145">
        <f t="shared" ref="A923:B937" si="79">A99</f>
        <v>61</v>
      </c>
      <c r="B923" s="174" t="str">
        <f t="shared" si="79"/>
        <v>61-RAI BAREILY</v>
      </c>
      <c r="C923" s="170">
        <f t="shared" si="76"/>
        <v>4210.6209999999992</v>
      </c>
      <c r="D923" s="170">
        <f>T6_FG_PS!F70+T6_FG_PS!K70+T6A_FG_UPS!F70+T6A_FG_UPS!K70</f>
        <v>3450.1770000000001</v>
      </c>
      <c r="E923" s="180">
        <f t="shared" si="75"/>
        <v>0.81939861127372915</v>
      </c>
    </row>
    <row r="924" spans="1:5" ht="15.75" customHeight="1" x14ac:dyDescent="0.2">
      <c r="A924" s="145">
        <f t="shared" si="79"/>
        <v>62</v>
      </c>
      <c r="B924" s="174" t="str">
        <f t="shared" si="79"/>
        <v>62-RAMPUR</v>
      </c>
      <c r="C924" s="170">
        <f t="shared" si="76"/>
        <v>2932.3109999999997</v>
      </c>
      <c r="D924" s="170">
        <f>T6_FG_PS!F71+T6_FG_PS!K71+T6A_FG_UPS!F71+T6A_FG_UPS!K71</f>
        <v>2691.19</v>
      </c>
      <c r="E924" s="180">
        <f t="shared" si="75"/>
        <v>0.91777100041571313</v>
      </c>
    </row>
    <row r="925" spans="1:5" ht="15.75" customHeight="1" x14ac:dyDescent="0.2">
      <c r="A925" s="145">
        <f t="shared" si="79"/>
        <v>63</v>
      </c>
      <c r="B925" s="174" t="str">
        <f t="shared" si="79"/>
        <v>63-SAHARANPUR</v>
      </c>
      <c r="C925" s="170">
        <f t="shared" si="76"/>
        <v>3856.2509999999997</v>
      </c>
      <c r="D925" s="170">
        <f>T6_FG_PS!F72+T6_FG_PS!K72+T6A_FG_UPS!F72+T6A_FG_UPS!K72</f>
        <v>3314.8450000000003</v>
      </c>
      <c r="E925" s="180">
        <f t="shared" si="75"/>
        <v>0.85960301857944421</v>
      </c>
    </row>
    <row r="926" spans="1:5" ht="15.75" customHeight="1" x14ac:dyDescent="0.2">
      <c r="A926" s="145">
        <f t="shared" si="79"/>
        <v>64</v>
      </c>
      <c r="B926" s="174" t="str">
        <f t="shared" si="79"/>
        <v>64-SANTKABIR NAGAR</v>
      </c>
      <c r="C926" s="170">
        <f t="shared" si="76"/>
        <v>2669.7449999999999</v>
      </c>
      <c r="D926" s="170">
        <f>T6_FG_PS!F73+T6_FG_PS!K73+T6A_FG_UPS!F73+T6A_FG_UPS!K73</f>
        <v>2246.009</v>
      </c>
      <c r="E926" s="180">
        <f t="shared" si="75"/>
        <v>0.8412822198374752</v>
      </c>
    </row>
    <row r="927" spans="1:5" ht="15.75" customHeight="1" x14ac:dyDescent="0.2">
      <c r="A927" s="145">
        <f t="shared" si="79"/>
        <v>65</v>
      </c>
      <c r="B927" s="174" t="str">
        <f t="shared" si="79"/>
        <v>65-SHAHJAHANPUR</v>
      </c>
      <c r="C927" s="170">
        <f t="shared" si="76"/>
        <v>5854.2120000000004</v>
      </c>
      <c r="D927" s="170">
        <f>T6_FG_PS!F74+T6_FG_PS!K74+T6A_FG_UPS!F74+T6A_FG_UPS!K74</f>
        <v>5135.0479999999989</v>
      </c>
      <c r="E927" s="180">
        <f t="shared" ref="E927:E933" si="80">D927/C927</f>
        <v>0.87715443171514773</v>
      </c>
    </row>
    <row r="928" spans="1:5" ht="15.75" customHeight="1" x14ac:dyDescent="0.2">
      <c r="A928" s="145">
        <f t="shared" si="79"/>
        <v>66</v>
      </c>
      <c r="B928" s="174" t="str">
        <f t="shared" si="79"/>
        <v>66-SHRAWASTI</v>
      </c>
      <c r="C928" s="170">
        <f t="shared" ref="C928:C937" si="81">C843</f>
        <v>1720.5819999999999</v>
      </c>
      <c r="D928" s="170">
        <f>T6_FG_PS!F75+T6_FG_PS!K75+T6A_FG_UPS!F75+T6A_FG_UPS!K75</f>
        <v>1602.5540000000001</v>
      </c>
      <c r="E928" s="180">
        <f t="shared" si="80"/>
        <v>0.93140228132108793</v>
      </c>
    </row>
    <row r="929" spans="1:8" ht="15.75" customHeight="1" x14ac:dyDescent="0.2">
      <c r="A929" s="145">
        <f t="shared" si="79"/>
        <v>67</v>
      </c>
      <c r="B929" s="174" t="str">
        <f t="shared" si="79"/>
        <v>67-SIDDHARTHNAGAR</v>
      </c>
      <c r="C929" s="170">
        <f t="shared" si="81"/>
        <v>4901.0919999999996</v>
      </c>
      <c r="D929" s="170">
        <f>T6_FG_PS!F76+T6_FG_PS!K76+T6A_FG_UPS!F76+T6A_FG_UPS!K76</f>
        <v>4283.3270000000002</v>
      </c>
      <c r="E929" s="180">
        <f t="shared" si="80"/>
        <v>0.87395360054453186</v>
      </c>
    </row>
    <row r="930" spans="1:8" ht="15.75" customHeight="1" x14ac:dyDescent="0.2">
      <c r="A930" s="145">
        <f t="shared" si="79"/>
        <v>68</v>
      </c>
      <c r="B930" s="174" t="str">
        <f t="shared" si="79"/>
        <v>68-SITAPUR</v>
      </c>
      <c r="C930" s="170">
        <f t="shared" si="81"/>
        <v>8079.2210000000005</v>
      </c>
      <c r="D930" s="170">
        <f>T6_FG_PS!F77+T6_FG_PS!K77+T6A_FG_UPS!F77+T6A_FG_UPS!K77</f>
        <v>8072.0679999999993</v>
      </c>
      <c r="E930" s="180">
        <f t="shared" si="80"/>
        <v>0.99911464236465353</v>
      </c>
    </row>
    <row r="931" spans="1:8" ht="15.75" customHeight="1" x14ac:dyDescent="0.2">
      <c r="A931" s="145">
        <f t="shared" si="79"/>
        <v>69</v>
      </c>
      <c r="B931" s="174" t="str">
        <f t="shared" si="79"/>
        <v>69-SONBHADRA</v>
      </c>
      <c r="C931" s="170">
        <f t="shared" si="81"/>
        <v>3900.9960000000001</v>
      </c>
      <c r="D931" s="170">
        <f>T6_FG_PS!F78+T6_FG_PS!K78+T6A_FG_UPS!F78+T6A_FG_UPS!K78</f>
        <v>3762.3269999999998</v>
      </c>
      <c r="E931" s="180">
        <f t="shared" si="80"/>
        <v>0.96445292433009411</v>
      </c>
    </row>
    <row r="932" spans="1:8" ht="15.75" customHeight="1" x14ac:dyDescent="0.2">
      <c r="A932" s="145">
        <f t="shared" si="79"/>
        <v>70</v>
      </c>
      <c r="B932" s="174" t="str">
        <f t="shared" si="79"/>
        <v>70-SULTANPUR</v>
      </c>
      <c r="C932" s="170">
        <f t="shared" si="81"/>
        <v>4311.5519999999997</v>
      </c>
      <c r="D932" s="170">
        <f>T6_FG_PS!F79+T6_FG_PS!K79+T6A_FG_UPS!F79+T6A_FG_UPS!K79</f>
        <v>4169.3540000000003</v>
      </c>
      <c r="E932" s="180">
        <f t="shared" si="80"/>
        <v>0.96701930070656705</v>
      </c>
    </row>
    <row r="933" spans="1:8" ht="15.75" customHeight="1" x14ac:dyDescent="0.2">
      <c r="A933" s="145">
        <f t="shared" si="79"/>
        <v>71</v>
      </c>
      <c r="B933" s="174" t="str">
        <f t="shared" si="79"/>
        <v>71-UNNAO</v>
      </c>
      <c r="C933" s="170">
        <f t="shared" si="81"/>
        <v>4284.6080000000002</v>
      </c>
      <c r="D933" s="170">
        <f>T6_FG_PS!F80+T6_FG_PS!K80+T6A_FG_UPS!F80+T6A_FG_UPS!K80</f>
        <v>4063.37</v>
      </c>
      <c r="E933" s="180">
        <f t="shared" si="80"/>
        <v>0.94836447114881917</v>
      </c>
    </row>
    <row r="934" spans="1:8" ht="15.75" customHeight="1" x14ac:dyDescent="0.2">
      <c r="A934" s="145">
        <f t="shared" si="79"/>
        <v>72</v>
      </c>
      <c r="B934" s="174" t="str">
        <f t="shared" si="79"/>
        <v>72-VARANASI</v>
      </c>
      <c r="C934" s="170">
        <f t="shared" si="81"/>
        <v>5631.0820000000003</v>
      </c>
      <c r="D934" s="170">
        <f>T6_FG_PS!F81+T6_FG_PS!K81+T6A_FG_UPS!F81+T6A_FG_UPS!K81</f>
        <v>5232.18</v>
      </c>
      <c r="E934" s="180">
        <f>D934/C934</f>
        <v>0.92916068350629599</v>
      </c>
    </row>
    <row r="935" spans="1:8" ht="15.75" customHeight="1" x14ac:dyDescent="0.2">
      <c r="A935" s="145">
        <f t="shared" si="79"/>
        <v>73</v>
      </c>
      <c r="B935" s="174" t="str">
        <f t="shared" si="79"/>
        <v>73-SAMBHAL</v>
      </c>
      <c r="C935" s="170">
        <f t="shared" si="81"/>
        <v>3707.9749999999999</v>
      </c>
      <c r="D935" s="170">
        <f>T6_FG_PS!F82+T6_FG_PS!K82+T6A_FG_UPS!F82+T6A_FG_UPS!K82</f>
        <v>2808.0730000000003</v>
      </c>
      <c r="E935" s="180">
        <f>D935/C935</f>
        <v>0.75730634645594974</v>
      </c>
    </row>
    <row r="936" spans="1:8" ht="15.75" customHeight="1" x14ac:dyDescent="0.2">
      <c r="A936" s="145">
        <f t="shared" si="79"/>
        <v>74</v>
      </c>
      <c r="B936" s="174" t="str">
        <f t="shared" si="79"/>
        <v>74-HAPUR</v>
      </c>
      <c r="C936" s="170">
        <f t="shared" si="81"/>
        <v>1369.9819999999997</v>
      </c>
      <c r="D936" s="170">
        <f>T6_FG_PS!F83+T6_FG_PS!K83+T6A_FG_UPS!F83+T6A_FG_UPS!K83</f>
        <v>1120.624</v>
      </c>
      <c r="E936" s="180">
        <f>D936/C936</f>
        <v>0.81798446986894735</v>
      </c>
    </row>
    <row r="937" spans="1:8" ht="15.75" customHeight="1" x14ac:dyDescent="0.2">
      <c r="A937" s="145">
        <f t="shared" si="79"/>
        <v>75</v>
      </c>
      <c r="B937" s="174" t="str">
        <f t="shared" si="79"/>
        <v>75-SHAMLI</v>
      </c>
      <c r="C937" s="170">
        <f t="shared" si="81"/>
        <v>1342.8269999999998</v>
      </c>
      <c r="D937" s="170">
        <f>T6_FG_PS!F84+T6_FG_PS!K84+T6A_FG_UPS!F84+T6A_FG_UPS!K84</f>
        <v>1428.9259999999999</v>
      </c>
      <c r="E937" s="180">
        <f>D937/C937</f>
        <v>1.0641177158338342</v>
      </c>
    </row>
    <row r="938" spans="1:8" ht="15.75" customHeight="1" x14ac:dyDescent="0.2">
      <c r="A938" s="181"/>
      <c r="B938" s="183" t="str">
        <f>B114</f>
        <v>TOTAL</v>
      </c>
      <c r="C938" s="184">
        <f>SUM(C863:C937)</f>
        <v>293541.86</v>
      </c>
      <c r="D938" s="184">
        <f>SUM(D863:D937)</f>
        <v>261009.95100000003</v>
      </c>
      <c r="E938" s="182">
        <f>D938/C938</f>
        <v>0.88917454907453419</v>
      </c>
    </row>
    <row r="940" spans="1:8" ht="15.75" customHeight="1" x14ac:dyDescent="0.2">
      <c r="A940" s="197" t="s">
        <v>969</v>
      </c>
      <c r="B940" s="194"/>
      <c r="C940" s="194"/>
      <c r="D940" s="194"/>
      <c r="E940" s="194"/>
      <c r="F940" s="194"/>
      <c r="G940" s="194"/>
      <c r="H940" s="194"/>
    </row>
    <row r="941" spans="1:8" ht="15.75" customHeight="1" x14ac:dyDescent="0.2">
      <c r="A941" s="194"/>
      <c r="B941" s="194"/>
      <c r="C941" s="194"/>
      <c r="D941" s="194"/>
      <c r="E941" s="194"/>
      <c r="G941" s="195"/>
      <c r="H941" s="196" t="s">
        <v>970</v>
      </c>
    </row>
    <row r="942" spans="1:8" s="179" customFormat="1" ht="55.5" customHeight="1" x14ac:dyDescent="0.2">
      <c r="A942" s="198" t="s">
        <v>263</v>
      </c>
      <c r="B942" s="198" t="s">
        <v>840</v>
      </c>
      <c r="C942" s="198" t="s">
        <v>963</v>
      </c>
      <c r="D942" s="198" t="s">
        <v>964</v>
      </c>
      <c r="E942" s="198" t="s">
        <v>965</v>
      </c>
      <c r="F942" s="198" t="s">
        <v>966</v>
      </c>
      <c r="G942" s="198" t="s">
        <v>967</v>
      </c>
      <c r="H942" s="198" t="s">
        <v>968</v>
      </c>
    </row>
    <row r="943" spans="1:8" ht="15.75" customHeight="1" x14ac:dyDescent="0.2">
      <c r="A943" s="185">
        <v>1</v>
      </c>
      <c r="B943" s="186">
        <v>2</v>
      </c>
      <c r="C943" s="185">
        <v>3</v>
      </c>
      <c r="D943" s="186">
        <v>4</v>
      </c>
      <c r="E943" s="185">
        <v>5</v>
      </c>
      <c r="F943" s="186">
        <v>6</v>
      </c>
      <c r="G943" s="185">
        <v>7</v>
      </c>
      <c r="H943" s="186">
        <v>8</v>
      </c>
    </row>
    <row r="944" spans="1:8" ht="15.75" customHeight="1" x14ac:dyDescent="0.2">
      <c r="A944" s="192">
        <f t="shared" ref="A944:B963" si="82">A39</f>
        <v>1</v>
      </c>
      <c r="B944" s="193" t="str">
        <f t="shared" si="82"/>
        <v>01-AGRA</v>
      </c>
      <c r="C944" s="191">
        <f>T6B_Pay_FG_FCI!E11</f>
        <v>177.69</v>
      </c>
      <c r="D944" s="187">
        <f>T6B_Pay_FG_FCI!G11+T6B_Pay_FG_FCI!J11</f>
        <v>179.58591000000001</v>
      </c>
      <c r="E944" s="187">
        <f>T6B_Pay_FG_FCI!I11+T6B_Pay_FG_FCI!K11</f>
        <v>177.69</v>
      </c>
      <c r="F944" s="188">
        <f>D944-E944</f>
        <v>1.8959100000000149</v>
      </c>
      <c r="G944" s="188">
        <f>C944-E944</f>
        <v>0</v>
      </c>
      <c r="H944" s="189">
        <f>E944/D944</f>
        <v>0.98944288001213454</v>
      </c>
    </row>
    <row r="945" spans="1:8" ht="15.75" customHeight="1" x14ac:dyDescent="0.2">
      <c r="A945" s="192">
        <f t="shared" si="82"/>
        <v>2</v>
      </c>
      <c r="B945" s="193" t="str">
        <f t="shared" si="82"/>
        <v>02-ALIGARH</v>
      </c>
      <c r="C945" s="191">
        <f>T6B_Pay_FG_FCI!E12</f>
        <v>135.11000000000001</v>
      </c>
      <c r="D945" s="187">
        <f>T6B_Pay_FG_FCI!G12+T6B_Pay_FG_FCI!J12</f>
        <v>135.54749000000001</v>
      </c>
      <c r="E945" s="187">
        <f>T6B_Pay_FG_FCI!I12+T6B_Pay_FG_FCI!K12</f>
        <v>135.11000000000001</v>
      </c>
      <c r="F945" s="188">
        <f t="shared" ref="F945:F1008" si="83">D945-E945</f>
        <v>0.43748999999999683</v>
      </c>
      <c r="G945" s="188">
        <f t="shared" ref="G945:G1008" si="84">C945-E945</f>
        <v>0</v>
      </c>
      <c r="H945" s="189">
        <f t="shared" ref="H945:H1008" si="85">E945/D945</f>
        <v>0.99677242271324984</v>
      </c>
    </row>
    <row r="946" spans="1:8" ht="15.75" customHeight="1" x14ac:dyDescent="0.2">
      <c r="A946" s="192">
        <f t="shared" si="82"/>
        <v>3</v>
      </c>
      <c r="B946" s="193" t="str">
        <f t="shared" si="82"/>
        <v>03-ALLAHABAD</v>
      </c>
      <c r="C946" s="191">
        <f>T6B_Pay_FG_FCI!E13</f>
        <v>354.84</v>
      </c>
      <c r="D946" s="187">
        <f>T6B_Pay_FG_FCI!G13+T6B_Pay_FG_FCI!J13</f>
        <v>294.76177000000001</v>
      </c>
      <c r="E946" s="187">
        <f>T6B_Pay_FG_FCI!I13+T6B_Pay_FG_FCI!K13</f>
        <v>294.76177000000001</v>
      </c>
      <c r="F946" s="188">
        <f t="shared" si="83"/>
        <v>0</v>
      </c>
      <c r="G946" s="188">
        <f t="shared" si="84"/>
        <v>60.078229999999962</v>
      </c>
      <c r="H946" s="189">
        <f t="shared" si="85"/>
        <v>1</v>
      </c>
    </row>
    <row r="947" spans="1:8" ht="15.75" customHeight="1" x14ac:dyDescent="0.2">
      <c r="A947" s="192">
        <f t="shared" si="82"/>
        <v>4</v>
      </c>
      <c r="B947" s="193" t="str">
        <f t="shared" si="82"/>
        <v>04-AMBEDKAR NAGAR</v>
      </c>
      <c r="C947" s="191">
        <f>T6B_Pay_FG_FCI!E14</f>
        <v>139.79</v>
      </c>
      <c r="D947" s="187">
        <f>T6B_Pay_FG_FCI!G14+T6B_Pay_FG_FCI!J14</f>
        <v>137.01532</v>
      </c>
      <c r="E947" s="187">
        <f>T6B_Pay_FG_FCI!I14+T6B_Pay_FG_FCI!K14</f>
        <v>137.01532</v>
      </c>
      <c r="F947" s="188">
        <f t="shared" si="83"/>
        <v>0</v>
      </c>
      <c r="G947" s="188">
        <f t="shared" si="84"/>
        <v>2.7746799999999894</v>
      </c>
      <c r="H947" s="189">
        <f t="shared" si="85"/>
        <v>1</v>
      </c>
    </row>
    <row r="948" spans="1:8" ht="15.75" customHeight="1" x14ac:dyDescent="0.2">
      <c r="A948" s="192">
        <f t="shared" si="82"/>
        <v>5</v>
      </c>
      <c r="B948" s="193" t="str">
        <f t="shared" si="82"/>
        <v>05-AURAIYA</v>
      </c>
      <c r="C948" s="191">
        <f>T6B_Pay_FG_FCI!E15</f>
        <v>89.55</v>
      </c>
      <c r="D948" s="187">
        <f>T6B_Pay_FG_FCI!G15+T6B_Pay_FG_FCI!J15</f>
        <v>89.362480000000005</v>
      </c>
      <c r="E948" s="187">
        <f>T6B_Pay_FG_FCI!I15+T6B_Pay_FG_FCI!K15</f>
        <v>85.37097</v>
      </c>
      <c r="F948" s="188">
        <f t="shared" si="83"/>
        <v>3.9915100000000052</v>
      </c>
      <c r="G948" s="188">
        <f t="shared" si="84"/>
        <v>4.1790299999999974</v>
      </c>
      <c r="H948" s="189">
        <f t="shared" si="85"/>
        <v>0.95533349119227662</v>
      </c>
    </row>
    <row r="949" spans="1:8" ht="15.75" customHeight="1" x14ac:dyDescent="0.2">
      <c r="A949" s="192">
        <f t="shared" si="82"/>
        <v>6</v>
      </c>
      <c r="B949" s="193" t="str">
        <f t="shared" si="82"/>
        <v>06-AZAMGARH</v>
      </c>
      <c r="C949" s="191">
        <f>T6B_Pay_FG_FCI!E16</f>
        <v>230.84</v>
      </c>
      <c r="D949" s="187">
        <f>T6B_Pay_FG_FCI!G16+T6B_Pay_FG_FCI!J16</f>
        <v>231.23957999999999</v>
      </c>
      <c r="E949" s="187">
        <f>T6B_Pay_FG_FCI!I16+T6B_Pay_FG_FCI!K16</f>
        <v>230.84000000000003</v>
      </c>
      <c r="F949" s="188">
        <f t="shared" si="83"/>
        <v>0.39957999999995764</v>
      </c>
      <c r="G949" s="188">
        <f t="shared" si="84"/>
        <v>0</v>
      </c>
      <c r="H949" s="189">
        <f t="shared" si="85"/>
        <v>0.99827200862412935</v>
      </c>
    </row>
    <row r="950" spans="1:8" ht="15.75" customHeight="1" x14ac:dyDescent="0.2">
      <c r="A950" s="192">
        <f t="shared" si="82"/>
        <v>7</v>
      </c>
      <c r="B950" s="193" t="str">
        <f t="shared" si="82"/>
        <v>07-BADAUN</v>
      </c>
      <c r="C950" s="191">
        <f>T6B_Pay_FG_FCI!E17</f>
        <v>184.45</v>
      </c>
      <c r="D950" s="187">
        <f>T6B_Pay_FG_FCI!G17+T6B_Pay_FG_FCI!J17</f>
        <v>185.05664000000002</v>
      </c>
      <c r="E950" s="187">
        <f>T6B_Pay_FG_FCI!I17+T6B_Pay_FG_FCI!K17</f>
        <v>184.45</v>
      </c>
      <c r="F950" s="188">
        <f t="shared" si="83"/>
        <v>0.60664000000002716</v>
      </c>
      <c r="G950" s="188">
        <f t="shared" si="84"/>
        <v>0</v>
      </c>
      <c r="H950" s="189">
        <f t="shared" si="85"/>
        <v>0.99672186850469113</v>
      </c>
    </row>
    <row r="951" spans="1:8" ht="15.75" customHeight="1" x14ac:dyDescent="0.2">
      <c r="A951" s="192">
        <f t="shared" si="82"/>
        <v>8</v>
      </c>
      <c r="B951" s="193" t="str">
        <f t="shared" si="82"/>
        <v>08-BAGHPAT</v>
      </c>
      <c r="C951" s="191">
        <f>T6B_Pay_FG_FCI!E18</f>
        <v>51.84</v>
      </c>
      <c r="D951" s="187">
        <f>T6B_Pay_FG_FCI!G18+T6B_Pay_FG_FCI!J18</f>
        <v>52.618070000000003</v>
      </c>
      <c r="E951" s="187">
        <f>T6B_Pay_FG_FCI!I18+T6B_Pay_FG_FCI!K18</f>
        <v>51.839999999999996</v>
      </c>
      <c r="F951" s="188">
        <f t="shared" si="83"/>
        <v>0.7780700000000067</v>
      </c>
      <c r="G951" s="188">
        <f t="shared" si="84"/>
        <v>0</v>
      </c>
      <c r="H951" s="189">
        <f t="shared" si="85"/>
        <v>0.98521287458852047</v>
      </c>
    </row>
    <row r="952" spans="1:8" ht="15.75" customHeight="1" x14ac:dyDescent="0.2">
      <c r="A952" s="192">
        <f t="shared" si="82"/>
        <v>9</v>
      </c>
      <c r="B952" s="193" t="str">
        <f t="shared" si="82"/>
        <v>09-BAHRAICH</v>
      </c>
      <c r="C952" s="191">
        <f>T6B_Pay_FG_FCI!E19</f>
        <v>249.89</v>
      </c>
      <c r="D952" s="187">
        <f>T6B_Pay_FG_FCI!G19+T6B_Pay_FG_FCI!J19</f>
        <v>235.14392999999998</v>
      </c>
      <c r="E952" s="187">
        <f>T6B_Pay_FG_FCI!I19+T6B_Pay_FG_FCI!K19</f>
        <v>235.14392999999998</v>
      </c>
      <c r="F952" s="188">
        <f t="shared" si="83"/>
        <v>0</v>
      </c>
      <c r="G952" s="188">
        <f t="shared" si="84"/>
        <v>14.746070000000003</v>
      </c>
      <c r="H952" s="189">
        <f t="shared" si="85"/>
        <v>1</v>
      </c>
    </row>
    <row r="953" spans="1:8" ht="15.75" customHeight="1" x14ac:dyDescent="0.2">
      <c r="A953" s="192">
        <f t="shared" si="82"/>
        <v>10</v>
      </c>
      <c r="B953" s="193" t="str">
        <f t="shared" si="82"/>
        <v>10-BALLIA</v>
      </c>
      <c r="C953" s="191">
        <f>T6B_Pay_FG_FCI!E20</f>
        <v>139.88</v>
      </c>
      <c r="D953" s="187">
        <f>T6B_Pay_FG_FCI!G20+T6B_Pay_FG_FCI!J20</f>
        <v>188.12616</v>
      </c>
      <c r="E953" s="187">
        <f>T6B_Pay_FG_FCI!I20+T6B_Pay_FG_FCI!K20</f>
        <v>139.88</v>
      </c>
      <c r="F953" s="188">
        <f t="shared" si="83"/>
        <v>48.246160000000003</v>
      </c>
      <c r="G953" s="188">
        <f t="shared" si="84"/>
        <v>0</v>
      </c>
      <c r="H953" s="189">
        <f t="shared" si="85"/>
        <v>0.74354358798372322</v>
      </c>
    </row>
    <row r="954" spans="1:8" ht="15.75" customHeight="1" x14ac:dyDescent="0.2">
      <c r="A954" s="192">
        <f t="shared" si="82"/>
        <v>11</v>
      </c>
      <c r="B954" s="193" t="str">
        <f t="shared" si="82"/>
        <v>11-BALRAMPUR</v>
      </c>
      <c r="C954" s="191">
        <f>T6B_Pay_FG_FCI!E21</f>
        <v>169.75</v>
      </c>
      <c r="D954" s="187">
        <f>T6B_Pay_FG_FCI!G21+T6B_Pay_FG_FCI!J21</f>
        <v>165.49191000000002</v>
      </c>
      <c r="E954" s="187">
        <f>T6B_Pay_FG_FCI!I21+T6B_Pay_FG_FCI!K21</f>
        <v>165.49191000000002</v>
      </c>
      <c r="F954" s="188">
        <f t="shared" si="83"/>
        <v>0</v>
      </c>
      <c r="G954" s="188">
        <f t="shared" si="84"/>
        <v>4.2580899999999815</v>
      </c>
      <c r="H954" s="189">
        <f t="shared" si="85"/>
        <v>1</v>
      </c>
    </row>
    <row r="955" spans="1:8" ht="15.75" customHeight="1" x14ac:dyDescent="0.2">
      <c r="A955" s="192">
        <f t="shared" si="82"/>
        <v>12</v>
      </c>
      <c r="B955" s="193" t="str">
        <f t="shared" si="82"/>
        <v>12-BANDA</v>
      </c>
      <c r="C955" s="191">
        <f>T6B_Pay_FG_FCI!E22</f>
        <v>141.05000000000001</v>
      </c>
      <c r="D955" s="187">
        <f>T6B_Pay_FG_FCI!G22+T6B_Pay_FG_FCI!J22</f>
        <v>141.07408000000001</v>
      </c>
      <c r="E955" s="187">
        <f>T6B_Pay_FG_FCI!I22+T6B_Pay_FG_FCI!K22</f>
        <v>141.05000000000001</v>
      </c>
      <c r="F955" s="188">
        <f t="shared" si="83"/>
        <v>2.4079999999997881E-2</v>
      </c>
      <c r="G955" s="188">
        <f t="shared" si="84"/>
        <v>0</v>
      </c>
      <c r="H955" s="189">
        <f t="shared" si="85"/>
        <v>0.99982930953723037</v>
      </c>
    </row>
    <row r="956" spans="1:8" ht="15.75" customHeight="1" x14ac:dyDescent="0.2">
      <c r="A956" s="192">
        <f t="shared" si="82"/>
        <v>13</v>
      </c>
      <c r="B956" s="193" t="str">
        <f t="shared" si="82"/>
        <v>13-BARABANKI</v>
      </c>
      <c r="C956" s="191">
        <f>T6B_Pay_FG_FCI!E23</f>
        <v>188.19</v>
      </c>
      <c r="D956" s="187">
        <f>T6B_Pay_FG_FCI!G23+T6B_Pay_FG_FCI!J23</f>
        <v>189.78752</v>
      </c>
      <c r="E956" s="187">
        <f>T6B_Pay_FG_FCI!I23+T6B_Pay_FG_FCI!K23</f>
        <v>188.19</v>
      </c>
      <c r="F956" s="188">
        <f t="shared" si="83"/>
        <v>1.5975200000000029</v>
      </c>
      <c r="G956" s="188">
        <f t="shared" si="84"/>
        <v>0</v>
      </c>
      <c r="H956" s="189">
        <f t="shared" si="85"/>
        <v>0.99158258667377075</v>
      </c>
    </row>
    <row r="957" spans="1:8" ht="15.75" customHeight="1" x14ac:dyDescent="0.2">
      <c r="A957" s="192">
        <f t="shared" si="82"/>
        <v>14</v>
      </c>
      <c r="B957" s="193" t="str">
        <f t="shared" si="82"/>
        <v>14-BAREILY</v>
      </c>
      <c r="C957" s="191">
        <f>T6B_Pay_FG_FCI!E24</f>
        <v>209.22</v>
      </c>
      <c r="D957" s="187">
        <f>T6B_Pay_FG_FCI!G24+T6B_Pay_FG_FCI!J24</f>
        <v>274.39758999999998</v>
      </c>
      <c r="E957" s="187">
        <f>T6B_Pay_FG_FCI!I24+T6B_Pay_FG_FCI!K24</f>
        <v>209.22</v>
      </c>
      <c r="F957" s="188">
        <f t="shared" si="83"/>
        <v>65.177589999999981</v>
      </c>
      <c r="G957" s="188">
        <f t="shared" si="84"/>
        <v>0</v>
      </c>
      <c r="H957" s="189">
        <f t="shared" si="85"/>
        <v>0.76247025347416508</v>
      </c>
    </row>
    <row r="958" spans="1:8" ht="15.75" customHeight="1" x14ac:dyDescent="0.2">
      <c r="A958" s="192">
        <f t="shared" si="82"/>
        <v>15</v>
      </c>
      <c r="B958" s="193" t="str">
        <f t="shared" si="82"/>
        <v>15-BASTI</v>
      </c>
      <c r="C958" s="191">
        <f>T6B_Pay_FG_FCI!E25</f>
        <v>163.37</v>
      </c>
      <c r="D958" s="187">
        <f>T6B_Pay_FG_FCI!G25+T6B_Pay_FG_FCI!J25</f>
        <v>163.73342</v>
      </c>
      <c r="E958" s="187">
        <f>T6B_Pay_FG_FCI!I25+T6B_Pay_FG_FCI!K25</f>
        <v>163.37</v>
      </c>
      <c r="F958" s="188">
        <f t="shared" si="83"/>
        <v>0.36341999999999075</v>
      </c>
      <c r="G958" s="188">
        <f t="shared" si="84"/>
        <v>0</v>
      </c>
      <c r="H958" s="189">
        <f t="shared" si="85"/>
        <v>0.99778041648430726</v>
      </c>
    </row>
    <row r="959" spans="1:8" ht="15.75" customHeight="1" x14ac:dyDescent="0.2">
      <c r="A959" s="192">
        <f t="shared" si="82"/>
        <v>16</v>
      </c>
      <c r="B959" s="193" t="str">
        <f t="shared" si="82"/>
        <v>16-BHADOHI</v>
      </c>
      <c r="C959" s="191">
        <f>T6B_Pay_FG_FCI!E26</f>
        <v>55.71</v>
      </c>
      <c r="D959" s="187">
        <f>T6B_Pay_FG_FCI!G26+T6B_Pay_FG_FCI!J26</f>
        <v>95.450569999999999</v>
      </c>
      <c r="E959" s="187">
        <f>T6B_Pay_FG_FCI!I26+T6B_Pay_FG_FCI!K26</f>
        <v>55.71</v>
      </c>
      <c r="F959" s="188">
        <f t="shared" si="83"/>
        <v>39.740569999999998</v>
      </c>
      <c r="G959" s="188">
        <f t="shared" si="84"/>
        <v>0</v>
      </c>
      <c r="H959" s="189">
        <f t="shared" si="85"/>
        <v>0.58365287918133968</v>
      </c>
    </row>
    <row r="960" spans="1:8" ht="15.75" customHeight="1" x14ac:dyDescent="0.2">
      <c r="A960" s="192">
        <f t="shared" si="82"/>
        <v>17</v>
      </c>
      <c r="B960" s="193" t="str">
        <f t="shared" si="82"/>
        <v>17-BIJNOUR</v>
      </c>
      <c r="C960" s="191">
        <f>T6B_Pay_FG_FCI!E27</f>
        <v>141.94999999999999</v>
      </c>
      <c r="D960" s="187">
        <f>T6B_Pay_FG_FCI!G27+T6B_Pay_FG_FCI!J27</f>
        <v>144.30444</v>
      </c>
      <c r="E960" s="187">
        <f>T6B_Pay_FG_FCI!I27+T6B_Pay_FG_FCI!K27</f>
        <v>141.94999999999999</v>
      </c>
      <c r="F960" s="188">
        <f t="shared" si="83"/>
        <v>2.354440000000011</v>
      </c>
      <c r="G960" s="188">
        <f t="shared" si="84"/>
        <v>0</v>
      </c>
      <c r="H960" s="189">
        <f t="shared" si="85"/>
        <v>0.9836842165078219</v>
      </c>
    </row>
    <row r="961" spans="1:8" ht="15.75" customHeight="1" x14ac:dyDescent="0.2">
      <c r="A961" s="192">
        <f t="shared" si="82"/>
        <v>18</v>
      </c>
      <c r="B961" s="193" t="str">
        <f t="shared" si="82"/>
        <v>18-BULANDSHAHAR</v>
      </c>
      <c r="C961" s="191">
        <f>T6B_Pay_FG_FCI!E28</f>
        <v>90.23</v>
      </c>
      <c r="D961" s="187">
        <f>T6B_Pay_FG_FCI!G28+T6B_Pay_FG_FCI!J28</f>
        <v>130.11488</v>
      </c>
      <c r="E961" s="187">
        <f>T6B_Pay_FG_FCI!I28+T6B_Pay_FG_FCI!K28</f>
        <v>90.22999999999999</v>
      </c>
      <c r="F961" s="188">
        <f t="shared" si="83"/>
        <v>39.88488000000001</v>
      </c>
      <c r="G961" s="188">
        <f t="shared" si="84"/>
        <v>0</v>
      </c>
      <c r="H961" s="189">
        <f t="shared" si="85"/>
        <v>0.69346411417356713</v>
      </c>
    </row>
    <row r="962" spans="1:8" ht="15.75" customHeight="1" x14ac:dyDescent="0.2">
      <c r="A962" s="192">
        <f t="shared" si="82"/>
        <v>19</v>
      </c>
      <c r="B962" s="193" t="str">
        <f t="shared" si="82"/>
        <v>19-CHANDAULI</v>
      </c>
      <c r="C962" s="191">
        <f>T6B_Pay_FG_FCI!E29</f>
        <v>88.52</v>
      </c>
      <c r="D962" s="187">
        <f>T6B_Pay_FG_FCI!G29+T6B_Pay_FG_FCI!J29</f>
        <v>138.35329000000002</v>
      </c>
      <c r="E962" s="187">
        <f>T6B_Pay_FG_FCI!I29+T6B_Pay_FG_FCI!K29</f>
        <v>88.52000000000001</v>
      </c>
      <c r="F962" s="188">
        <f t="shared" si="83"/>
        <v>49.833290000000005</v>
      </c>
      <c r="G962" s="188">
        <f t="shared" si="84"/>
        <v>0</v>
      </c>
      <c r="H962" s="189">
        <f t="shared" si="85"/>
        <v>0.63981131204035702</v>
      </c>
    </row>
    <row r="963" spans="1:8" ht="15.75" customHeight="1" x14ac:dyDescent="0.2">
      <c r="A963" s="192">
        <f t="shared" si="82"/>
        <v>20</v>
      </c>
      <c r="B963" s="193" t="str">
        <f t="shared" si="82"/>
        <v>20-CHITRAKOOT</v>
      </c>
      <c r="C963" s="191">
        <f>T6B_Pay_FG_FCI!E30</f>
        <v>104.52</v>
      </c>
      <c r="D963" s="187">
        <f>T6B_Pay_FG_FCI!G30+T6B_Pay_FG_FCI!J30</f>
        <v>104.37415</v>
      </c>
      <c r="E963" s="187">
        <f>T6B_Pay_FG_FCI!I30+T6B_Pay_FG_FCI!K30</f>
        <v>104.37415</v>
      </c>
      <c r="F963" s="188">
        <f t="shared" si="83"/>
        <v>0</v>
      </c>
      <c r="G963" s="188">
        <f t="shared" si="84"/>
        <v>0.14584999999999582</v>
      </c>
      <c r="H963" s="189">
        <f t="shared" si="85"/>
        <v>1</v>
      </c>
    </row>
    <row r="964" spans="1:8" ht="15.75" customHeight="1" x14ac:dyDescent="0.2">
      <c r="A964" s="192">
        <f t="shared" ref="A964:B983" si="86">A59</f>
        <v>21</v>
      </c>
      <c r="B964" s="193" t="str">
        <f t="shared" si="86"/>
        <v>21-AMETHI</v>
      </c>
      <c r="C964" s="191">
        <f>T6B_Pay_FG_FCI!E31</f>
        <v>62.23</v>
      </c>
      <c r="D964" s="187">
        <f>T6B_Pay_FG_FCI!G31+T6B_Pay_FG_FCI!J31</f>
        <v>109.66436</v>
      </c>
      <c r="E964" s="187">
        <f>T6B_Pay_FG_FCI!I31+T6B_Pay_FG_FCI!K31</f>
        <v>62.23</v>
      </c>
      <c r="F964" s="188">
        <f t="shared" si="83"/>
        <v>47.434360000000005</v>
      </c>
      <c r="G964" s="188">
        <f t="shared" si="84"/>
        <v>0</v>
      </c>
      <c r="H964" s="189">
        <f t="shared" si="85"/>
        <v>0.56745874411704944</v>
      </c>
    </row>
    <row r="965" spans="1:8" ht="15.75" customHeight="1" x14ac:dyDescent="0.2">
      <c r="A965" s="192">
        <f t="shared" si="86"/>
        <v>22</v>
      </c>
      <c r="B965" s="193" t="str">
        <f t="shared" si="86"/>
        <v>22-DEORIA</v>
      </c>
      <c r="C965" s="191">
        <f>T6B_Pay_FG_FCI!E32</f>
        <v>165.58</v>
      </c>
      <c r="D965" s="187">
        <f>T6B_Pay_FG_FCI!G32+T6B_Pay_FG_FCI!J32</f>
        <v>166.10726</v>
      </c>
      <c r="E965" s="187">
        <f>T6B_Pay_FG_FCI!I32+T6B_Pay_FG_FCI!K32</f>
        <v>163.09726000000001</v>
      </c>
      <c r="F965" s="188">
        <f t="shared" si="83"/>
        <v>3.0099999999999909</v>
      </c>
      <c r="G965" s="188">
        <f t="shared" si="84"/>
        <v>2.4827400000000068</v>
      </c>
      <c r="H965" s="189">
        <f t="shared" si="85"/>
        <v>0.98187917855005258</v>
      </c>
    </row>
    <row r="966" spans="1:8" ht="15.75" customHeight="1" x14ac:dyDescent="0.2">
      <c r="A966" s="192">
        <f t="shared" si="86"/>
        <v>23</v>
      </c>
      <c r="B966" s="193" t="str">
        <f t="shared" si="86"/>
        <v>23-ETAH</v>
      </c>
      <c r="C966" s="191">
        <f>T6B_Pay_FG_FCI!E33</f>
        <v>68.73</v>
      </c>
      <c r="D966" s="187">
        <f>T6B_Pay_FG_FCI!G33+T6B_Pay_FG_FCI!J33</f>
        <v>91.691270000000003</v>
      </c>
      <c r="E966" s="187">
        <f>T6B_Pay_FG_FCI!I33+T6B_Pay_FG_FCI!K33</f>
        <v>68.73</v>
      </c>
      <c r="F966" s="188">
        <f t="shared" si="83"/>
        <v>22.961269999999999</v>
      </c>
      <c r="G966" s="188">
        <f t="shared" si="84"/>
        <v>0</v>
      </c>
      <c r="H966" s="189">
        <f t="shared" si="85"/>
        <v>0.7495806307405275</v>
      </c>
    </row>
    <row r="967" spans="1:8" ht="15.75" customHeight="1" x14ac:dyDescent="0.2">
      <c r="A967" s="192">
        <f t="shared" si="86"/>
        <v>24</v>
      </c>
      <c r="B967" s="193" t="str">
        <f t="shared" si="86"/>
        <v>24-FAIZABAD</v>
      </c>
      <c r="C967" s="191">
        <f>T6B_Pay_FG_FCI!E34</f>
        <v>184.74</v>
      </c>
      <c r="D967" s="187">
        <f>T6B_Pay_FG_FCI!G34+T6B_Pay_FG_FCI!J34</f>
        <v>184.82406</v>
      </c>
      <c r="E967" s="187">
        <f>T6B_Pay_FG_FCI!I34+T6B_Pay_FG_FCI!K34</f>
        <v>184.74</v>
      </c>
      <c r="F967" s="188">
        <f t="shared" si="83"/>
        <v>8.4059999999993806E-2</v>
      </c>
      <c r="G967" s="188">
        <f t="shared" si="84"/>
        <v>0</v>
      </c>
      <c r="H967" s="189">
        <f t="shared" si="85"/>
        <v>0.99954518908414847</v>
      </c>
    </row>
    <row r="968" spans="1:8" ht="15.75" customHeight="1" x14ac:dyDescent="0.2">
      <c r="A968" s="192">
        <f t="shared" si="86"/>
        <v>25</v>
      </c>
      <c r="B968" s="193" t="str">
        <f t="shared" si="86"/>
        <v>25-FARRUKHABAD</v>
      </c>
      <c r="C968" s="191">
        <f>T6B_Pay_FG_FCI!E35</f>
        <v>149.44</v>
      </c>
      <c r="D968" s="187">
        <f>T6B_Pay_FG_FCI!G35+T6B_Pay_FG_FCI!J35</f>
        <v>142.85480999999999</v>
      </c>
      <c r="E968" s="187">
        <f>T6B_Pay_FG_FCI!I35+T6B_Pay_FG_FCI!K35</f>
        <v>137.29558</v>
      </c>
      <c r="F968" s="188">
        <f t="shared" si="83"/>
        <v>5.5592299999999852</v>
      </c>
      <c r="G968" s="188">
        <f t="shared" si="84"/>
        <v>12.144419999999997</v>
      </c>
      <c r="H968" s="189">
        <f t="shared" si="85"/>
        <v>0.9610847545140413</v>
      </c>
    </row>
    <row r="969" spans="1:8" ht="15.75" customHeight="1" x14ac:dyDescent="0.2">
      <c r="A969" s="192">
        <f t="shared" si="86"/>
        <v>26</v>
      </c>
      <c r="B969" s="193" t="str">
        <f t="shared" si="86"/>
        <v>26-FATEHPUR</v>
      </c>
      <c r="C969" s="191">
        <f>T6B_Pay_FG_FCI!E36</f>
        <v>105.33</v>
      </c>
      <c r="D969" s="187">
        <f>T6B_Pay_FG_FCI!G36+T6B_Pay_FG_FCI!J36</f>
        <v>183.03235000000001</v>
      </c>
      <c r="E969" s="187">
        <f>T6B_Pay_FG_FCI!I36+T6B_Pay_FG_FCI!K36</f>
        <v>105.33</v>
      </c>
      <c r="F969" s="188">
        <f t="shared" si="83"/>
        <v>77.70235000000001</v>
      </c>
      <c r="G969" s="188">
        <f t="shared" si="84"/>
        <v>0</v>
      </c>
      <c r="H969" s="189">
        <f t="shared" si="85"/>
        <v>0.57547204087146342</v>
      </c>
    </row>
    <row r="970" spans="1:8" ht="15.75" customHeight="1" x14ac:dyDescent="0.2">
      <c r="A970" s="192">
        <f t="shared" si="86"/>
        <v>27</v>
      </c>
      <c r="B970" s="193" t="str">
        <f t="shared" si="86"/>
        <v>27-FIROZABAD</v>
      </c>
      <c r="C970" s="191">
        <f>T6B_Pay_FG_FCI!E37</f>
        <v>121.91</v>
      </c>
      <c r="D970" s="187">
        <f>T6B_Pay_FG_FCI!G37+T6B_Pay_FG_FCI!J37</f>
        <v>122.89715000000001</v>
      </c>
      <c r="E970" s="187">
        <f>T6B_Pay_FG_FCI!I37+T6B_Pay_FG_FCI!K37</f>
        <v>121.91</v>
      </c>
      <c r="F970" s="188">
        <f t="shared" si="83"/>
        <v>0.98715000000001396</v>
      </c>
      <c r="G970" s="188">
        <f t="shared" si="84"/>
        <v>0</v>
      </c>
      <c r="H970" s="189">
        <f t="shared" si="85"/>
        <v>0.99196767378250827</v>
      </c>
    </row>
    <row r="971" spans="1:8" ht="15.75" customHeight="1" x14ac:dyDescent="0.2">
      <c r="A971" s="192">
        <f t="shared" si="86"/>
        <v>28</v>
      </c>
      <c r="B971" s="193" t="str">
        <f t="shared" si="86"/>
        <v>28-G.B. NAGAR</v>
      </c>
      <c r="C971" s="191">
        <f>T6B_Pay_FG_FCI!E38</f>
        <v>115.19</v>
      </c>
      <c r="D971" s="187">
        <f>T6B_Pay_FG_FCI!G38+T6B_Pay_FG_FCI!J38</f>
        <v>109.07352</v>
      </c>
      <c r="E971" s="187">
        <f>T6B_Pay_FG_FCI!I38+T6B_Pay_FG_FCI!K38</f>
        <v>109.07352</v>
      </c>
      <c r="F971" s="188">
        <f t="shared" si="83"/>
        <v>0</v>
      </c>
      <c r="G971" s="188">
        <f t="shared" si="84"/>
        <v>6.1164799999999957</v>
      </c>
      <c r="H971" s="189">
        <f t="shared" si="85"/>
        <v>1</v>
      </c>
    </row>
    <row r="972" spans="1:8" ht="15.75" customHeight="1" x14ac:dyDescent="0.2">
      <c r="A972" s="192">
        <f t="shared" si="86"/>
        <v>29</v>
      </c>
      <c r="B972" s="193" t="str">
        <f t="shared" si="86"/>
        <v>29-GHAZIPUR</v>
      </c>
      <c r="C972" s="191">
        <f>T6B_Pay_FG_FCI!E39</f>
        <v>203.89</v>
      </c>
      <c r="D972" s="187">
        <f>T6B_Pay_FG_FCI!G39+T6B_Pay_FG_FCI!J39</f>
        <v>211.34287</v>
      </c>
      <c r="E972" s="187">
        <f>T6B_Pay_FG_FCI!I39+T6B_Pay_FG_FCI!K39</f>
        <v>203.89</v>
      </c>
      <c r="F972" s="188">
        <f t="shared" si="83"/>
        <v>7.4528700000000185</v>
      </c>
      <c r="G972" s="188">
        <f t="shared" si="84"/>
        <v>0</v>
      </c>
      <c r="H972" s="189">
        <f t="shared" si="85"/>
        <v>0.96473564497349729</v>
      </c>
    </row>
    <row r="973" spans="1:8" ht="15.75" customHeight="1" x14ac:dyDescent="0.2">
      <c r="A973" s="192">
        <f t="shared" si="86"/>
        <v>30</v>
      </c>
      <c r="B973" s="193" t="str">
        <f t="shared" si="86"/>
        <v>30-GHAZIYABAD</v>
      </c>
      <c r="C973" s="191">
        <f>T6B_Pay_FG_FCI!E40</f>
        <v>68.650000000000006</v>
      </c>
      <c r="D973" s="187">
        <f>T6B_Pay_FG_FCI!G40+T6B_Pay_FG_FCI!J40</f>
        <v>55.75244</v>
      </c>
      <c r="E973" s="187">
        <f>T6B_Pay_FG_FCI!I40+T6B_Pay_FG_FCI!K40</f>
        <v>55.75244</v>
      </c>
      <c r="F973" s="188">
        <f t="shared" si="83"/>
        <v>0</v>
      </c>
      <c r="G973" s="188">
        <f t="shared" si="84"/>
        <v>12.897560000000006</v>
      </c>
      <c r="H973" s="189">
        <f t="shared" si="85"/>
        <v>1</v>
      </c>
    </row>
    <row r="974" spans="1:8" ht="15.75" customHeight="1" x14ac:dyDescent="0.2">
      <c r="A974" s="192">
        <f t="shared" si="86"/>
        <v>31</v>
      </c>
      <c r="B974" s="193" t="str">
        <f t="shared" si="86"/>
        <v>31-GONDA</v>
      </c>
      <c r="C974" s="191">
        <f>T6B_Pay_FG_FCI!E41</f>
        <v>288.79000000000002</v>
      </c>
      <c r="D974" s="187">
        <f>T6B_Pay_FG_FCI!G41+T6B_Pay_FG_FCI!J41</f>
        <v>294.51453000000004</v>
      </c>
      <c r="E974" s="187">
        <f>T6B_Pay_FG_FCI!I41+T6B_Pay_FG_FCI!K41</f>
        <v>288.78999999999996</v>
      </c>
      <c r="F974" s="188">
        <f t="shared" si="83"/>
        <v>5.7245300000000725</v>
      </c>
      <c r="G974" s="188">
        <f t="shared" si="84"/>
        <v>0</v>
      </c>
      <c r="H974" s="189">
        <f t="shared" si="85"/>
        <v>0.98056282656071303</v>
      </c>
    </row>
    <row r="975" spans="1:8" ht="15.75" customHeight="1" x14ac:dyDescent="0.2">
      <c r="A975" s="192">
        <f t="shared" si="86"/>
        <v>32</v>
      </c>
      <c r="B975" s="193" t="str">
        <f t="shared" si="86"/>
        <v>32-GORAKHPUR</v>
      </c>
      <c r="C975" s="191">
        <f>T6B_Pay_FG_FCI!E42</f>
        <v>228.39</v>
      </c>
      <c r="D975" s="187">
        <f>T6B_Pay_FG_FCI!G42+T6B_Pay_FG_FCI!J42</f>
        <v>228.97649000000001</v>
      </c>
      <c r="E975" s="187">
        <f>T6B_Pay_FG_FCI!I42+T6B_Pay_FG_FCI!K42</f>
        <v>228.39</v>
      </c>
      <c r="F975" s="188">
        <f t="shared" si="83"/>
        <v>0.58649000000002616</v>
      </c>
      <c r="G975" s="188">
        <f t="shared" si="84"/>
        <v>0</v>
      </c>
      <c r="H975" s="189">
        <f t="shared" si="85"/>
        <v>0.99743864533865456</v>
      </c>
    </row>
    <row r="976" spans="1:8" ht="15.75" customHeight="1" x14ac:dyDescent="0.2">
      <c r="A976" s="192">
        <f t="shared" si="86"/>
        <v>33</v>
      </c>
      <c r="B976" s="193" t="str">
        <f t="shared" si="86"/>
        <v>33-HAMEERPUR</v>
      </c>
      <c r="C976" s="191">
        <f>T6B_Pay_FG_FCI!E43</f>
        <v>87.85</v>
      </c>
      <c r="D976" s="187">
        <f>T6B_Pay_FG_FCI!G43+T6B_Pay_FG_FCI!J43</f>
        <v>88.262900000000002</v>
      </c>
      <c r="E976" s="187">
        <f>T6B_Pay_FG_FCI!I43+T6B_Pay_FG_FCI!K43</f>
        <v>87.85</v>
      </c>
      <c r="F976" s="188">
        <f t="shared" si="83"/>
        <v>0.41290000000000759</v>
      </c>
      <c r="G976" s="188">
        <f t="shared" si="84"/>
        <v>0</v>
      </c>
      <c r="H976" s="189">
        <f t="shared" si="85"/>
        <v>0.99532193027874671</v>
      </c>
    </row>
    <row r="977" spans="1:8" ht="15.75" customHeight="1" x14ac:dyDescent="0.2">
      <c r="A977" s="192">
        <f t="shared" si="86"/>
        <v>34</v>
      </c>
      <c r="B977" s="193" t="str">
        <f t="shared" si="86"/>
        <v>34-HARDOI</v>
      </c>
      <c r="C977" s="191">
        <f>T6B_Pay_FG_FCI!E44</f>
        <v>196.88</v>
      </c>
      <c r="D977" s="187">
        <f>T6B_Pay_FG_FCI!G44+T6B_Pay_FG_FCI!J44</f>
        <v>285.10525999999999</v>
      </c>
      <c r="E977" s="187">
        <f>T6B_Pay_FG_FCI!I44+T6B_Pay_FG_FCI!K44</f>
        <v>196.88</v>
      </c>
      <c r="F977" s="188">
        <f t="shared" si="83"/>
        <v>88.225259999999992</v>
      </c>
      <c r="G977" s="188">
        <f t="shared" si="84"/>
        <v>0</v>
      </c>
      <c r="H977" s="189">
        <f t="shared" si="85"/>
        <v>0.69055197368157994</v>
      </c>
    </row>
    <row r="978" spans="1:8" ht="15.75" customHeight="1" x14ac:dyDescent="0.2">
      <c r="A978" s="192">
        <f t="shared" si="86"/>
        <v>35</v>
      </c>
      <c r="B978" s="193" t="str">
        <f t="shared" si="86"/>
        <v>35-HATHRAS</v>
      </c>
      <c r="C978" s="191">
        <f>T6B_Pay_FG_FCI!E45</f>
        <v>50.29</v>
      </c>
      <c r="D978" s="187">
        <f>T6B_Pay_FG_FCI!G45+T6B_Pay_FG_FCI!J45</f>
        <v>79.273349999999994</v>
      </c>
      <c r="E978" s="187">
        <f>T6B_Pay_FG_FCI!I45+T6B_Pay_FG_FCI!K45</f>
        <v>50.29</v>
      </c>
      <c r="F978" s="188">
        <f t="shared" si="83"/>
        <v>28.983349999999994</v>
      </c>
      <c r="G978" s="188">
        <f t="shared" si="84"/>
        <v>0</v>
      </c>
      <c r="H978" s="189">
        <f t="shared" si="85"/>
        <v>0.63438721840315826</v>
      </c>
    </row>
    <row r="979" spans="1:8" ht="15.75" customHeight="1" x14ac:dyDescent="0.2">
      <c r="A979" s="192">
        <f t="shared" si="86"/>
        <v>36</v>
      </c>
      <c r="B979" s="193" t="str">
        <f t="shared" si="86"/>
        <v>36-ITAWAH</v>
      </c>
      <c r="C979" s="191">
        <f>T6B_Pay_FG_FCI!E46</f>
        <v>91.09</v>
      </c>
      <c r="D979" s="187">
        <f>T6B_Pay_FG_FCI!G46+T6B_Pay_FG_FCI!J46</f>
        <v>91.100629999999995</v>
      </c>
      <c r="E979" s="187">
        <f>T6B_Pay_FG_FCI!I46+T6B_Pay_FG_FCI!K46</f>
        <v>91.09</v>
      </c>
      <c r="F979" s="188">
        <f t="shared" si="83"/>
        <v>1.0629999999991924E-2</v>
      </c>
      <c r="G979" s="188">
        <f t="shared" si="84"/>
        <v>0</v>
      </c>
      <c r="H979" s="189">
        <f t="shared" si="85"/>
        <v>0.99988331584534607</v>
      </c>
    </row>
    <row r="980" spans="1:8" ht="15.75" customHeight="1" x14ac:dyDescent="0.2">
      <c r="A980" s="192">
        <f t="shared" si="86"/>
        <v>37</v>
      </c>
      <c r="B980" s="193" t="str">
        <f t="shared" si="86"/>
        <v>37-J.P. NAGAR</v>
      </c>
      <c r="C980" s="191">
        <f>T6B_Pay_FG_FCI!E47</f>
        <v>96.81</v>
      </c>
      <c r="D980" s="187">
        <f>T6B_Pay_FG_FCI!G47+T6B_Pay_FG_FCI!J47</f>
        <v>97.695139999999995</v>
      </c>
      <c r="E980" s="187">
        <f>T6B_Pay_FG_FCI!I47+T6B_Pay_FG_FCI!K47</f>
        <v>96.81</v>
      </c>
      <c r="F980" s="188">
        <f t="shared" si="83"/>
        <v>0.88513999999999271</v>
      </c>
      <c r="G980" s="188">
        <f t="shared" si="84"/>
        <v>0</v>
      </c>
      <c r="H980" s="189">
        <f t="shared" si="85"/>
        <v>0.99093977448622328</v>
      </c>
    </row>
    <row r="981" spans="1:8" ht="15.75" customHeight="1" x14ac:dyDescent="0.2">
      <c r="A981" s="192">
        <f t="shared" si="86"/>
        <v>38</v>
      </c>
      <c r="B981" s="193" t="str">
        <f t="shared" si="86"/>
        <v>38-JALAUN</v>
      </c>
      <c r="C981" s="191">
        <f>T6B_Pay_FG_FCI!E48</f>
        <v>94.61</v>
      </c>
      <c r="D981" s="187">
        <f>T6B_Pay_FG_FCI!G48+T6B_Pay_FG_FCI!J48</f>
        <v>95.114959999999996</v>
      </c>
      <c r="E981" s="187">
        <f>T6B_Pay_FG_FCI!I48+T6B_Pay_FG_FCI!K48</f>
        <v>94.61</v>
      </c>
      <c r="F981" s="188">
        <f t="shared" si="83"/>
        <v>0.50495999999999697</v>
      </c>
      <c r="G981" s="188">
        <f t="shared" si="84"/>
        <v>0</v>
      </c>
      <c r="H981" s="189">
        <f t="shared" si="85"/>
        <v>0.9946910559600719</v>
      </c>
    </row>
    <row r="982" spans="1:8" ht="15.75" customHeight="1" x14ac:dyDescent="0.2">
      <c r="A982" s="192">
        <f t="shared" si="86"/>
        <v>39</v>
      </c>
      <c r="B982" s="193" t="str">
        <f t="shared" si="86"/>
        <v>39-JAUNPUR</v>
      </c>
      <c r="C982" s="191">
        <f>T6B_Pay_FG_FCI!E49</f>
        <v>260.82</v>
      </c>
      <c r="D982" s="187">
        <f>T6B_Pay_FG_FCI!G49+T6B_Pay_FG_FCI!J49</f>
        <v>260.82308999999998</v>
      </c>
      <c r="E982" s="187">
        <f>T6B_Pay_FG_FCI!I49+T6B_Pay_FG_FCI!K49</f>
        <v>260.82</v>
      </c>
      <c r="F982" s="188">
        <f t="shared" si="83"/>
        <v>3.0899999999860484E-3</v>
      </c>
      <c r="G982" s="188">
        <f t="shared" si="84"/>
        <v>0</v>
      </c>
      <c r="H982" s="189">
        <f t="shared" si="85"/>
        <v>0.99998815288937803</v>
      </c>
    </row>
    <row r="983" spans="1:8" ht="15.75" customHeight="1" x14ac:dyDescent="0.2">
      <c r="A983" s="192">
        <f t="shared" si="86"/>
        <v>40</v>
      </c>
      <c r="B983" s="193" t="str">
        <f t="shared" si="86"/>
        <v>40-JHANSI</v>
      </c>
      <c r="C983" s="191">
        <f>T6B_Pay_FG_FCI!E50</f>
        <v>134.16</v>
      </c>
      <c r="D983" s="187">
        <f>T6B_Pay_FG_FCI!G50+T6B_Pay_FG_FCI!J50</f>
        <v>134.46228000000002</v>
      </c>
      <c r="E983" s="187">
        <f>T6B_Pay_FG_FCI!I50+T6B_Pay_FG_FCI!K50</f>
        <v>134.16</v>
      </c>
      <c r="F983" s="188">
        <f t="shared" si="83"/>
        <v>0.30228000000002453</v>
      </c>
      <c r="G983" s="188">
        <f t="shared" si="84"/>
        <v>0</v>
      </c>
      <c r="H983" s="189">
        <f t="shared" si="85"/>
        <v>0.99775193459459388</v>
      </c>
    </row>
    <row r="984" spans="1:8" ht="15.75" customHeight="1" x14ac:dyDescent="0.2">
      <c r="A984" s="192">
        <f t="shared" ref="A984:B1003" si="87">A79</f>
        <v>41</v>
      </c>
      <c r="B984" s="193" t="str">
        <f t="shared" si="87"/>
        <v>41-KANNAUJ</v>
      </c>
      <c r="C984" s="191">
        <f>T6B_Pay_FG_FCI!E51</f>
        <v>131.13</v>
      </c>
      <c r="D984" s="187">
        <f>T6B_Pay_FG_FCI!G51+T6B_Pay_FG_FCI!J51</f>
        <v>104.58000000000001</v>
      </c>
      <c r="E984" s="187">
        <f>T6B_Pay_FG_FCI!I51+T6B_Pay_FG_FCI!K51</f>
        <v>102.88</v>
      </c>
      <c r="F984" s="188">
        <f t="shared" si="83"/>
        <v>1.7000000000000171</v>
      </c>
      <c r="G984" s="188">
        <f t="shared" si="84"/>
        <v>28.25</v>
      </c>
      <c r="H984" s="189">
        <f t="shared" si="85"/>
        <v>0.98374450181679085</v>
      </c>
    </row>
    <row r="985" spans="1:8" ht="15.75" customHeight="1" x14ac:dyDescent="0.2">
      <c r="A985" s="192">
        <f t="shared" si="87"/>
        <v>42</v>
      </c>
      <c r="B985" s="193" t="str">
        <f t="shared" si="87"/>
        <v>42-KANPUR DEHAT</v>
      </c>
      <c r="C985" s="191">
        <f>T6B_Pay_FG_FCI!E52</f>
        <v>106.04</v>
      </c>
      <c r="D985" s="187">
        <f>T6B_Pay_FG_FCI!G52+T6B_Pay_FG_FCI!J52</f>
        <v>92.685559999999995</v>
      </c>
      <c r="E985" s="187">
        <f>T6B_Pay_FG_FCI!I52+T6B_Pay_FG_FCI!K52</f>
        <v>92.636700000000005</v>
      </c>
      <c r="F985" s="188">
        <f t="shared" si="83"/>
        <v>4.8859999999990578E-2</v>
      </c>
      <c r="G985" s="188">
        <f t="shared" si="84"/>
        <v>13.403300000000002</v>
      </c>
      <c r="H985" s="189">
        <f t="shared" si="85"/>
        <v>0.99947284129264591</v>
      </c>
    </row>
    <row r="986" spans="1:8" ht="15.75" customHeight="1" x14ac:dyDescent="0.2">
      <c r="A986" s="192">
        <f t="shared" si="87"/>
        <v>43</v>
      </c>
      <c r="B986" s="193" t="str">
        <f t="shared" si="87"/>
        <v>43-KANPUR NAGAR</v>
      </c>
      <c r="C986" s="191">
        <f>T6B_Pay_FG_FCI!E53</f>
        <v>85.37</v>
      </c>
      <c r="D986" s="187">
        <f>T6B_Pay_FG_FCI!G53+T6B_Pay_FG_FCI!J53</f>
        <v>87.163929999999993</v>
      </c>
      <c r="E986" s="187">
        <f>T6B_Pay_FG_FCI!I53+T6B_Pay_FG_FCI!K53</f>
        <v>85.37</v>
      </c>
      <c r="F986" s="188">
        <f t="shared" si="83"/>
        <v>1.7939299999999889</v>
      </c>
      <c r="G986" s="188">
        <f t="shared" si="84"/>
        <v>0</v>
      </c>
      <c r="H986" s="189">
        <f t="shared" si="85"/>
        <v>0.97941889494886258</v>
      </c>
    </row>
    <row r="987" spans="1:8" ht="15.75" customHeight="1" x14ac:dyDescent="0.2">
      <c r="A987" s="192">
        <f t="shared" si="87"/>
        <v>44</v>
      </c>
      <c r="B987" s="193" t="str">
        <f t="shared" si="87"/>
        <v>44-KAAS GANJ</v>
      </c>
      <c r="C987" s="191">
        <f>T6B_Pay_FG_FCI!E54</f>
        <v>51.83</v>
      </c>
      <c r="D987" s="187">
        <f>T6B_Pay_FG_FCI!G54+T6B_Pay_FG_FCI!J54</f>
        <v>85.248099999999994</v>
      </c>
      <c r="E987" s="187">
        <f>T6B_Pay_FG_FCI!I54+T6B_Pay_FG_FCI!K54</f>
        <v>51.83</v>
      </c>
      <c r="F987" s="188">
        <f t="shared" si="83"/>
        <v>33.418099999999995</v>
      </c>
      <c r="G987" s="188">
        <f t="shared" si="84"/>
        <v>0</v>
      </c>
      <c r="H987" s="189">
        <f t="shared" si="85"/>
        <v>0.6079900901017149</v>
      </c>
    </row>
    <row r="988" spans="1:8" ht="15.75" customHeight="1" x14ac:dyDescent="0.2">
      <c r="A988" s="192">
        <f t="shared" si="87"/>
        <v>45</v>
      </c>
      <c r="B988" s="193" t="str">
        <f t="shared" si="87"/>
        <v>45-KAUSHAMBI</v>
      </c>
      <c r="C988" s="191">
        <f>T6B_Pay_FG_FCI!E55</f>
        <v>63.12</v>
      </c>
      <c r="D988" s="187">
        <f>T6B_Pay_FG_FCI!G55+T6B_Pay_FG_FCI!J55</f>
        <v>115.65896000000001</v>
      </c>
      <c r="E988" s="187">
        <f>T6B_Pay_FG_FCI!I55+T6B_Pay_FG_FCI!K55</f>
        <v>63.120000000000005</v>
      </c>
      <c r="F988" s="188">
        <f t="shared" si="83"/>
        <v>52.538960000000003</v>
      </c>
      <c r="G988" s="188">
        <f t="shared" si="84"/>
        <v>0</v>
      </c>
      <c r="H988" s="189">
        <f t="shared" si="85"/>
        <v>0.54574241373085142</v>
      </c>
    </row>
    <row r="989" spans="1:8" ht="15.75" customHeight="1" x14ac:dyDescent="0.2">
      <c r="A989" s="192">
        <f t="shared" si="87"/>
        <v>46</v>
      </c>
      <c r="B989" s="193" t="str">
        <f t="shared" si="87"/>
        <v>46-KUSHINAGAR</v>
      </c>
      <c r="C989" s="191">
        <f>T6B_Pay_FG_FCI!E56</f>
        <v>171.93</v>
      </c>
      <c r="D989" s="187">
        <f>T6B_Pay_FG_FCI!G56+T6B_Pay_FG_FCI!J56</f>
        <v>170.72353000000001</v>
      </c>
      <c r="E989" s="187">
        <f>T6B_Pay_FG_FCI!I56+T6B_Pay_FG_FCI!K56</f>
        <v>170.72353000000001</v>
      </c>
      <c r="F989" s="188">
        <f t="shared" si="83"/>
        <v>0</v>
      </c>
      <c r="G989" s="188">
        <f t="shared" si="84"/>
        <v>1.2064699999999959</v>
      </c>
      <c r="H989" s="189">
        <f t="shared" si="85"/>
        <v>1</v>
      </c>
    </row>
    <row r="990" spans="1:8" ht="15.75" customHeight="1" x14ac:dyDescent="0.2">
      <c r="A990" s="192">
        <f t="shared" si="87"/>
        <v>47</v>
      </c>
      <c r="B990" s="193" t="str">
        <f t="shared" si="87"/>
        <v>47-LAKHIMPUR KHERI</v>
      </c>
      <c r="C990" s="191">
        <f>T6B_Pay_FG_FCI!E57</f>
        <v>291.57</v>
      </c>
      <c r="D990" s="187">
        <f>T6B_Pay_FG_FCI!G57+T6B_Pay_FG_FCI!J57</f>
        <v>327.40867000000003</v>
      </c>
      <c r="E990" s="187">
        <f>T6B_Pay_FG_FCI!I57+T6B_Pay_FG_FCI!K57</f>
        <v>291.57</v>
      </c>
      <c r="F990" s="188">
        <f t="shared" si="83"/>
        <v>35.838670000000036</v>
      </c>
      <c r="G990" s="188">
        <f t="shared" si="84"/>
        <v>0</v>
      </c>
      <c r="H990" s="189">
        <f t="shared" si="85"/>
        <v>0.89053842098927916</v>
      </c>
    </row>
    <row r="991" spans="1:8" ht="15.75" customHeight="1" x14ac:dyDescent="0.2">
      <c r="A991" s="192">
        <f t="shared" si="87"/>
        <v>48</v>
      </c>
      <c r="B991" s="193" t="str">
        <f t="shared" si="87"/>
        <v>48-LALITPUR</v>
      </c>
      <c r="C991" s="191">
        <f>T6B_Pay_FG_FCI!E58</f>
        <v>78.03</v>
      </c>
      <c r="D991" s="187">
        <f>T6B_Pay_FG_FCI!G58+T6B_Pay_FG_FCI!J58</f>
        <v>149.93538999999998</v>
      </c>
      <c r="E991" s="187">
        <f>T6B_Pay_FG_FCI!I58+T6B_Pay_FG_FCI!K58</f>
        <v>78.03</v>
      </c>
      <c r="F991" s="188">
        <f t="shared" si="83"/>
        <v>71.905389999999983</v>
      </c>
      <c r="G991" s="188">
        <f t="shared" si="84"/>
        <v>0</v>
      </c>
      <c r="H991" s="189">
        <f t="shared" si="85"/>
        <v>0.52042416403492209</v>
      </c>
    </row>
    <row r="992" spans="1:8" ht="15.75" customHeight="1" x14ac:dyDescent="0.2">
      <c r="A992" s="192">
        <f t="shared" si="87"/>
        <v>49</v>
      </c>
      <c r="B992" s="193" t="str">
        <f t="shared" si="87"/>
        <v>49-LUCKNOW</v>
      </c>
      <c r="C992" s="191">
        <f>T6B_Pay_FG_FCI!E59</f>
        <v>89.33</v>
      </c>
      <c r="D992" s="187">
        <f>T6B_Pay_FG_FCI!G59+T6B_Pay_FG_FCI!J59</f>
        <v>133.72681</v>
      </c>
      <c r="E992" s="187">
        <f>T6B_Pay_FG_FCI!I59+T6B_Pay_FG_FCI!K59</f>
        <v>89.33</v>
      </c>
      <c r="F992" s="188">
        <f t="shared" si="83"/>
        <v>44.396810000000002</v>
      </c>
      <c r="G992" s="188">
        <f t="shared" si="84"/>
        <v>0</v>
      </c>
      <c r="H992" s="189">
        <f t="shared" si="85"/>
        <v>0.66800367106640768</v>
      </c>
    </row>
    <row r="993" spans="1:8" ht="15.75" customHeight="1" x14ac:dyDescent="0.2">
      <c r="A993" s="192">
        <f t="shared" si="87"/>
        <v>50</v>
      </c>
      <c r="B993" s="193" t="str">
        <f t="shared" si="87"/>
        <v>50-MAHOBA</v>
      </c>
      <c r="C993" s="191">
        <f>T6B_Pay_FG_FCI!E60</f>
        <v>91.61</v>
      </c>
      <c r="D993" s="187">
        <f>T6B_Pay_FG_FCI!G60+T6B_Pay_FG_FCI!J60</f>
        <v>91.853560000000002</v>
      </c>
      <c r="E993" s="187">
        <f>T6B_Pay_FG_FCI!I60+T6B_Pay_FG_FCI!K60</f>
        <v>91.61</v>
      </c>
      <c r="F993" s="188">
        <f t="shared" si="83"/>
        <v>0.24356000000000222</v>
      </c>
      <c r="G993" s="188">
        <f t="shared" si="84"/>
        <v>0</v>
      </c>
      <c r="H993" s="189">
        <f t="shared" si="85"/>
        <v>0.99734838802110659</v>
      </c>
    </row>
    <row r="994" spans="1:8" ht="15.75" customHeight="1" x14ac:dyDescent="0.2">
      <c r="A994" s="192">
        <f t="shared" si="87"/>
        <v>51</v>
      </c>
      <c r="B994" s="193" t="str">
        <f t="shared" si="87"/>
        <v>51-MAHRAJGANJ</v>
      </c>
      <c r="C994" s="191">
        <f>T6B_Pay_FG_FCI!E61</f>
        <v>158.52000000000001</v>
      </c>
      <c r="D994" s="187">
        <f>T6B_Pay_FG_FCI!G61+T6B_Pay_FG_FCI!J61</f>
        <v>152.49376000000001</v>
      </c>
      <c r="E994" s="187">
        <f>T6B_Pay_FG_FCI!I61+T6B_Pay_FG_FCI!K61</f>
        <v>158.52000000000001</v>
      </c>
      <c r="F994" s="188">
        <f t="shared" si="83"/>
        <v>-6.0262400000000014</v>
      </c>
      <c r="G994" s="188">
        <f t="shared" si="84"/>
        <v>0</v>
      </c>
      <c r="H994" s="189">
        <f t="shared" si="85"/>
        <v>1.0395179448654162</v>
      </c>
    </row>
    <row r="995" spans="1:8" ht="15.75" customHeight="1" x14ac:dyDescent="0.2">
      <c r="A995" s="192">
        <f t="shared" si="87"/>
        <v>52</v>
      </c>
      <c r="B995" s="193" t="str">
        <f t="shared" si="87"/>
        <v>52-MAINPURI</v>
      </c>
      <c r="C995" s="191">
        <f>T6B_Pay_FG_FCI!E62</f>
        <v>62.62</v>
      </c>
      <c r="D995" s="187">
        <f>T6B_Pay_FG_FCI!G62+T6B_Pay_FG_FCI!J62</f>
        <v>116.18115</v>
      </c>
      <c r="E995" s="187">
        <f>T6B_Pay_FG_FCI!I62+T6B_Pay_FG_FCI!K62</f>
        <v>62.62</v>
      </c>
      <c r="F995" s="188">
        <f t="shared" si="83"/>
        <v>53.561150000000005</v>
      </c>
      <c r="G995" s="188">
        <f t="shared" si="84"/>
        <v>0</v>
      </c>
      <c r="H995" s="189">
        <f t="shared" si="85"/>
        <v>0.53898588540395753</v>
      </c>
    </row>
    <row r="996" spans="1:8" ht="15.75" customHeight="1" x14ac:dyDescent="0.2">
      <c r="A996" s="192">
        <f t="shared" si="87"/>
        <v>53</v>
      </c>
      <c r="B996" s="193" t="str">
        <f t="shared" si="87"/>
        <v>53-MATHURA</v>
      </c>
      <c r="C996" s="191">
        <f>T6B_Pay_FG_FCI!E63</f>
        <v>76.42</v>
      </c>
      <c r="D996" s="187">
        <f>T6B_Pay_FG_FCI!G63+T6B_Pay_FG_FCI!J63</f>
        <v>71.749809999999997</v>
      </c>
      <c r="E996" s="187">
        <f>T6B_Pay_FG_FCI!I63+T6B_Pay_FG_FCI!K63</f>
        <v>71.749809999999997</v>
      </c>
      <c r="F996" s="188">
        <f t="shared" si="83"/>
        <v>0</v>
      </c>
      <c r="G996" s="188">
        <f t="shared" si="84"/>
        <v>4.6701900000000052</v>
      </c>
      <c r="H996" s="189">
        <f t="shared" si="85"/>
        <v>1</v>
      </c>
    </row>
    <row r="997" spans="1:8" ht="15.75" customHeight="1" x14ac:dyDescent="0.2">
      <c r="A997" s="192">
        <f t="shared" si="87"/>
        <v>54</v>
      </c>
      <c r="B997" s="193" t="str">
        <f t="shared" si="87"/>
        <v>54-MAU</v>
      </c>
      <c r="C997" s="191">
        <f>T6B_Pay_FG_FCI!E64</f>
        <v>142.07</v>
      </c>
      <c r="D997" s="187">
        <f>T6B_Pay_FG_FCI!G64+T6B_Pay_FG_FCI!J64</f>
        <v>125.37860999999999</v>
      </c>
      <c r="E997" s="187">
        <f>T6B_Pay_FG_FCI!I64+T6B_Pay_FG_FCI!K64</f>
        <v>125.08411</v>
      </c>
      <c r="F997" s="188">
        <f t="shared" si="83"/>
        <v>0.29449999999999932</v>
      </c>
      <c r="G997" s="188">
        <f t="shared" si="84"/>
        <v>16.985889999999998</v>
      </c>
      <c r="H997" s="189">
        <f t="shared" si="85"/>
        <v>0.99765111449233645</v>
      </c>
    </row>
    <row r="998" spans="1:8" ht="15.75" customHeight="1" x14ac:dyDescent="0.2">
      <c r="A998" s="192">
        <f t="shared" si="87"/>
        <v>55</v>
      </c>
      <c r="B998" s="193" t="str">
        <f t="shared" si="87"/>
        <v>55-MEERUT</v>
      </c>
      <c r="C998" s="191">
        <f>T6B_Pay_FG_FCI!E65</f>
        <v>114.36</v>
      </c>
      <c r="D998" s="187">
        <f>T6B_Pay_FG_FCI!G65+T6B_Pay_FG_FCI!J65</f>
        <v>115.73785000000001</v>
      </c>
      <c r="E998" s="187">
        <f>T6B_Pay_FG_FCI!I65+T6B_Pay_FG_FCI!K65</f>
        <v>114.35999999999999</v>
      </c>
      <c r="F998" s="188">
        <f t="shared" si="83"/>
        <v>1.3778500000000236</v>
      </c>
      <c r="G998" s="188">
        <f t="shared" si="84"/>
        <v>0</v>
      </c>
      <c r="H998" s="189">
        <f t="shared" si="85"/>
        <v>0.98809507866268442</v>
      </c>
    </row>
    <row r="999" spans="1:8" ht="15.75" customHeight="1" x14ac:dyDescent="0.2">
      <c r="A999" s="192">
        <f t="shared" si="87"/>
        <v>56</v>
      </c>
      <c r="B999" s="193" t="str">
        <f t="shared" si="87"/>
        <v>56-MIRZAPUR</v>
      </c>
      <c r="C999" s="191">
        <f>T6B_Pay_FG_FCI!E66</f>
        <v>190.25</v>
      </c>
      <c r="D999" s="187">
        <f>T6B_Pay_FG_FCI!G66+T6B_Pay_FG_FCI!J66</f>
        <v>191.88454999999999</v>
      </c>
      <c r="E999" s="187">
        <f>T6B_Pay_FG_FCI!I66+T6B_Pay_FG_FCI!K66</f>
        <v>190.08420000000001</v>
      </c>
      <c r="F999" s="188">
        <f t="shared" si="83"/>
        <v>1.8003499999999804</v>
      </c>
      <c r="G999" s="188">
        <f t="shared" si="84"/>
        <v>0.16579999999999018</v>
      </c>
      <c r="H999" s="189">
        <f t="shared" si="85"/>
        <v>0.99061753538781527</v>
      </c>
    </row>
    <row r="1000" spans="1:8" ht="15.75" customHeight="1" x14ac:dyDescent="0.2">
      <c r="A1000" s="192">
        <f t="shared" si="87"/>
        <v>57</v>
      </c>
      <c r="B1000" s="193" t="str">
        <f t="shared" si="87"/>
        <v>57-MORADABAD</v>
      </c>
      <c r="C1000" s="191">
        <f>T6B_Pay_FG_FCI!E67</f>
        <v>124.34</v>
      </c>
      <c r="D1000" s="187">
        <f>T6B_Pay_FG_FCI!G67+T6B_Pay_FG_FCI!J67</f>
        <v>125.38036</v>
      </c>
      <c r="E1000" s="187">
        <f>T6B_Pay_FG_FCI!I67+T6B_Pay_FG_FCI!K67</f>
        <v>124.34</v>
      </c>
      <c r="F1000" s="188">
        <f t="shared" si="83"/>
        <v>1.0403599999999926</v>
      </c>
      <c r="G1000" s="188">
        <f t="shared" si="84"/>
        <v>0</v>
      </c>
      <c r="H1000" s="189">
        <f t="shared" si="85"/>
        <v>0.99170236869634132</v>
      </c>
    </row>
    <row r="1001" spans="1:8" ht="15.75" customHeight="1" x14ac:dyDescent="0.2">
      <c r="A1001" s="192">
        <f t="shared" si="87"/>
        <v>58</v>
      </c>
      <c r="B1001" s="193" t="str">
        <f t="shared" si="87"/>
        <v>58-MUZAFFARNAGAR</v>
      </c>
      <c r="C1001" s="191">
        <f>T6B_Pay_FG_FCI!E68</f>
        <v>92.7</v>
      </c>
      <c r="D1001" s="187">
        <f>T6B_Pay_FG_FCI!G68+T6B_Pay_FG_FCI!J68</f>
        <v>93.897449999999992</v>
      </c>
      <c r="E1001" s="187">
        <f>T6B_Pay_FG_FCI!I68+T6B_Pay_FG_FCI!K68</f>
        <v>92.699999999999989</v>
      </c>
      <c r="F1001" s="188">
        <f t="shared" si="83"/>
        <v>1.1974500000000035</v>
      </c>
      <c r="G1001" s="188">
        <f t="shared" si="84"/>
        <v>0</v>
      </c>
      <c r="H1001" s="189">
        <f t="shared" si="85"/>
        <v>0.98724725751338294</v>
      </c>
    </row>
    <row r="1002" spans="1:8" ht="15.75" customHeight="1" x14ac:dyDescent="0.2">
      <c r="A1002" s="192">
        <f t="shared" si="87"/>
        <v>59</v>
      </c>
      <c r="B1002" s="193" t="str">
        <f t="shared" si="87"/>
        <v>59-PILIBHIT</v>
      </c>
      <c r="C1002" s="191">
        <f>T6B_Pay_FG_FCI!E69</f>
        <v>69.44</v>
      </c>
      <c r="D1002" s="187">
        <f>T6B_Pay_FG_FCI!G69+T6B_Pay_FG_FCI!J69</f>
        <v>99.182900000000004</v>
      </c>
      <c r="E1002" s="187">
        <f>T6B_Pay_FG_FCI!I69+T6B_Pay_FG_FCI!K69</f>
        <v>69.44</v>
      </c>
      <c r="F1002" s="188">
        <f t="shared" si="83"/>
        <v>29.742900000000006</v>
      </c>
      <c r="G1002" s="188">
        <f t="shared" si="84"/>
        <v>0</v>
      </c>
      <c r="H1002" s="189">
        <f t="shared" si="85"/>
        <v>0.70012068612633827</v>
      </c>
    </row>
    <row r="1003" spans="1:8" ht="15.75" customHeight="1" x14ac:dyDescent="0.2">
      <c r="A1003" s="192">
        <f t="shared" si="87"/>
        <v>60</v>
      </c>
      <c r="B1003" s="193" t="str">
        <f t="shared" si="87"/>
        <v>60-PRATAPGARH</v>
      </c>
      <c r="C1003" s="191">
        <f>T6B_Pay_FG_FCI!E70</f>
        <v>194.12</v>
      </c>
      <c r="D1003" s="187">
        <f>T6B_Pay_FG_FCI!G70+T6B_Pay_FG_FCI!J70</f>
        <v>194.12075999999999</v>
      </c>
      <c r="E1003" s="187">
        <f>T6B_Pay_FG_FCI!I70+T6B_Pay_FG_FCI!K70</f>
        <v>194.12</v>
      </c>
      <c r="F1003" s="188">
        <f t="shared" si="83"/>
        <v>7.5999999998543899E-4</v>
      </c>
      <c r="G1003" s="188">
        <f t="shared" si="84"/>
        <v>0</v>
      </c>
      <c r="H1003" s="189">
        <f t="shared" si="85"/>
        <v>0.99999608491126868</v>
      </c>
    </row>
    <row r="1004" spans="1:8" ht="15.75" customHeight="1" x14ac:dyDescent="0.2">
      <c r="A1004" s="192">
        <f t="shared" ref="A1004:B1018" si="88">A99</f>
        <v>61</v>
      </c>
      <c r="B1004" s="193" t="str">
        <f t="shared" si="88"/>
        <v>61-RAI BAREILY</v>
      </c>
      <c r="C1004" s="191">
        <f>T6B_Pay_FG_FCI!E71</f>
        <v>129.44999999999999</v>
      </c>
      <c r="D1004" s="187">
        <f>T6B_Pay_FG_FCI!G71+T6B_Pay_FG_FCI!J71</f>
        <v>129.56914</v>
      </c>
      <c r="E1004" s="187">
        <f>T6B_Pay_FG_FCI!I71+T6B_Pay_FG_FCI!K71</f>
        <v>129.44999999999999</v>
      </c>
      <c r="F1004" s="188">
        <f t="shared" si="83"/>
        <v>0.11914000000001579</v>
      </c>
      <c r="G1004" s="188">
        <f t="shared" si="84"/>
        <v>0</v>
      </c>
      <c r="H1004" s="189">
        <f t="shared" si="85"/>
        <v>0.99908049092553974</v>
      </c>
    </row>
    <row r="1005" spans="1:8" ht="15.75" customHeight="1" x14ac:dyDescent="0.2">
      <c r="A1005" s="192">
        <f t="shared" si="88"/>
        <v>62</v>
      </c>
      <c r="B1005" s="193" t="str">
        <f t="shared" si="88"/>
        <v>62-RAMPUR</v>
      </c>
      <c r="C1005" s="191">
        <f>T6B_Pay_FG_FCI!E72</f>
        <v>125.08</v>
      </c>
      <c r="D1005" s="187">
        <f>T6B_Pay_FG_FCI!G72+T6B_Pay_FG_FCI!J72</f>
        <v>125.97465</v>
      </c>
      <c r="E1005" s="187">
        <f>T6B_Pay_FG_FCI!I72+T6B_Pay_FG_FCI!K72</f>
        <v>125.07999999999998</v>
      </c>
      <c r="F1005" s="188">
        <f t="shared" si="83"/>
        <v>0.89465000000001282</v>
      </c>
      <c r="G1005" s="188">
        <f t="shared" si="84"/>
        <v>0</v>
      </c>
      <c r="H1005" s="189">
        <f t="shared" si="85"/>
        <v>0.99289817435491967</v>
      </c>
    </row>
    <row r="1006" spans="1:8" ht="15.75" customHeight="1" x14ac:dyDescent="0.2">
      <c r="A1006" s="192">
        <f t="shared" si="88"/>
        <v>63</v>
      </c>
      <c r="B1006" s="193" t="str">
        <f t="shared" si="88"/>
        <v>63-SAHARANPUR</v>
      </c>
      <c r="C1006" s="191">
        <f>T6B_Pay_FG_FCI!E73</f>
        <v>150.97999999999999</v>
      </c>
      <c r="D1006" s="187">
        <f>T6B_Pay_FG_FCI!G73+T6B_Pay_FG_FCI!J73</f>
        <v>152.51265000000001</v>
      </c>
      <c r="E1006" s="187">
        <f>T6B_Pay_FG_FCI!I73+T6B_Pay_FG_FCI!K73</f>
        <v>150.98000000000002</v>
      </c>
      <c r="F1006" s="188">
        <f t="shared" si="83"/>
        <v>1.5326499999999896</v>
      </c>
      <c r="G1006" s="188">
        <f t="shared" si="84"/>
        <v>0</v>
      </c>
      <c r="H1006" s="189">
        <f t="shared" si="85"/>
        <v>0.98995066966576217</v>
      </c>
    </row>
    <row r="1007" spans="1:8" ht="15.75" customHeight="1" x14ac:dyDescent="0.2">
      <c r="A1007" s="192">
        <f t="shared" si="88"/>
        <v>64</v>
      </c>
      <c r="B1007" s="193" t="str">
        <f t="shared" si="88"/>
        <v>64-SANTKABIR NAGAR</v>
      </c>
      <c r="C1007" s="191">
        <f>T6B_Pay_FG_FCI!E74</f>
        <v>60.09</v>
      </c>
      <c r="D1007" s="187">
        <f>T6B_Pay_FG_FCI!G74+T6B_Pay_FG_FCI!J74</f>
        <v>115.22914</v>
      </c>
      <c r="E1007" s="187">
        <f>T6B_Pay_FG_FCI!I74+T6B_Pay_FG_FCI!K74</f>
        <v>60.09</v>
      </c>
      <c r="F1007" s="188">
        <f t="shared" si="83"/>
        <v>55.139139999999998</v>
      </c>
      <c r="G1007" s="188">
        <f t="shared" si="84"/>
        <v>0</v>
      </c>
      <c r="H1007" s="189">
        <f t="shared" si="85"/>
        <v>0.52148267356677314</v>
      </c>
    </row>
    <row r="1008" spans="1:8" ht="15.75" customHeight="1" x14ac:dyDescent="0.2">
      <c r="A1008" s="192">
        <f t="shared" si="88"/>
        <v>65</v>
      </c>
      <c r="B1008" s="193" t="str">
        <f t="shared" si="88"/>
        <v>65-SHAHJAHANPUR</v>
      </c>
      <c r="C1008" s="191">
        <f>T6B_Pay_FG_FCI!E75</f>
        <v>220.9</v>
      </c>
      <c r="D1008" s="187">
        <f>T6B_Pay_FG_FCI!G75+T6B_Pay_FG_FCI!J75</f>
        <v>220.29948000000002</v>
      </c>
      <c r="E1008" s="187">
        <f>T6B_Pay_FG_FCI!I75+T6B_Pay_FG_FCI!K75</f>
        <v>220.29948000000002</v>
      </c>
      <c r="F1008" s="188">
        <f t="shared" si="83"/>
        <v>0</v>
      </c>
      <c r="G1008" s="188">
        <f t="shared" si="84"/>
        <v>0.60051999999998884</v>
      </c>
      <c r="H1008" s="189">
        <f t="shared" si="85"/>
        <v>1</v>
      </c>
    </row>
    <row r="1009" spans="1:8" ht="15.75" customHeight="1" x14ac:dyDescent="0.2">
      <c r="A1009" s="192">
        <f t="shared" si="88"/>
        <v>66</v>
      </c>
      <c r="B1009" s="193" t="str">
        <f t="shared" si="88"/>
        <v>66-SHRAWASTI</v>
      </c>
      <c r="C1009" s="191">
        <f>T6B_Pay_FG_FCI!E76</f>
        <v>40.57</v>
      </c>
      <c r="D1009" s="187">
        <f>T6B_Pay_FG_FCI!G76+T6B_Pay_FG_FCI!J76</f>
        <v>52.159779999999998</v>
      </c>
      <c r="E1009" s="187">
        <f>T6B_Pay_FG_FCI!I76+T6B_Pay_FG_FCI!K76</f>
        <v>40.181759999999997</v>
      </c>
      <c r="F1009" s="188">
        <f t="shared" ref="F1009:F1018" si="89">D1009-E1009</f>
        <v>11.978020000000001</v>
      </c>
      <c r="G1009" s="188">
        <f t="shared" ref="G1009:G1018" si="90">C1009-E1009</f>
        <v>0.38824000000000325</v>
      </c>
      <c r="H1009" s="189">
        <f t="shared" ref="H1009:H1018" si="91">E1009/D1009</f>
        <v>0.77035907743475907</v>
      </c>
    </row>
    <row r="1010" spans="1:8" ht="15.75" customHeight="1" x14ac:dyDescent="0.2">
      <c r="A1010" s="192">
        <f t="shared" si="88"/>
        <v>67</v>
      </c>
      <c r="B1010" s="193" t="str">
        <f t="shared" si="88"/>
        <v>67-SIDDHARTHNAGAR</v>
      </c>
      <c r="C1010" s="191">
        <f>T6B_Pay_FG_FCI!E77</f>
        <v>156.21</v>
      </c>
      <c r="D1010" s="187">
        <f>T6B_Pay_FG_FCI!G77+T6B_Pay_FG_FCI!J77</f>
        <v>224.30600000000001</v>
      </c>
      <c r="E1010" s="187">
        <f>T6B_Pay_FG_FCI!I77+T6B_Pay_FG_FCI!K77</f>
        <v>156.21</v>
      </c>
      <c r="F1010" s="188">
        <f t="shared" si="89"/>
        <v>68.096000000000004</v>
      </c>
      <c r="G1010" s="188">
        <f t="shared" si="90"/>
        <v>0</v>
      </c>
      <c r="H1010" s="189">
        <f t="shared" si="91"/>
        <v>0.69641471917826536</v>
      </c>
    </row>
    <row r="1011" spans="1:8" ht="15.75" customHeight="1" x14ac:dyDescent="0.2">
      <c r="A1011" s="192">
        <f t="shared" si="88"/>
        <v>68</v>
      </c>
      <c r="B1011" s="193" t="str">
        <f t="shared" si="88"/>
        <v>68-SITAPUR</v>
      </c>
      <c r="C1011" s="191">
        <f>T6B_Pay_FG_FCI!E78</f>
        <v>291.77</v>
      </c>
      <c r="D1011" s="187">
        <f>T6B_Pay_FG_FCI!G78+T6B_Pay_FG_FCI!J78</f>
        <v>298</v>
      </c>
      <c r="E1011" s="187">
        <f>T6B_Pay_FG_FCI!I78+T6B_Pay_FG_FCI!K78</f>
        <v>291.77</v>
      </c>
      <c r="F1011" s="188">
        <f t="shared" si="89"/>
        <v>6.2300000000000182</v>
      </c>
      <c r="G1011" s="188">
        <f t="shared" si="90"/>
        <v>0</v>
      </c>
      <c r="H1011" s="189">
        <f t="shared" si="91"/>
        <v>0.97909395973154356</v>
      </c>
    </row>
    <row r="1012" spans="1:8" ht="15.75" customHeight="1" x14ac:dyDescent="0.2">
      <c r="A1012" s="192">
        <f t="shared" si="88"/>
        <v>69</v>
      </c>
      <c r="B1012" s="193" t="str">
        <f t="shared" si="88"/>
        <v>69-SONBHADRA</v>
      </c>
      <c r="C1012" s="191">
        <f>T6B_Pay_FG_FCI!E79</f>
        <v>163.34</v>
      </c>
      <c r="D1012" s="187">
        <f>T6B_Pay_FG_FCI!G79+T6B_Pay_FG_FCI!J79</f>
        <v>163.09194000000002</v>
      </c>
      <c r="E1012" s="187">
        <f>T6B_Pay_FG_FCI!I79+T6B_Pay_FG_FCI!K79</f>
        <v>163.09194000000002</v>
      </c>
      <c r="F1012" s="188">
        <f t="shared" si="89"/>
        <v>0</v>
      </c>
      <c r="G1012" s="188">
        <f t="shared" si="90"/>
        <v>0.24805999999998107</v>
      </c>
      <c r="H1012" s="189">
        <f t="shared" si="91"/>
        <v>1</v>
      </c>
    </row>
    <row r="1013" spans="1:8" ht="15.75" customHeight="1" x14ac:dyDescent="0.2">
      <c r="A1013" s="192">
        <f t="shared" si="88"/>
        <v>70</v>
      </c>
      <c r="B1013" s="193" t="str">
        <f t="shared" si="88"/>
        <v>70-SULTANPUR</v>
      </c>
      <c r="C1013" s="191">
        <f>T6B_Pay_FG_FCI!E80</f>
        <v>179.61</v>
      </c>
      <c r="D1013" s="187">
        <f>T6B_Pay_FG_FCI!G80+T6B_Pay_FG_FCI!J80</f>
        <v>180.82497000000001</v>
      </c>
      <c r="E1013" s="187">
        <f>T6B_Pay_FG_FCI!I80+T6B_Pay_FG_FCI!K80</f>
        <v>179.61</v>
      </c>
      <c r="F1013" s="188">
        <f t="shared" si="89"/>
        <v>1.2149699999999939</v>
      </c>
      <c r="G1013" s="188">
        <f t="shared" si="90"/>
        <v>0</v>
      </c>
      <c r="H1013" s="189">
        <f t="shared" si="91"/>
        <v>0.99328096114159459</v>
      </c>
    </row>
    <row r="1014" spans="1:8" ht="15.75" customHeight="1" x14ac:dyDescent="0.2">
      <c r="A1014" s="192">
        <f t="shared" si="88"/>
        <v>71</v>
      </c>
      <c r="B1014" s="193" t="str">
        <f t="shared" si="88"/>
        <v>71-UNNAO</v>
      </c>
      <c r="C1014" s="191">
        <f>T6B_Pay_FG_FCI!E81</f>
        <v>181.62</v>
      </c>
      <c r="D1014" s="187">
        <f>T6B_Pay_FG_FCI!G81+T6B_Pay_FG_FCI!J81</f>
        <v>183.46776</v>
      </c>
      <c r="E1014" s="187">
        <f>T6B_Pay_FG_FCI!I81+T6B_Pay_FG_FCI!K81</f>
        <v>181.62</v>
      </c>
      <c r="F1014" s="188">
        <f t="shared" si="89"/>
        <v>1.8477599999999939</v>
      </c>
      <c r="G1014" s="188">
        <f t="shared" si="90"/>
        <v>0</v>
      </c>
      <c r="H1014" s="189">
        <f t="shared" si="91"/>
        <v>0.98992869373888914</v>
      </c>
    </row>
    <row r="1015" spans="1:8" ht="15.75" customHeight="1" x14ac:dyDescent="0.2">
      <c r="A1015" s="192">
        <f t="shared" si="88"/>
        <v>72</v>
      </c>
      <c r="B1015" s="193" t="str">
        <f t="shared" si="88"/>
        <v>72-VARANASI</v>
      </c>
      <c r="C1015" s="191">
        <f>T6B_Pay_FG_FCI!E82</f>
        <v>191</v>
      </c>
      <c r="D1015" s="187">
        <f>T6B_Pay_FG_FCI!G82+T6B_Pay_FG_FCI!J82</f>
        <v>223.398</v>
      </c>
      <c r="E1015" s="187">
        <f>T6B_Pay_FG_FCI!I82+T6B_Pay_FG_FCI!K82</f>
        <v>191</v>
      </c>
      <c r="F1015" s="188">
        <f t="shared" si="89"/>
        <v>32.397999999999996</v>
      </c>
      <c r="G1015" s="188">
        <f t="shared" si="90"/>
        <v>0</v>
      </c>
      <c r="H1015" s="189">
        <f t="shared" si="91"/>
        <v>0.85497632028934911</v>
      </c>
    </row>
    <row r="1016" spans="1:8" ht="15.75" customHeight="1" x14ac:dyDescent="0.2">
      <c r="A1016" s="192">
        <f t="shared" si="88"/>
        <v>73</v>
      </c>
      <c r="B1016" s="193" t="str">
        <f t="shared" si="88"/>
        <v>73-SAMBHAL</v>
      </c>
      <c r="C1016" s="191">
        <f>T6B_Pay_FG_FCI!E83</f>
        <v>84.8</v>
      </c>
      <c r="D1016" s="187">
        <f>T6B_Pay_FG_FCI!G83+T6B_Pay_FG_FCI!J83</f>
        <v>143.78113999999999</v>
      </c>
      <c r="E1016" s="187">
        <f>T6B_Pay_FG_FCI!I83+T6B_Pay_FG_FCI!K83</f>
        <v>84.8</v>
      </c>
      <c r="F1016" s="188">
        <f t="shared" si="89"/>
        <v>58.981139999999996</v>
      </c>
      <c r="G1016" s="188">
        <f t="shared" si="90"/>
        <v>0</v>
      </c>
      <c r="H1016" s="189">
        <f t="shared" si="91"/>
        <v>0.58978528060077973</v>
      </c>
    </row>
    <row r="1017" spans="1:8" ht="15.75" customHeight="1" x14ac:dyDescent="0.2">
      <c r="A1017" s="192">
        <f t="shared" si="88"/>
        <v>74</v>
      </c>
      <c r="B1017" s="193" t="str">
        <f t="shared" si="88"/>
        <v>74-HAPUR</v>
      </c>
      <c r="C1017" s="191">
        <f>T6B_Pay_FG_FCI!E84</f>
        <v>46.36</v>
      </c>
      <c r="D1017" s="187">
        <f>T6B_Pay_FG_FCI!G84+T6B_Pay_FG_FCI!J84</f>
        <v>46.969709999999999</v>
      </c>
      <c r="E1017" s="187">
        <f>T6B_Pay_FG_FCI!I84+T6B_Pay_FG_FCI!K84</f>
        <v>46.36</v>
      </c>
      <c r="F1017" s="188">
        <f t="shared" si="89"/>
        <v>0.60970999999999975</v>
      </c>
      <c r="G1017" s="188">
        <f t="shared" si="90"/>
        <v>0</v>
      </c>
      <c r="H1017" s="189">
        <f t="shared" si="91"/>
        <v>0.98701908102051306</v>
      </c>
    </row>
    <row r="1018" spans="1:8" ht="15.75" customHeight="1" x14ac:dyDescent="0.2">
      <c r="A1018" s="192">
        <f t="shared" si="88"/>
        <v>75</v>
      </c>
      <c r="B1018" s="193" t="str">
        <f t="shared" si="88"/>
        <v>75-SHAMLI</v>
      </c>
      <c r="C1018" s="191">
        <f>T6B_Pay_FG_FCI!E85</f>
        <v>56.47</v>
      </c>
      <c r="D1018" s="187">
        <f>T6B_Pay_FG_FCI!G85+T6B_Pay_FG_FCI!J85</f>
        <v>73.115219999999994</v>
      </c>
      <c r="E1018" s="187">
        <f>T6B_Pay_FG_FCI!I85+T6B_Pay_FG_FCI!K85</f>
        <v>56.47</v>
      </c>
      <c r="F1018" s="188">
        <f t="shared" si="89"/>
        <v>16.645219999999995</v>
      </c>
      <c r="G1018" s="188">
        <f t="shared" si="90"/>
        <v>0</v>
      </c>
      <c r="H1018" s="189">
        <f t="shared" si="91"/>
        <v>0.77234261211277222</v>
      </c>
    </row>
    <row r="1019" spans="1:8" ht="15.75" customHeight="1" x14ac:dyDescent="0.2">
      <c r="A1019" s="192"/>
      <c r="B1019" s="199" t="str">
        <f>B114</f>
        <v>TOTAL</v>
      </c>
      <c r="C1019" s="200">
        <f>SUM(C944:C1018)</f>
        <v>10344.82</v>
      </c>
      <c r="D1019" s="200">
        <f>SUM(D944:D1018)</f>
        <v>11285.799209999996</v>
      </c>
      <c r="E1019" s="200">
        <f>SUM(E944:E1018)</f>
        <v>10159.078379999999</v>
      </c>
      <c r="F1019" s="200">
        <f>SUM(F944:F1018)</f>
        <v>1126.7208299999998</v>
      </c>
      <c r="G1019" s="200">
        <f>SUM(G944:G1018)</f>
        <v>185.7416199999999</v>
      </c>
      <c r="H1019" s="190">
        <f>E1019/D1019</f>
        <v>0.90016472834270844</v>
      </c>
    </row>
    <row r="1021" spans="1:8" ht="12.75" x14ac:dyDescent="0.2">
      <c r="A1021" s="14" t="s">
        <v>971</v>
      </c>
      <c r="B1021" s="154"/>
      <c r="C1021" s="154"/>
      <c r="D1021" s="154"/>
      <c r="E1021" s="154"/>
    </row>
    <row r="1022" spans="1:8" ht="12.75" x14ac:dyDescent="0.2">
      <c r="A1022" s="201" t="s">
        <v>972</v>
      </c>
      <c r="B1022" s="202"/>
      <c r="C1022" s="202"/>
      <c r="D1022" s="202"/>
      <c r="E1022" s="203"/>
    </row>
    <row r="1023" spans="1:8" ht="12.75" x14ac:dyDescent="0.2">
      <c r="A1023" s="14" t="s">
        <v>974</v>
      </c>
      <c r="B1023" s="194"/>
      <c r="C1023" s="204"/>
      <c r="D1023" s="194"/>
      <c r="E1023" s="194"/>
    </row>
    <row r="1024" spans="1:8" ht="15.75" customHeight="1" x14ac:dyDescent="0.2">
      <c r="A1024" s="194"/>
      <c r="B1024" s="194"/>
      <c r="C1024" s="194"/>
      <c r="D1024" s="194"/>
      <c r="E1024" s="153" t="s">
        <v>973</v>
      </c>
    </row>
    <row r="1025" spans="1:5" s="179" customFormat="1" ht="50.25" customHeight="1" x14ac:dyDescent="0.2">
      <c r="A1025" s="143" t="s">
        <v>91</v>
      </c>
      <c r="B1025" s="143" t="s">
        <v>263</v>
      </c>
      <c r="C1025" s="144" t="s">
        <v>324</v>
      </c>
      <c r="D1025" s="144" t="s">
        <v>975</v>
      </c>
      <c r="E1025" s="144" t="s">
        <v>976</v>
      </c>
    </row>
    <row r="1026" spans="1:5" ht="15.75" customHeight="1" x14ac:dyDescent="0.2">
      <c r="A1026" s="205">
        <v>1</v>
      </c>
      <c r="B1026" s="205">
        <v>2</v>
      </c>
      <c r="C1026" s="161">
        <v>3</v>
      </c>
      <c r="D1026" s="161">
        <v>4</v>
      </c>
      <c r="E1026" s="161">
        <v>5</v>
      </c>
    </row>
    <row r="1027" spans="1:5" ht="15.75" customHeight="1" x14ac:dyDescent="0.2">
      <c r="A1027" s="145">
        <f t="shared" ref="A1027:B1046" si="92">A39</f>
        <v>1</v>
      </c>
      <c r="B1027" s="146" t="str">
        <f t="shared" si="92"/>
        <v>01-AGRA</v>
      </c>
      <c r="C1027" s="147">
        <f>T7_CC_PS!E10+T7A_CC_UPS!E10</f>
        <v>1679</v>
      </c>
      <c r="D1027" s="206">
        <f>T7_CC_PS!H10+T7A_CC_UPS!H10</f>
        <v>174.89800000000002</v>
      </c>
      <c r="E1027" s="207">
        <f t="shared" ref="E1027:E1090" si="93">D1027/C1027</f>
        <v>0.10416795711733176</v>
      </c>
    </row>
    <row r="1028" spans="1:5" ht="15.75" customHeight="1" x14ac:dyDescent="0.2">
      <c r="A1028" s="145">
        <f t="shared" si="92"/>
        <v>2</v>
      </c>
      <c r="B1028" s="146" t="str">
        <f t="shared" si="92"/>
        <v>02-ALIGARH</v>
      </c>
      <c r="C1028" s="147">
        <f>T7_CC_PS!E11+T7A_CC_UPS!E11</f>
        <v>1850.21</v>
      </c>
      <c r="D1028" s="206">
        <f>T7_CC_PS!H11+T7A_CC_UPS!H11</f>
        <v>130.67999999999998</v>
      </c>
      <c r="E1028" s="207">
        <f t="shared" si="93"/>
        <v>7.062982039876553E-2</v>
      </c>
    </row>
    <row r="1029" spans="1:5" ht="15.75" customHeight="1" x14ac:dyDescent="0.2">
      <c r="A1029" s="145">
        <f t="shared" si="92"/>
        <v>3</v>
      </c>
      <c r="B1029" s="146" t="str">
        <f t="shared" si="92"/>
        <v>03-ALLAHABAD</v>
      </c>
      <c r="C1029" s="147">
        <f>T7_CC_PS!E12+T7A_CC_UPS!E12</f>
        <v>3184.11</v>
      </c>
      <c r="D1029" s="206">
        <f>T7_CC_PS!H12+T7A_CC_UPS!H12</f>
        <v>-16.360000000000014</v>
      </c>
      <c r="E1029" s="207">
        <f t="shared" si="93"/>
        <v>-5.1380134480278677E-3</v>
      </c>
    </row>
    <row r="1030" spans="1:5" ht="15.75" customHeight="1" x14ac:dyDescent="0.2">
      <c r="A1030" s="145">
        <f t="shared" si="92"/>
        <v>4</v>
      </c>
      <c r="B1030" s="146" t="str">
        <f t="shared" si="92"/>
        <v>04-AMBEDKAR NAGAR</v>
      </c>
      <c r="C1030" s="147">
        <f>T7_CC_PS!E13+T7A_CC_UPS!E13</f>
        <v>1340.38</v>
      </c>
      <c r="D1030" s="206">
        <f>T7_CC_PS!H13+T7A_CC_UPS!H13</f>
        <v>59.06</v>
      </c>
      <c r="E1030" s="207">
        <f t="shared" si="93"/>
        <v>4.4062131634312655E-2</v>
      </c>
    </row>
    <row r="1031" spans="1:5" ht="15.75" customHeight="1" x14ac:dyDescent="0.2">
      <c r="A1031" s="145">
        <f t="shared" si="92"/>
        <v>5</v>
      </c>
      <c r="B1031" s="146" t="str">
        <f t="shared" si="92"/>
        <v>05-AURAIYA</v>
      </c>
      <c r="C1031" s="147">
        <f>T7_CC_PS!E14+T7A_CC_UPS!E14</f>
        <v>873.17</v>
      </c>
      <c r="D1031" s="206">
        <f>T7_CC_PS!H14+T7A_CC_UPS!H14</f>
        <v>-216.35262999999998</v>
      </c>
      <c r="E1031" s="207">
        <f t="shared" si="93"/>
        <v>-0.24777835931147427</v>
      </c>
    </row>
    <row r="1032" spans="1:5" ht="15.75" customHeight="1" x14ac:dyDescent="0.2">
      <c r="A1032" s="145">
        <f t="shared" si="92"/>
        <v>6</v>
      </c>
      <c r="B1032" s="146" t="str">
        <f t="shared" si="92"/>
        <v>06-AZAMGARH</v>
      </c>
      <c r="C1032" s="147">
        <f>T7_CC_PS!E15+T7A_CC_UPS!E15</f>
        <v>3022.9500000000003</v>
      </c>
      <c r="D1032" s="206">
        <f>T7_CC_PS!H15+T7A_CC_UPS!H15</f>
        <v>294.74998999999997</v>
      </c>
      <c r="E1032" s="207">
        <f t="shared" si="93"/>
        <v>9.750409037529563E-2</v>
      </c>
    </row>
    <row r="1033" spans="1:5" ht="15.75" customHeight="1" x14ac:dyDescent="0.2">
      <c r="A1033" s="145">
        <f t="shared" si="92"/>
        <v>7</v>
      </c>
      <c r="B1033" s="146" t="str">
        <f t="shared" si="92"/>
        <v>07-BADAUN</v>
      </c>
      <c r="C1033" s="147">
        <f>T7_CC_PS!E16+T7A_CC_UPS!E16</f>
        <v>1911.5900000000001</v>
      </c>
      <c r="D1033" s="206">
        <f>T7_CC_PS!H16+T7A_CC_UPS!H16</f>
        <v>314.41246999999998</v>
      </c>
      <c r="E1033" s="207">
        <f t="shared" si="93"/>
        <v>0.16447693804633837</v>
      </c>
    </row>
    <row r="1034" spans="1:5" ht="15.75" customHeight="1" x14ac:dyDescent="0.2">
      <c r="A1034" s="145">
        <f t="shared" si="92"/>
        <v>8</v>
      </c>
      <c r="B1034" s="146" t="str">
        <f t="shared" si="92"/>
        <v>08-BAGHPAT</v>
      </c>
      <c r="C1034" s="147">
        <f>T7_CC_PS!E17+T7A_CC_UPS!E17</f>
        <v>646.32999999999993</v>
      </c>
      <c r="D1034" s="206">
        <f>T7_CC_PS!H17+T7A_CC_UPS!H17</f>
        <v>38.86</v>
      </c>
      <c r="E1034" s="207">
        <f t="shared" si="93"/>
        <v>6.0124085219624653E-2</v>
      </c>
    </row>
    <row r="1035" spans="1:5" ht="15.75" customHeight="1" x14ac:dyDescent="0.2">
      <c r="A1035" s="145">
        <f t="shared" si="92"/>
        <v>9</v>
      </c>
      <c r="B1035" s="146" t="str">
        <f t="shared" si="92"/>
        <v>09-BAHRAICH</v>
      </c>
      <c r="C1035" s="147">
        <f>T7_CC_PS!E18+T7A_CC_UPS!E18</f>
        <v>2957.4799999999996</v>
      </c>
      <c r="D1035" s="206">
        <f>T7_CC_PS!H18+T7A_CC_UPS!H18</f>
        <v>-269.61295999999999</v>
      </c>
      <c r="E1035" s="207">
        <f t="shared" si="93"/>
        <v>-9.1163071263372877E-2</v>
      </c>
    </row>
    <row r="1036" spans="1:5" ht="15.75" customHeight="1" x14ac:dyDescent="0.2">
      <c r="A1036" s="145">
        <f t="shared" si="92"/>
        <v>10</v>
      </c>
      <c r="B1036" s="146" t="str">
        <f t="shared" si="92"/>
        <v>10-BALLIA</v>
      </c>
      <c r="C1036" s="147">
        <f>T7_CC_PS!E19+T7A_CC_UPS!E19</f>
        <v>2715.2799999999997</v>
      </c>
      <c r="D1036" s="206">
        <f>T7_CC_PS!H19+T7A_CC_UPS!H19</f>
        <v>615.31000000000017</v>
      </c>
      <c r="E1036" s="207">
        <f t="shared" si="93"/>
        <v>0.22661014701982862</v>
      </c>
    </row>
    <row r="1037" spans="1:5" ht="15.75" customHeight="1" x14ac:dyDescent="0.2">
      <c r="A1037" s="145">
        <f t="shared" si="92"/>
        <v>11</v>
      </c>
      <c r="B1037" s="146" t="str">
        <f t="shared" si="92"/>
        <v>11-BALRAMPUR</v>
      </c>
      <c r="C1037" s="147">
        <f>T7_CC_PS!E20+T7A_CC_UPS!E20</f>
        <v>1601.5</v>
      </c>
      <c r="D1037" s="206">
        <f>T7_CC_PS!H20+T7A_CC_UPS!H20</f>
        <v>130.12</v>
      </c>
      <c r="E1037" s="207">
        <f t="shared" si="93"/>
        <v>8.1248829222603805E-2</v>
      </c>
    </row>
    <row r="1038" spans="1:5" ht="15.75" customHeight="1" x14ac:dyDescent="0.2">
      <c r="A1038" s="145">
        <f t="shared" si="92"/>
        <v>12</v>
      </c>
      <c r="B1038" s="146" t="str">
        <f t="shared" si="92"/>
        <v>12-BANDA</v>
      </c>
      <c r="C1038" s="147">
        <f>T7_CC_PS!E21+T7A_CC_UPS!E21</f>
        <v>1523.67</v>
      </c>
      <c r="D1038" s="206">
        <f>T7_CC_PS!H21+T7A_CC_UPS!H21</f>
        <v>142.57</v>
      </c>
      <c r="E1038" s="207">
        <f t="shared" si="93"/>
        <v>9.3570130015029493E-2</v>
      </c>
    </row>
    <row r="1039" spans="1:5" ht="15.75" customHeight="1" x14ac:dyDescent="0.2">
      <c r="A1039" s="145">
        <f t="shared" si="92"/>
        <v>13</v>
      </c>
      <c r="B1039" s="146" t="str">
        <f t="shared" si="92"/>
        <v>13-BARABANKI</v>
      </c>
      <c r="C1039" s="147">
        <f>T7_CC_PS!E22+T7A_CC_UPS!E22</f>
        <v>2072.91</v>
      </c>
      <c r="D1039" s="206">
        <f>T7_CC_PS!H22+T7A_CC_UPS!H22</f>
        <v>246.876</v>
      </c>
      <c r="E1039" s="207">
        <f t="shared" si="93"/>
        <v>0.11909634282240909</v>
      </c>
    </row>
    <row r="1040" spans="1:5" ht="15.75" customHeight="1" x14ac:dyDescent="0.2">
      <c r="A1040" s="145">
        <f t="shared" si="92"/>
        <v>14</v>
      </c>
      <c r="B1040" s="146" t="str">
        <f t="shared" si="92"/>
        <v>14-BAREILY</v>
      </c>
      <c r="C1040" s="147">
        <f>T7_CC_PS!E23+T7A_CC_UPS!E23</f>
        <v>2416.4</v>
      </c>
      <c r="D1040" s="206">
        <f>T7_CC_PS!H23+T7A_CC_UPS!H23</f>
        <v>-490.06000000000006</v>
      </c>
      <c r="E1040" s="207">
        <f t="shared" si="93"/>
        <v>-0.20280582684985932</v>
      </c>
    </row>
    <row r="1041" spans="1:5" ht="15.75" customHeight="1" x14ac:dyDescent="0.2">
      <c r="A1041" s="145">
        <f t="shared" si="92"/>
        <v>15</v>
      </c>
      <c r="B1041" s="146" t="str">
        <f t="shared" si="92"/>
        <v>15-BASTI</v>
      </c>
      <c r="C1041" s="147">
        <f>T7_CC_PS!E24+T7A_CC_UPS!E24</f>
        <v>1801.1999999999998</v>
      </c>
      <c r="D1041" s="206">
        <f>T7_CC_PS!H24+T7A_CC_UPS!H24</f>
        <v>-165.02</v>
      </c>
      <c r="E1041" s="207">
        <f t="shared" si="93"/>
        <v>-9.1616699977792593E-2</v>
      </c>
    </row>
    <row r="1042" spans="1:5" ht="15.75" customHeight="1" x14ac:dyDescent="0.2">
      <c r="A1042" s="145">
        <f t="shared" si="92"/>
        <v>16</v>
      </c>
      <c r="B1042" s="146" t="str">
        <f t="shared" si="92"/>
        <v>16-BHADOHI</v>
      </c>
      <c r="C1042" s="147">
        <f>T7_CC_PS!E25+T7A_CC_UPS!E25</f>
        <v>899.1</v>
      </c>
      <c r="D1042" s="206">
        <f>T7_CC_PS!H25+T7A_CC_UPS!H25</f>
        <v>-90.25</v>
      </c>
      <c r="E1042" s="207">
        <f t="shared" si="93"/>
        <v>-0.10037815593371148</v>
      </c>
    </row>
    <row r="1043" spans="1:5" ht="15.75" customHeight="1" x14ac:dyDescent="0.2">
      <c r="A1043" s="145">
        <f t="shared" si="92"/>
        <v>17</v>
      </c>
      <c r="B1043" s="146" t="str">
        <f t="shared" si="92"/>
        <v>17-BIJNOUR</v>
      </c>
      <c r="C1043" s="147">
        <f>T7_CC_PS!E26+T7A_CC_UPS!E26</f>
        <v>2079.34</v>
      </c>
      <c r="D1043" s="206">
        <f>T7_CC_PS!H26+T7A_CC_UPS!H26</f>
        <v>263.45999999999998</v>
      </c>
      <c r="E1043" s="207">
        <f t="shared" si="93"/>
        <v>0.12670366558619561</v>
      </c>
    </row>
    <row r="1044" spans="1:5" ht="15.75" customHeight="1" x14ac:dyDescent="0.2">
      <c r="A1044" s="145">
        <f t="shared" si="92"/>
        <v>18</v>
      </c>
      <c r="B1044" s="146" t="str">
        <f t="shared" si="92"/>
        <v>18-BULANDSHAHAR</v>
      </c>
      <c r="C1044" s="147">
        <f>T7_CC_PS!E27+T7A_CC_UPS!E27</f>
        <v>1346.73</v>
      </c>
      <c r="D1044" s="206">
        <f>T7_CC_PS!H27+T7A_CC_UPS!H27</f>
        <v>348.45100000000002</v>
      </c>
      <c r="E1044" s="207">
        <f t="shared" si="93"/>
        <v>0.25873857417596696</v>
      </c>
    </row>
    <row r="1045" spans="1:5" ht="15.75" customHeight="1" x14ac:dyDescent="0.2">
      <c r="A1045" s="145">
        <f t="shared" si="92"/>
        <v>19</v>
      </c>
      <c r="B1045" s="146" t="str">
        <f t="shared" si="92"/>
        <v>19-CHANDAULI</v>
      </c>
      <c r="C1045" s="147">
        <f>T7_CC_PS!E28+T7A_CC_UPS!E28</f>
        <v>1581.8600000000001</v>
      </c>
      <c r="D1045" s="206">
        <f>T7_CC_PS!H28+T7A_CC_UPS!H28</f>
        <v>125.85999999999999</v>
      </c>
      <c r="E1045" s="207">
        <f t="shared" si="93"/>
        <v>7.956456323568456E-2</v>
      </c>
    </row>
    <row r="1046" spans="1:5" ht="15.75" customHeight="1" x14ac:dyDescent="0.2">
      <c r="A1046" s="145">
        <f t="shared" si="92"/>
        <v>20</v>
      </c>
      <c r="B1046" s="146" t="str">
        <f t="shared" si="92"/>
        <v>20-CHITRAKOOT</v>
      </c>
      <c r="C1046" s="147">
        <f>T7_CC_PS!E29+T7A_CC_UPS!E29</f>
        <v>1009.92</v>
      </c>
      <c r="D1046" s="206">
        <f>T7_CC_PS!H29+T7A_CC_UPS!H29</f>
        <v>-2.0342199999999977</v>
      </c>
      <c r="E1046" s="207">
        <f t="shared" si="93"/>
        <v>-2.0142387515842816E-3</v>
      </c>
    </row>
    <row r="1047" spans="1:5" ht="15.75" customHeight="1" x14ac:dyDescent="0.2">
      <c r="A1047" s="145">
        <f t="shared" ref="A1047:B1066" si="94">A59</f>
        <v>21</v>
      </c>
      <c r="B1047" s="146" t="str">
        <f t="shared" si="94"/>
        <v>21-AMETHI</v>
      </c>
      <c r="C1047" s="147">
        <f>T7_CC_PS!E30+T7A_CC_UPS!E30</f>
        <v>1033.0999999999999</v>
      </c>
      <c r="D1047" s="206">
        <f>T7_CC_PS!H30+T7A_CC_UPS!H30</f>
        <v>133.68</v>
      </c>
      <c r="E1047" s="207">
        <f t="shared" si="93"/>
        <v>0.12939696060400738</v>
      </c>
    </row>
    <row r="1048" spans="1:5" ht="15.75" customHeight="1" x14ac:dyDescent="0.2">
      <c r="A1048" s="145">
        <f t="shared" si="94"/>
        <v>22</v>
      </c>
      <c r="B1048" s="146" t="str">
        <f t="shared" si="94"/>
        <v>22-DEORIA</v>
      </c>
      <c r="C1048" s="147">
        <f>T7_CC_PS!E31+T7A_CC_UPS!E31</f>
        <v>1895.5600000000002</v>
      </c>
      <c r="D1048" s="206">
        <f>T7_CC_PS!H31+T7A_CC_UPS!H31</f>
        <v>166.42999999999998</v>
      </c>
      <c r="E1048" s="207">
        <f t="shared" si="93"/>
        <v>8.7799911371837333E-2</v>
      </c>
    </row>
    <row r="1049" spans="1:5" ht="15.75" customHeight="1" x14ac:dyDescent="0.2">
      <c r="A1049" s="145">
        <f t="shared" si="94"/>
        <v>23</v>
      </c>
      <c r="B1049" s="146" t="str">
        <f t="shared" si="94"/>
        <v>23-ETAH</v>
      </c>
      <c r="C1049" s="147">
        <f>T7_CC_PS!E32+T7A_CC_UPS!E32</f>
        <v>1225.26</v>
      </c>
      <c r="D1049" s="206">
        <f>T7_CC_PS!H32+T7A_CC_UPS!H32</f>
        <v>151</v>
      </c>
      <c r="E1049" s="207">
        <f t="shared" si="93"/>
        <v>0.12323914924179358</v>
      </c>
    </row>
    <row r="1050" spans="1:5" ht="15.75" customHeight="1" x14ac:dyDescent="0.2">
      <c r="A1050" s="145">
        <f t="shared" si="94"/>
        <v>24</v>
      </c>
      <c r="B1050" s="146" t="str">
        <f t="shared" si="94"/>
        <v>24-FAIZABAD</v>
      </c>
      <c r="C1050" s="147">
        <f>T7_CC_PS!E33+T7A_CC_UPS!E33</f>
        <v>1635.7</v>
      </c>
      <c r="D1050" s="206">
        <f>T7_CC_PS!H33+T7A_CC_UPS!H33</f>
        <v>502.07000000000005</v>
      </c>
      <c r="E1050" s="207">
        <f t="shared" si="93"/>
        <v>0.30694503882129975</v>
      </c>
    </row>
    <row r="1051" spans="1:5" ht="15.75" customHeight="1" x14ac:dyDescent="0.2">
      <c r="A1051" s="145">
        <f t="shared" si="94"/>
        <v>25</v>
      </c>
      <c r="B1051" s="146" t="str">
        <f t="shared" si="94"/>
        <v>25-FARRUKHABAD</v>
      </c>
      <c r="C1051" s="147">
        <f>T7_CC_PS!E34+T7A_CC_UPS!E34</f>
        <v>1297.75</v>
      </c>
      <c r="D1051" s="206">
        <f>T7_CC_PS!H34+T7A_CC_UPS!H34</f>
        <v>-447.14326999999997</v>
      </c>
      <c r="E1051" s="207">
        <f t="shared" si="93"/>
        <v>-0.34455270275476785</v>
      </c>
    </row>
    <row r="1052" spans="1:5" ht="15.75" customHeight="1" x14ac:dyDescent="0.2">
      <c r="A1052" s="145">
        <f t="shared" si="94"/>
        <v>26</v>
      </c>
      <c r="B1052" s="146" t="str">
        <f t="shared" si="94"/>
        <v>26-FATEHPUR</v>
      </c>
      <c r="C1052" s="147">
        <f>T7_CC_PS!E35+T7A_CC_UPS!E35</f>
        <v>1864.21</v>
      </c>
      <c r="D1052" s="206">
        <f>T7_CC_PS!H35+T7A_CC_UPS!H35</f>
        <v>238.23800000000006</v>
      </c>
      <c r="E1052" s="207">
        <f t="shared" si="93"/>
        <v>0.12779568825400575</v>
      </c>
    </row>
    <row r="1053" spans="1:5" ht="15.75" customHeight="1" x14ac:dyDescent="0.2">
      <c r="A1053" s="145">
        <f t="shared" si="94"/>
        <v>27</v>
      </c>
      <c r="B1053" s="146" t="str">
        <f t="shared" si="94"/>
        <v>27-FIROZABAD</v>
      </c>
      <c r="C1053" s="147">
        <f>T7_CC_PS!E36+T7A_CC_UPS!E36</f>
        <v>1082.3600000000001</v>
      </c>
      <c r="D1053" s="206">
        <f>T7_CC_PS!H36+T7A_CC_UPS!H36</f>
        <v>56.05</v>
      </c>
      <c r="E1053" s="207">
        <f t="shared" si="93"/>
        <v>5.1784988358771565E-2</v>
      </c>
    </row>
    <row r="1054" spans="1:5" ht="15.75" customHeight="1" x14ac:dyDescent="0.2">
      <c r="A1054" s="145">
        <f t="shared" si="94"/>
        <v>28</v>
      </c>
      <c r="B1054" s="146" t="str">
        <f t="shared" si="94"/>
        <v>28-G.B. NAGAR</v>
      </c>
      <c r="C1054" s="147">
        <f>T7_CC_PS!E37+T7A_CC_UPS!E37</f>
        <v>748.57999999999993</v>
      </c>
      <c r="D1054" s="206">
        <f>T7_CC_PS!H37+T7A_CC_UPS!H37</f>
        <v>51.040000000000006</v>
      </c>
      <c r="E1054" s="207">
        <f t="shared" si="93"/>
        <v>6.8182425392075682E-2</v>
      </c>
    </row>
    <row r="1055" spans="1:5" ht="15.75" customHeight="1" x14ac:dyDescent="0.2">
      <c r="A1055" s="145">
        <f t="shared" si="94"/>
        <v>29</v>
      </c>
      <c r="B1055" s="146" t="str">
        <f t="shared" si="94"/>
        <v>29-GHAZIPUR</v>
      </c>
      <c r="C1055" s="147">
        <f>T7_CC_PS!E38+T7A_CC_UPS!E38</f>
        <v>2129.9100000000003</v>
      </c>
      <c r="D1055" s="206">
        <f>T7_CC_PS!H38+T7A_CC_UPS!H38</f>
        <v>-124.74199999999999</v>
      </c>
      <c r="E1055" s="207">
        <f t="shared" si="93"/>
        <v>-5.8566793902089749E-2</v>
      </c>
    </row>
    <row r="1056" spans="1:5" ht="15.75" customHeight="1" x14ac:dyDescent="0.2">
      <c r="A1056" s="145">
        <f t="shared" si="94"/>
        <v>30</v>
      </c>
      <c r="B1056" s="146" t="str">
        <f t="shared" si="94"/>
        <v>30-GHAZIYABAD</v>
      </c>
      <c r="C1056" s="147">
        <f>T7_CC_PS!E39+T7A_CC_UPS!E39</f>
        <v>759.71</v>
      </c>
      <c r="D1056" s="206">
        <f>T7_CC_PS!H39+T7A_CC_UPS!H39</f>
        <v>-3.1799999999999997</v>
      </c>
      <c r="E1056" s="207">
        <f t="shared" si="93"/>
        <v>-4.1858077424280311E-3</v>
      </c>
    </row>
    <row r="1057" spans="1:5" ht="15.75" customHeight="1" x14ac:dyDescent="0.2">
      <c r="A1057" s="145">
        <f t="shared" si="94"/>
        <v>31</v>
      </c>
      <c r="B1057" s="146" t="str">
        <f t="shared" si="94"/>
        <v>31-GONDA</v>
      </c>
      <c r="C1057" s="147">
        <f>T7_CC_PS!E40+T7A_CC_UPS!E40</f>
        <v>2364.7200000000003</v>
      </c>
      <c r="D1057" s="206">
        <f>T7_CC_PS!H40+T7A_CC_UPS!H40</f>
        <v>490.64</v>
      </c>
      <c r="E1057" s="207">
        <f t="shared" si="93"/>
        <v>0.20748333840792987</v>
      </c>
    </row>
    <row r="1058" spans="1:5" ht="15.75" customHeight="1" x14ac:dyDescent="0.2">
      <c r="A1058" s="145">
        <f t="shared" si="94"/>
        <v>32</v>
      </c>
      <c r="B1058" s="146" t="str">
        <f t="shared" si="94"/>
        <v>32-GORAKHPUR</v>
      </c>
      <c r="C1058" s="147">
        <f>T7_CC_PS!E41+T7A_CC_UPS!E41</f>
        <v>2237.96</v>
      </c>
      <c r="D1058" s="206">
        <f>T7_CC_PS!H41+T7A_CC_UPS!H41</f>
        <v>-58.630000000000017</v>
      </c>
      <c r="E1058" s="207">
        <f t="shared" si="93"/>
        <v>-2.6197966004754335E-2</v>
      </c>
    </row>
    <row r="1059" spans="1:5" ht="15.75" customHeight="1" x14ac:dyDescent="0.2">
      <c r="A1059" s="145">
        <f t="shared" si="94"/>
        <v>33</v>
      </c>
      <c r="B1059" s="146" t="str">
        <f t="shared" si="94"/>
        <v>33-HAMEERPUR</v>
      </c>
      <c r="C1059" s="147">
        <f>T7_CC_PS!E42+T7A_CC_UPS!E42</f>
        <v>807.02</v>
      </c>
      <c r="D1059" s="206">
        <f>T7_CC_PS!H42+T7A_CC_UPS!H42</f>
        <v>189.65000000000003</v>
      </c>
      <c r="E1059" s="207">
        <f t="shared" si="93"/>
        <v>0.23500037173799909</v>
      </c>
    </row>
    <row r="1060" spans="1:5" ht="15.75" customHeight="1" x14ac:dyDescent="0.2">
      <c r="A1060" s="145">
        <f t="shared" si="94"/>
        <v>34</v>
      </c>
      <c r="B1060" s="146" t="str">
        <f t="shared" si="94"/>
        <v>34-HARDOI</v>
      </c>
      <c r="C1060" s="147">
        <f>T7_CC_PS!E43+T7A_CC_UPS!E43</f>
        <v>3289.16</v>
      </c>
      <c r="D1060" s="206">
        <f>T7_CC_PS!H43+T7A_CC_UPS!H43</f>
        <v>401.9</v>
      </c>
      <c r="E1060" s="207">
        <f t="shared" si="93"/>
        <v>0.12218925196706758</v>
      </c>
    </row>
    <row r="1061" spans="1:5" ht="15.75" customHeight="1" x14ac:dyDescent="0.2">
      <c r="A1061" s="145">
        <f t="shared" si="94"/>
        <v>35</v>
      </c>
      <c r="B1061" s="146" t="str">
        <f t="shared" si="94"/>
        <v>35-HATHRAS</v>
      </c>
      <c r="C1061" s="147">
        <f>T7_CC_PS!E44+T7A_CC_UPS!E44</f>
        <v>834.44999999999993</v>
      </c>
      <c r="D1061" s="206">
        <f>T7_CC_PS!H44+T7A_CC_UPS!H44</f>
        <v>-1.3899999999999988</v>
      </c>
      <c r="E1061" s="207">
        <f t="shared" si="93"/>
        <v>-1.6657678710527879E-3</v>
      </c>
    </row>
    <row r="1062" spans="1:5" ht="15.75" customHeight="1" x14ac:dyDescent="0.2">
      <c r="A1062" s="145">
        <f t="shared" si="94"/>
        <v>36</v>
      </c>
      <c r="B1062" s="146" t="str">
        <f t="shared" si="94"/>
        <v>36-ITAWAH</v>
      </c>
      <c r="C1062" s="147">
        <f>T7_CC_PS!E45+T7A_CC_UPS!E45</f>
        <v>995.9</v>
      </c>
      <c r="D1062" s="206">
        <f>T7_CC_PS!H45+T7A_CC_UPS!H45</f>
        <v>65.02000000000001</v>
      </c>
      <c r="E1062" s="207">
        <f t="shared" si="93"/>
        <v>6.5287679485892175E-2</v>
      </c>
    </row>
    <row r="1063" spans="1:5" ht="15.75" customHeight="1" x14ac:dyDescent="0.2">
      <c r="A1063" s="145">
        <f t="shared" si="94"/>
        <v>37</v>
      </c>
      <c r="B1063" s="146" t="str">
        <f t="shared" si="94"/>
        <v>37-J.P. NAGAR</v>
      </c>
      <c r="C1063" s="147">
        <f>T7_CC_PS!E46+T7A_CC_UPS!E46</f>
        <v>907.95</v>
      </c>
      <c r="D1063" s="206">
        <f>T7_CC_PS!H46+T7A_CC_UPS!H46</f>
        <v>97.312999999999988</v>
      </c>
      <c r="E1063" s="207">
        <f t="shared" si="93"/>
        <v>0.10717880940580427</v>
      </c>
    </row>
    <row r="1064" spans="1:5" ht="15.75" customHeight="1" x14ac:dyDescent="0.2">
      <c r="A1064" s="145">
        <f t="shared" si="94"/>
        <v>38</v>
      </c>
      <c r="B1064" s="146" t="str">
        <f t="shared" si="94"/>
        <v>38-JALAUN</v>
      </c>
      <c r="C1064" s="147">
        <f>T7_CC_PS!E47+T7A_CC_UPS!E47</f>
        <v>956.49</v>
      </c>
      <c r="D1064" s="206">
        <f>T7_CC_PS!H47+T7A_CC_UPS!H47</f>
        <v>188.45999999999998</v>
      </c>
      <c r="E1064" s="207">
        <f t="shared" si="93"/>
        <v>0.19703290154627856</v>
      </c>
    </row>
    <row r="1065" spans="1:5" ht="15.75" customHeight="1" x14ac:dyDescent="0.2">
      <c r="A1065" s="145">
        <f t="shared" si="94"/>
        <v>39</v>
      </c>
      <c r="B1065" s="146" t="str">
        <f t="shared" si="94"/>
        <v>39-JAUNPUR</v>
      </c>
      <c r="C1065" s="147">
        <f>T7_CC_PS!E48+T7A_CC_UPS!E48</f>
        <v>2987.8599999999997</v>
      </c>
      <c r="D1065" s="206">
        <f>T7_CC_PS!H48+T7A_CC_UPS!H48</f>
        <v>433.2</v>
      </c>
      <c r="E1065" s="207">
        <f t="shared" si="93"/>
        <v>0.1449867128981947</v>
      </c>
    </row>
    <row r="1066" spans="1:5" ht="15.75" customHeight="1" x14ac:dyDescent="0.2">
      <c r="A1066" s="145">
        <f t="shared" si="94"/>
        <v>40</v>
      </c>
      <c r="B1066" s="146" t="str">
        <f t="shared" si="94"/>
        <v>40-JHANSI</v>
      </c>
      <c r="C1066" s="147">
        <f>T7_CC_PS!E49+T7A_CC_UPS!E49</f>
        <v>1134.8899999999999</v>
      </c>
      <c r="D1066" s="206">
        <f>T7_CC_PS!H49+T7A_CC_UPS!H49</f>
        <v>98.241000000000014</v>
      </c>
      <c r="E1066" s="207">
        <f t="shared" si="93"/>
        <v>8.6564336631744065E-2</v>
      </c>
    </row>
    <row r="1067" spans="1:5" ht="15.75" customHeight="1" x14ac:dyDescent="0.2">
      <c r="A1067" s="145">
        <f t="shared" ref="A1067:B1086" si="95">A79</f>
        <v>41</v>
      </c>
      <c r="B1067" s="146" t="str">
        <f t="shared" si="95"/>
        <v>41-KANNAUJ</v>
      </c>
      <c r="C1067" s="147">
        <f>T7_CC_PS!E50+T7A_CC_UPS!E50</f>
        <v>1316.05</v>
      </c>
      <c r="D1067" s="206">
        <f>T7_CC_PS!H50+T7A_CC_UPS!H50</f>
        <v>182.32999999999998</v>
      </c>
      <c r="E1067" s="207">
        <f t="shared" si="93"/>
        <v>0.1385433684130542</v>
      </c>
    </row>
    <row r="1068" spans="1:5" ht="15.75" customHeight="1" x14ac:dyDescent="0.2">
      <c r="A1068" s="145">
        <f t="shared" si="95"/>
        <v>42</v>
      </c>
      <c r="B1068" s="146" t="str">
        <f t="shared" si="95"/>
        <v>42-KANPUR DEHAT</v>
      </c>
      <c r="C1068" s="147">
        <f>T7_CC_PS!E51+T7A_CC_UPS!E51</f>
        <v>1459.95</v>
      </c>
      <c r="D1068" s="206">
        <f>T7_CC_PS!H51+T7A_CC_UPS!H51</f>
        <v>-208.52000000000007</v>
      </c>
      <c r="E1068" s="207">
        <f t="shared" si="93"/>
        <v>-0.14282680913729925</v>
      </c>
    </row>
    <row r="1069" spans="1:5" ht="15.75" customHeight="1" x14ac:dyDescent="0.2">
      <c r="A1069" s="145">
        <f t="shared" si="95"/>
        <v>43</v>
      </c>
      <c r="B1069" s="146" t="str">
        <f t="shared" si="95"/>
        <v>43-KANPUR NAGAR</v>
      </c>
      <c r="C1069" s="147">
        <f>T7_CC_PS!E52+T7A_CC_UPS!E52</f>
        <v>1297.03</v>
      </c>
      <c r="D1069" s="206">
        <f>T7_CC_PS!H52+T7A_CC_UPS!H52</f>
        <v>263.55099999999999</v>
      </c>
      <c r="E1069" s="207">
        <f t="shared" si="93"/>
        <v>0.2031957626269246</v>
      </c>
    </row>
    <row r="1070" spans="1:5" ht="15.75" customHeight="1" x14ac:dyDescent="0.2">
      <c r="A1070" s="145">
        <f t="shared" si="95"/>
        <v>44</v>
      </c>
      <c r="B1070" s="146" t="str">
        <f t="shared" si="95"/>
        <v>44-KAAS GANJ</v>
      </c>
      <c r="C1070" s="147">
        <f>T7_CC_PS!E53+T7A_CC_UPS!E53</f>
        <v>926.21</v>
      </c>
      <c r="D1070" s="206">
        <f>T7_CC_PS!H53+T7A_CC_UPS!H53</f>
        <v>172.6891</v>
      </c>
      <c r="E1070" s="207">
        <f t="shared" si="93"/>
        <v>0.18644702605240712</v>
      </c>
    </row>
    <row r="1071" spans="1:5" ht="15.75" customHeight="1" x14ac:dyDescent="0.2">
      <c r="A1071" s="145">
        <f t="shared" si="95"/>
        <v>45</v>
      </c>
      <c r="B1071" s="146" t="str">
        <f t="shared" si="95"/>
        <v>45-KAUSHAMBI</v>
      </c>
      <c r="C1071" s="147">
        <f>T7_CC_PS!E54+T7A_CC_UPS!E54</f>
        <v>1042.8899999999999</v>
      </c>
      <c r="D1071" s="206">
        <f>T7_CC_PS!H54+T7A_CC_UPS!H54</f>
        <v>143.76</v>
      </c>
      <c r="E1071" s="207">
        <f t="shared" si="93"/>
        <v>0.13784771164744125</v>
      </c>
    </row>
    <row r="1072" spans="1:5" ht="15.75" customHeight="1" x14ac:dyDescent="0.2">
      <c r="A1072" s="145">
        <f t="shared" si="95"/>
        <v>46</v>
      </c>
      <c r="B1072" s="146" t="str">
        <f t="shared" si="95"/>
        <v>46-KUSHINAGAR</v>
      </c>
      <c r="C1072" s="147">
        <f>T7_CC_PS!E55+T7A_CC_UPS!E55</f>
        <v>2126.09</v>
      </c>
      <c r="D1072" s="206">
        <f>T7_CC_PS!H55+T7A_CC_UPS!H55</f>
        <v>236.45</v>
      </c>
      <c r="E1072" s="207">
        <f t="shared" si="93"/>
        <v>0.11121354223010313</v>
      </c>
    </row>
    <row r="1073" spans="1:5" ht="15.75" customHeight="1" x14ac:dyDescent="0.2">
      <c r="A1073" s="145">
        <f t="shared" si="95"/>
        <v>47</v>
      </c>
      <c r="B1073" s="146" t="str">
        <f t="shared" si="95"/>
        <v>47-LAKHIMPUR KHERI</v>
      </c>
      <c r="C1073" s="147">
        <f>T7_CC_PS!E56+T7A_CC_UPS!E56</f>
        <v>4098.4400000000005</v>
      </c>
      <c r="D1073" s="206">
        <f>T7_CC_PS!H56+T7A_CC_UPS!H56</f>
        <v>-91.03</v>
      </c>
      <c r="E1073" s="207">
        <f t="shared" si="93"/>
        <v>-2.2210889997169653E-2</v>
      </c>
    </row>
    <row r="1074" spans="1:5" ht="15.75" customHeight="1" x14ac:dyDescent="0.2">
      <c r="A1074" s="145">
        <f t="shared" si="95"/>
        <v>48</v>
      </c>
      <c r="B1074" s="146" t="str">
        <f t="shared" si="95"/>
        <v>48-LALITPUR</v>
      </c>
      <c r="C1074" s="147">
        <f>T7_CC_PS!E57+T7A_CC_UPS!E57</f>
        <v>1198.4000000000001</v>
      </c>
      <c r="D1074" s="206">
        <f>T7_CC_PS!H57+T7A_CC_UPS!H57</f>
        <v>642.09</v>
      </c>
      <c r="E1074" s="207">
        <f t="shared" si="93"/>
        <v>0.53578938584779701</v>
      </c>
    </row>
    <row r="1075" spans="1:5" ht="15.75" customHeight="1" x14ac:dyDescent="0.2">
      <c r="A1075" s="145">
        <f t="shared" si="95"/>
        <v>49</v>
      </c>
      <c r="B1075" s="146" t="str">
        <f t="shared" si="95"/>
        <v>49-LUCKNOW</v>
      </c>
      <c r="C1075" s="147">
        <f>T7_CC_PS!E58+T7A_CC_UPS!E58</f>
        <v>1555.57</v>
      </c>
      <c r="D1075" s="206">
        <f>T7_CC_PS!H58+T7A_CC_UPS!H58</f>
        <v>107.7</v>
      </c>
      <c r="E1075" s="207">
        <f t="shared" si="93"/>
        <v>6.9235071388622824E-2</v>
      </c>
    </row>
    <row r="1076" spans="1:5" ht="15.75" customHeight="1" x14ac:dyDescent="0.2">
      <c r="A1076" s="145">
        <f t="shared" si="95"/>
        <v>50</v>
      </c>
      <c r="B1076" s="146" t="str">
        <f t="shared" si="95"/>
        <v>50-MAHOBA</v>
      </c>
      <c r="C1076" s="147">
        <f>T7_CC_PS!E59+T7A_CC_UPS!E59</f>
        <v>779.98</v>
      </c>
      <c r="D1076" s="206">
        <f>T7_CC_PS!H59+T7A_CC_UPS!H59</f>
        <v>222.27</v>
      </c>
      <c r="E1076" s="207">
        <f t="shared" si="93"/>
        <v>0.2849688453550091</v>
      </c>
    </row>
    <row r="1077" spans="1:5" ht="15.75" customHeight="1" x14ac:dyDescent="0.2">
      <c r="A1077" s="145">
        <f t="shared" si="95"/>
        <v>51</v>
      </c>
      <c r="B1077" s="146" t="str">
        <f t="shared" si="95"/>
        <v>51-MAHRAJGANJ</v>
      </c>
      <c r="C1077" s="147">
        <f>T7_CC_PS!E60+T7A_CC_UPS!E60</f>
        <v>1896.02</v>
      </c>
      <c r="D1077" s="206">
        <f>T7_CC_PS!H60+T7A_CC_UPS!H60</f>
        <v>131.39000000000001</v>
      </c>
      <c r="E1077" s="207">
        <f t="shared" si="93"/>
        <v>6.9297792217381679E-2</v>
      </c>
    </row>
    <row r="1078" spans="1:5" ht="15.75" customHeight="1" x14ac:dyDescent="0.2">
      <c r="A1078" s="145">
        <f t="shared" si="95"/>
        <v>52</v>
      </c>
      <c r="B1078" s="146" t="str">
        <f t="shared" si="95"/>
        <v>52-MAINPURI</v>
      </c>
      <c r="C1078" s="147">
        <f>T7_CC_PS!E61+T7A_CC_UPS!E61</f>
        <v>973.42</v>
      </c>
      <c r="D1078" s="206">
        <f>T7_CC_PS!H61+T7A_CC_UPS!H61</f>
        <v>144.95059000000001</v>
      </c>
      <c r="E1078" s="207">
        <f t="shared" si="93"/>
        <v>0.14890858005794005</v>
      </c>
    </row>
    <row r="1079" spans="1:5" ht="15.75" customHeight="1" x14ac:dyDescent="0.2">
      <c r="A1079" s="145">
        <f t="shared" si="95"/>
        <v>53</v>
      </c>
      <c r="B1079" s="146" t="str">
        <f t="shared" si="95"/>
        <v>53-MATHURA</v>
      </c>
      <c r="C1079" s="147">
        <f>T7_CC_PS!E62+T7A_CC_UPS!E62</f>
        <v>1110.7</v>
      </c>
      <c r="D1079" s="206">
        <f>T7_CC_PS!H62+T7A_CC_UPS!H62</f>
        <v>-128.6</v>
      </c>
      <c r="E1079" s="207">
        <f t="shared" si="93"/>
        <v>-0.11578283965067074</v>
      </c>
    </row>
    <row r="1080" spans="1:5" ht="15.75" customHeight="1" x14ac:dyDescent="0.2">
      <c r="A1080" s="145">
        <f t="shared" si="95"/>
        <v>54</v>
      </c>
      <c r="B1080" s="146" t="str">
        <f t="shared" si="95"/>
        <v>54-MAU</v>
      </c>
      <c r="C1080" s="147">
        <f>T7_CC_PS!E63+T7A_CC_UPS!E63</f>
        <v>1508.9</v>
      </c>
      <c r="D1080" s="206">
        <f>T7_CC_PS!H63+T7A_CC_UPS!H63</f>
        <v>-46.128999999999998</v>
      </c>
      <c r="E1080" s="207">
        <f t="shared" si="93"/>
        <v>-3.0571277089270325E-2</v>
      </c>
    </row>
    <row r="1081" spans="1:5" ht="15.75" customHeight="1" x14ac:dyDescent="0.2">
      <c r="A1081" s="145">
        <f t="shared" si="95"/>
        <v>55</v>
      </c>
      <c r="B1081" s="146" t="str">
        <f t="shared" si="95"/>
        <v>55-MEERUT</v>
      </c>
      <c r="C1081" s="147">
        <f>T7_CC_PS!E64+T7A_CC_UPS!E64</f>
        <v>1276.3899999999999</v>
      </c>
      <c r="D1081" s="206">
        <f>T7_CC_PS!H64+T7A_CC_UPS!H64</f>
        <v>-245.14</v>
      </c>
      <c r="E1081" s="207">
        <f t="shared" si="93"/>
        <v>-0.19205728656601823</v>
      </c>
    </row>
    <row r="1082" spans="1:5" ht="15.75" customHeight="1" x14ac:dyDescent="0.2">
      <c r="A1082" s="145">
        <f t="shared" si="95"/>
        <v>56</v>
      </c>
      <c r="B1082" s="146" t="str">
        <f t="shared" si="95"/>
        <v>56-MIRZAPUR</v>
      </c>
      <c r="C1082" s="147">
        <f>T7_CC_PS!E65+T7A_CC_UPS!E65</f>
        <v>2022.56</v>
      </c>
      <c r="D1082" s="206">
        <f>T7_CC_PS!H65+T7A_CC_UPS!H65</f>
        <v>514.73</v>
      </c>
      <c r="E1082" s="207">
        <f t="shared" si="93"/>
        <v>0.25449430424808167</v>
      </c>
    </row>
    <row r="1083" spans="1:5" ht="15.75" customHeight="1" x14ac:dyDescent="0.2">
      <c r="A1083" s="145">
        <f t="shared" si="95"/>
        <v>57</v>
      </c>
      <c r="B1083" s="146" t="str">
        <f t="shared" si="95"/>
        <v>57-MORADABAD</v>
      </c>
      <c r="C1083" s="147">
        <f>T7_CC_PS!E66+T7A_CC_UPS!E66</f>
        <v>1312.13</v>
      </c>
      <c r="D1083" s="206">
        <f>T7_CC_PS!H66+T7A_CC_UPS!H66</f>
        <v>157.01999999999998</v>
      </c>
      <c r="E1083" s="207">
        <f t="shared" si="93"/>
        <v>0.1196680206991685</v>
      </c>
    </row>
    <row r="1084" spans="1:5" ht="15.75" customHeight="1" x14ac:dyDescent="0.2">
      <c r="A1084" s="145">
        <f t="shared" si="95"/>
        <v>58</v>
      </c>
      <c r="B1084" s="146" t="str">
        <f t="shared" si="95"/>
        <v>58-MUZAFFARNAGAR</v>
      </c>
      <c r="C1084" s="147">
        <f>T7_CC_PS!E67+T7A_CC_UPS!E67</f>
        <v>970.26</v>
      </c>
      <c r="D1084" s="206">
        <f>T7_CC_PS!H67+T7A_CC_UPS!H67</f>
        <v>281.86</v>
      </c>
      <c r="E1084" s="207">
        <f t="shared" si="93"/>
        <v>0.29049945375466374</v>
      </c>
    </row>
    <row r="1085" spans="1:5" ht="15.75" customHeight="1" x14ac:dyDescent="0.2">
      <c r="A1085" s="145">
        <f t="shared" si="95"/>
        <v>59</v>
      </c>
      <c r="B1085" s="146" t="str">
        <f t="shared" si="95"/>
        <v>59-PILIBHIT</v>
      </c>
      <c r="C1085" s="147">
        <f>T7_CC_PS!E68+T7A_CC_UPS!E68</f>
        <v>1186.27</v>
      </c>
      <c r="D1085" s="206">
        <f>T7_CC_PS!H68+T7A_CC_UPS!H68</f>
        <v>98.91</v>
      </c>
      <c r="E1085" s="207">
        <f t="shared" si="93"/>
        <v>8.3378994663946659E-2</v>
      </c>
    </row>
    <row r="1086" spans="1:5" ht="15.75" customHeight="1" x14ac:dyDescent="0.2">
      <c r="A1086" s="145">
        <f t="shared" si="95"/>
        <v>60</v>
      </c>
      <c r="B1086" s="146" t="str">
        <f t="shared" si="95"/>
        <v>60-PRATAPGARH</v>
      </c>
      <c r="C1086" s="147">
        <f>T7_CC_PS!E69+T7A_CC_UPS!E69</f>
        <v>2107.86</v>
      </c>
      <c r="D1086" s="206">
        <f>T7_CC_PS!H69+T7A_CC_UPS!H69</f>
        <v>516.22</v>
      </c>
      <c r="E1086" s="207">
        <f t="shared" si="93"/>
        <v>0.24490241287372028</v>
      </c>
    </row>
    <row r="1087" spans="1:5" ht="15.75" customHeight="1" x14ac:dyDescent="0.2">
      <c r="A1087" s="145">
        <f t="shared" ref="A1087:B1101" si="96">A99</f>
        <v>61</v>
      </c>
      <c r="B1087" s="146" t="str">
        <f t="shared" si="96"/>
        <v>61-RAI BAREILY</v>
      </c>
      <c r="C1087" s="147">
        <f>T7_CC_PS!E70+T7A_CC_UPS!E70</f>
        <v>1737.3</v>
      </c>
      <c r="D1087" s="206">
        <f>T7_CC_PS!H70+T7A_CC_UPS!H70</f>
        <v>263.61</v>
      </c>
      <c r="E1087" s="207">
        <f t="shared" si="93"/>
        <v>0.15173545156276982</v>
      </c>
    </row>
    <row r="1088" spans="1:5" ht="15.75" customHeight="1" x14ac:dyDescent="0.2">
      <c r="A1088" s="145">
        <f t="shared" si="96"/>
        <v>62</v>
      </c>
      <c r="B1088" s="146" t="str">
        <f t="shared" si="96"/>
        <v>62-RAMPUR</v>
      </c>
      <c r="C1088" s="147">
        <f>T7_CC_PS!E71+T7A_CC_UPS!E71</f>
        <v>1209.93</v>
      </c>
      <c r="D1088" s="206">
        <f>T7_CC_PS!H71+T7A_CC_UPS!H71</f>
        <v>-155.4</v>
      </c>
      <c r="E1088" s="207">
        <f t="shared" si="93"/>
        <v>-0.12843718231633236</v>
      </c>
    </row>
    <row r="1089" spans="1:5" ht="15.75" customHeight="1" x14ac:dyDescent="0.2">
      <c r="A1089" s="145">
        <f t="shared" si="96"/>
        <v>63</v>
      </c>
      <c r="B1089" s="146" t="str">
        <f t="shared" si="96"/>
        <v>63-SAHARANPUR</v>
      </c>
      <c r="C1089" s="147">
        <f>T7_CC_PS!E72+T7A_CC_UPS!E72</f>
        <v>1590.97</v>
      </c>
      <c r="D1089" s="206">
        <f>T7_CC_PS!H72+T7A_CC_UPS!H72</f>
        <v>-60.2</v>
      </c>
      <c r="E1089" s="207">
        <f t="shared" si="93"/>
        <v>-3.7838551324035026E-2</v>
      </c>
    </row>
    <row r="1090" spans="1:5" ht="15.75" customHeight="1" x14ac:dyDescent="0.2">
      <c r="A1090" s="145">
        <f t="shared" si="96"/>
        <v>64</v>
      </c>
      <c r="B1090" s="146" t="str">
        <f t="shared" si="96"/>
        <v>64-SANTKABIR NAGAR</v>
      </c>
      <c r="C1090" s="147">
        <f>T7_CC_PS!E73+T7A_CC_UPS!E73</f>
        <v>1101.53</v>
      </c>
      <c r="D1090" s="206">
        <f>T7_CC_PS!H73+T7A_CC_UPS!H73</f>
        <v>109.45099999999999</v>
      </c>
      <c r="E1090" s="207">
        <f t="shared" si="93"/>
        <v>9.9362704601781149E-2</v>
      </c>
    </row>
    <row r="1091" spans="1:5" ht="15.75" customHeight="1" x14ac:dyDescent="0.2">
      <c r="A1091" s="145">
        <f t="shared" si="96"/>
        <v>65</v>
      </c>
      <c r="B1091" s="146" t="str">
        <f t="shared" si="96"/>
        <v>65-SHAHJAHANPUR</v>
      </c>
      <c r="C1091" s="147">
        <f>T7_CC_PS!E74+T7A_CC_UPS!E74</f>
        <v>2415.5699999999997</v>
      </c>
      <c r="D1091" s="206">
        <f>T7_CC_PS!H74+T7A_CC_UPS!H74</f>
        <v>-196.97</v>
      </c>
      <c r="E1091" s="207">
        <f t="shared" ref="E1091:E1102" si="97">D1091/C1091</f>
        <v>-8.1541830706624116E-2</v>
      </c>
    </row>
    <row r="1092" spans="1:5" ht="15.75" customHeight="1" x14ac:dyDescent="0.2">
      <c r="A1092" s="145">
        <f t="shared" si="96"/>
        <v>66</v>
      </c>
      <c r="B1092" s="146" t="str">
        <f t="shared" si="96"/>
        <v>66-SHRAWASTI</v>
      </c>
      <c r="C1092" s="147">
        <f>T7_CC_PS!E75+T7A_CC_UPS!E75</f>
        <v>710.04</v>
      </c>
      <c r="D1092" s="206">
        <f>T7_CC_PS!H75+T7A_CC_UPS!H75</f>
        <v>94.486999999999995</v>
      </c>
      <c r="E1092" s="207">
        <f t="shared" si="97"/>
        <v>0.13307278463185174</v>
      </c>
    </row>
    <row r="1093" spans="1:5" ht="15.75" customHeight="1" x14ac:dyDescent="0.2">
      <c r="A1093" s="145">
        <f t="shared" si="96"/>
        <v>67</v>
      </c>
      <c r="B1093" s="146" t="str">
        <f t="shared" si="96"/>
        <v>67-SIDDHARTHNAGAR</v>
      </c>
      <c r="C1093" s="147">
        <f>T7_CC_PS!E76+T7A_CC_UPS!E76</f>
        <v>2022.45</v>
      </c>
      <c r="D1093" s="206">
        <f>T7_CC_PS!H76+T7A_CC_UPS!H76</f>
        <v>33.790000000000035</v>
      </c>
      <c r="E1093" s="207">
        <f t="shared" si="97"/>
        <v>1.670745877524786E-2</v>
      </c>
    </row>
    <row r="1094" spans="1:5" ht="15.75" customHeight="1" x14ac:dyDescent="0.2">
      <c r="A1094" s="145">
        <f t="shared" si="96"/>
        <v>68</v>
      </c>
      <c r="B1094" s="146" t="str">
        <f t="shared" si="96"/>
        <v>68-SITAPUR</v>
      </c>
      <c r="C1094" s="147">
        <f>T7_CC_PS!E77+T7A_CC_UPS!E77</f>
        <v>3333.8599999999997</v>
      </c>
      <c r="D1094" s="206">
        <f>T7_CC_PS!H77+T7A_CC_UPS!H77</f>
        <v>1423.5299999999997</v>
      </c>
      <c r="E1094" s="207">
        <f t="shared" si="97"/>
        <v>0.42699153533741663</v>
      </c>
    </row>
    <row r="1095" spans="1:5" ht="15.75" customHeight="1" x14ac:dyDescent="0.2">
      <c r="A1095" s="145">
        <f t="shared" si="96"/>
        <v>69</v>
      </c>
      <c r="B1095" s="146" t="str">
        <f t="shared" si="96"/>
        <v>69-SONBHADRA</v>
      </c>
      <c r="C1095" s="147">
        <f>T7_CC_PS!E78+T7A_CC_UPS!E78</f>
        <v>1609.74</v>
      </c>
      <c r="D1095" s="206">
        <f>T7_CC_PS!H78+T7A_CC_UPS!H78</f>
        <v>89.990000000000009</v>
      </c>
      <c r="E1095" s="207">
        <f t="shared" si="97"/>
        <v>5.5903437822257013E-2</v>
      </c>
    </row>
    <row r="1096" spans="1:5" ht="15.75" customHeight="1" x14ac:dyDescent="0.2">
      <c r="A1096" s="145">
        <f t="shared" si="96"/>
        <v>70</v>
      </c>
      <c r="B1096" s="146" t="str">
        <f t="shared" si="96"/>
        <v>70-SULTANPUR</v>
      </c>
      <c r="C1096" s="147">
        <f>T7_CC_PS!E79+T7A_CC_UPS!E79</f>
        <v>1778.8899999999999</v>
      </c>
      <c r="D1096" s="206">
        <f>T7_CC_PS!H79+T7A_CC_UPS!H79</f>
        <v>58.000000000000007</v>
      </c>
      <c r="E1096" s="207">
        <f t="shared" si="97"/>
        <v>3.2604601746032642E-2</v>
      </c>
    </row>
    <row r="1097" spans="1:5" ht="15.75" customHeight="1" x14ac:dyDescent="0.2">
      <c r="A1097" s="145">
        <f t="shared" si="96"/>
        <v>71</v>
      </c>
      <c r="B1097" s="146" t="str">
        <f t="shared" si="96"/>
        <v>71-UNNAO</v>
      </c>
      <c r="C1097" s="147">
        <f>T7_CC_PS!E80+T7A_CC_UPS!E80</f>
        <v>1767.9899999999998</v>
      </c>
      <c r="D1097" s="206">
        <f>T7_CC_PS!H80+T7A_CC_UPS!H80</f>
        <v>-46.510000000000005</v>
      </c>
      <c r="E1097" s="207">
        <f t="shared" si="97"/>
        <v>-2.6306709879580774E-2</v>
      </c>
    </row>
    <row r="1098" spans="1:5" ht="15.75" customHeight="1" x14ac:dyDescent="0.2">
      <c r="A1098" s="145">
        <f t="shared" si="96"/>
        <v>72</v>
      </c>
      <c r="B1098" s="146" t="str">
        <f t="shared" si="96"/>
        <v>72-VARANASI</v>
      </c>
      <c r="C1098" s="147">
        <f>T7_CC_PS!E81+T7A_CC_UPS!E81</f>
        <v>2323.1800000000003</v>
      </c>
      <c r="D1098" s="206">
        <f>T7_CC_PS!H81+T7A_CC_UPS!H81</f>
        <v>206.24999999999997</v>
      </c>
      <c r="E1098" s="207">
        <f t="shared" si="97"/>
        <v>8.8779173374426409E-2</v>
      </c>
    </row>
    <row r="1099" spans="1:5" ht="15.75" customHeight="1" x14ac:dyDescent="0.2">
      <c r="A1099" s="145">
        <f t="shared" si="96"/>
        <v>73</v>
      </c>
      <c r="B1099" s="146" t="str">
        <f t="shared" si="96"/>
        <v>73-SAMBHAL</v>
      </c>
      <c r="C1099" s="147">
        <f>T7_CC_PS!E82+T7A_CC_UPS!E82</f>
        <v>1530</v>
      </c>
      <c r="D1099" s="206">
        <f>T7_CC_PS!H82+T7A_CC_UPS!H82</f>
        <v>94.330000000000027</v>
      </c>
      <c r="E1099" s="207">
        <f t="shared" si="97"/>
        <v>6.1653594771241847E-2</v>
      </c>
    </row>
    <row r="1100" spans="1:5" ht="15.75" customHeight="1" x14ac:dyDescent="0.2">
      <c r="A1100" s="145">
        <f t="shared" si="96"/>
        <v>74</v>
      </c>
      <c r="B1100" s="146" t="str">
        <f t="shared" si="96"/>
        <v>74-HAPUR</v>
      </c>
      <c r="C1100" s="147">
        <f>T7_CC_PS!E83+T7A_CC_UPS!E83</f>
        <v>565.1400000000001</v>
      </c>
      <c r="D1100" s="206">
        <f>T7_CC_PS!H83+T7A_CC_UPS!H83</f>
        <v>-115.39999999999999</v>
      </c>
      <c r="E1100" s="207">
        <f t="shared" si="97"/>
        <v>-0.20419719007679507</v>
      </c>
    </row>
    <row r="1101" spans="1:5" ht="15.75" customHeight="1" x14ac:dyDescent="0.2">
      <c r="A1101" s="145">
        <f t="shared" si="96"/>
        <v>75</v>
      </c>
      <c r="B1101" s="146" t="str">
        <f t="shared" si="96"/>
        <v>75-SHAMLI</v>
      </c>
      <c r="C1101" s="147">
        <f>T7_CC_PS!E84+T7A_CC_UPS!E84</f>
        <v>554.17999999999995</v>
      </c>
      <c r="D1101" s="206">
        <f>T7_CC_PS!H84+T7A_CC_UPS!H84</f>
        <v>33.006</v>
      </c>
      <c r="E1101" s="207">
        <f t="shared" si="97"/>
        <v>5.9558266267277789E-2</v>
      </c>
    </row>
    <row r="1102" spans="1:5" ht="15.75" customHeight="1" x14ac:dyDescent="0.2">
      <c r="A1102" s="208"/>
      <c r="B1102" s="152" t="str">
        <f>B114</f>
        <v>TOTAL</v>
      </c>
      <c r="C1102" s="211">
        <f>SUM(C1027:C1101)</f>
        <v>121117.55999999995</v>
      </c>
      <c r="D1102" s="211">
        <f>SUM(D1027:D1101)</f>
        <v>9191.9300700000003</v>
      </c>
      <c r="E1102" s="209">
        <f t="shared" si="97"/>
        <v>7.5892629194313388E-2</v>
      </c>
    </row>
    <row r="1104" spans="1:5" ht="15.75" customHeight="1" x14ac:dyDescent="0.2">
      <c r="A1104" s="90" t="s">
        <v>979</v>
      </c>
      <c r="B1104" s="141"/>
      <c r="C1104" s="142"/>
      <c r="D1104" s="141"/>
      <c r="E1104" s="141"/>
    </row>
    <row r="1105" spans="1:5" ht="15.75" customHeight="1" x14ac:dyDescent="0.2">
      <c r="A1105" s="141"/>
      <c r="B1105" s="141"/>
      <c r="C1105" s="141"/>
      <c r="D1105" s="141"/>
      <c r="E1105" s="153" t="s">
        <v>973</v>
      </c>
    </row>
    <row r="1106" spans="1:5" ht="57.75" customHeight="1" x14ac:dyDescent="0.2">
      <c r="A1106" s="143" t="s">
        <v>91</v>
      </c>
      <c r="B1106" s="143" t="s">
        <v>263</v>
      </c>
      <c r="C1106" s="144" t="s">
        <v>324</v>
      </c>
      <c r="D1106" s="144" t="s">
        <v>977</v>
      </c>
      <c r="E1106" s="144" t="s">
        <v>978</v>
      </c>
    </row>
    <row r="1107" spans="1:5" ht="15.75" customHeight="1" x14ac:dyDescent="0.2">
      <c r="A1107" s="143">
        <v>1</v>
      </c>
      <c r="B1107" s="143">
        <v>2</v>
      </c>
      <c r="C1107" s="144">
        <v>3</v>
      </c>
      <c r="D1107" s="144">
        <v>4</v>
      </c>
      <c r="E1107" s="144">
        <v>5</v>
      </c>
    </row>
    <row r="1108" spans="1:5" ht="15.75" customHeight="1" x14ac:dyDescent="0.2">
      <c r="A1108" s="145">
        <f t="shared" ref="A1108:B1127" si="98">A39</f>
        <v>1</v>
      </c>
      <c r="B1108" s="174" t="str">
        <f t="shared" si="98"/>
        <v>01-AGRA</v>
      </c>
      <c r="C1108" s="213">
        <f>C1027</f>
        <v>1679</v>
      </c>
      <c r="D1108" s="214">
        <f>T7_CC_PS!Q10+T7A_CC_UPS!Q10</f>
        <v>55.088000000000079</v>
      </c>
      <c r="E1108" s="212">
        <f>D1108/C1108</f>
        <v>3.2810005955926196E-2</v>
      </c>
    </row>
    <row r="1109" spans="1:5" ht="15.75" customHeight="1" x14ac:dyDescent="0.2">
      <c r="A1109" s="145">
        <f t="shared" si="98"/>
        <v>2</v>
      </c>
      <c r="B1109" s="174" t="str">
        <f t="shared" si="98"/>
        <v>02-ALIGARH</v>
      </c>
      <c r="C1109" s="213">
        <f t="shared" ref="C1109:C1172" si="99">C1028</f>
        <v>1850.21</v>
      </c>
      <c r="D1109" s="214">
        <f>T7_CC_PS!Q11+T7A_CC_UPS!Q11</f>
        <v>374.06000000000006</v>
      </c>
      <c r="E1109" s="212">
        <f t="shared" ref="E1109:E1172" si="100">D1109/C1109</f>
        <v>0.20217164538079463</v>
      </c>
    </row>
    <row r="1110" spans="1:5" ht="15.75" customHeight="1" x14ac:dyDescent="0.2">
      <c r="A1110" s="145">
        <f t="shared" si="98"/>
        <v>3</v>
      </c>
      <c r="B1110" s="174" t="str">
        <f t="shared" si="98"/>
        <v>03-ALLAHABAD</v>
      </c>
      <c r="C1110" s="213">
        <f t="shared" si="99"/>
        <v>3184.11</v>
      </c>
      <c r="D1110" s="214">
        <f>T7_CC_PS!Q12+T7A_CC_UPS!Q12</f>
        <v>376.30691999999988</v>
      </c>
      <c r="E1110" s="212">
        <f t="shared" si="100"/>
        <v>0.11818276378642693</v>
      </c>
    </row>
    <row r="1111" spans="1:5" ht="15.75" customHeight="1" x14ac:dyDescent="0.2">
      <c r="A1111" s="145">
        <f t="shared" si="98"/>
        <v>4</v>
      </c>
      <c r="B1111" s="174" t="str">
        <f t="shared" si="98"/>
        <v>04-AMBEDKAR NAGAR</v>
      </c>
      <c r="C1111" s="213">
        <f t="shared" si="99"/>
        <v>1340.38</v>
      </c>
      <c r="D1111" s="214">
        <f>T7_CC_PS!Q13+T7A_CC_UPS!Q13</f>
        <v>-0.91000000000008185</v>
      </c>
      <c r="E1111" s="212">
        <f t="shared" si="100"/>
        <v>-6.7891195034250123E-4</v>
      </c>
    </row>
    <row r="1112" spans="1:5" ht="15.75" customHeight="1" x14ac:dyDescent="0.2">
      <c r="A1112" s="145">
        <f t="shared" si="98"/>
        <v>5</v>
      </c>
      <c r="B1112" s="174" t="str">
        <f t="shared" si="98"/>
        <v>05-AURAIYA</v>
      </c>
      <c r="C1112" s="213">
        <f t="shared" si="99"/>
        <v>873.17</v>
      </c>
      <c r="D1112" s="214">
        <f>T7_CC_PS!Q14+T7A_CC_UPS!Q14</f>
        <v>-26.283890000000042</v>
      </c>
      <c r="E1112" s="212">
        <f t="shared" si="100"/>
        <v>-3.0101686956720962E-2</v>
      </c>
    </row>
    <row r="1113" spans="1:5" ht="15.75" customHeight="1" x14ac:dyDescent="0.2">
      <c r="A1113" s="145">
        <f t="shared" si="98"/>
        <v>6</v>
      </c>
      <c r="B1113" s="174" t="str">
        <f t="shared" si="98"/>
        <v>06-AZAMGARH</v>
      </c>
      <c r="C1113" s="213">
        <f t="shared" si="99"/>
        <v>3022.9500000000003</v>
      </c>
      <c r="D1113" s="214">
        <f>T7_CC_PS!Q15+T7A_CC_UPS!Q15</f>
        <v>438.68130999999983</v>
      </c>
      <c r="E1113" s="212">
        <f t="shared" si="100"/>
        <v>0.14511695860004292</v>
      </c>
    </row>
    <row r="1114" spans="1:5" ht="15.75" customHeight="1" x14ac:dyDescent="0.2">
      <c r="A1114" s="145">
        <f t="shared" si="98"/>
        <v>7</v>
      </c>
      <c r="B1114" s="174" t="str">
        <f t="shared" si="98"/>
        <v>07-BADAUN</v>
      </c>
      <c r="C1114" s="213">
        <f t="shared" si="99"/>
        <v>1911.5900000000001</v>
      </c>
      <c r="D1114" s="214">
        <f>T7_CC_PS!Q16+T7A_CC_UPS!Q16</f>
        <v>49.942469999999958</v>
      </c>
      <c r="E1114" s="212">
        <f t="shared" si="100"/>
        <v>2.6126141065814297E-2</v>
      </c>
    </row>
    <row r="1115" spans="1:5" ht="15.75" customHeight="1" x14ac:dyDescent="0.2">
      <c r="A1115" s="145">
        <f t="shared" si="98"/>
        <v>8</v>
      </c>
      <c r="B1115" s="174" t="str">
        <f t="shared" si="98"/>
        <v>08-BAGHPAT</v>
      </c>
      <c r="C1115" s="213">
        <f t="shared" si="99"/>
        <v>646.32999999999993</v>
      </c>
      <c r="D1115" s="214">
        <f>T7_CC_PS!Q17+T7A_CC_UPS!Q17</f>
        <v>22.53</v>
      </c>
      <c r="E1115" s="212">
        <f t="shared" si="100"/>
        <v>3.485835409156314E-2</v>
      </c>
    </row>
    <row r="1116" spans="1:5" ht="15.75" customHeight="1" x14ac:dyDescent="0.2">
      <c r="A1116" s="145">
        <f t="shared" si="98"/>
        <v>9</v>
      </c>
      <c r="B1116" s="174" t="str">
        <f t="shared" si="98"/>
        <v>09-BAHRAICH</v>
      </c>
      <c r="C1116" s="213">
        <f t="shared" si="99"/>
        <v>2957.4799999999996</v>
      </c>
      <c r="D1116" s="214">
        <f>T7_CC_PS!Q18+T7A_CC_UPS!Q18</f>
        <v>163.68203999999997</v>
      </c>
      <c r="E1116" s="212">
        <f t="shared" si="100"/>
        <v>5.5345104616092079E-2</v>
      </c>
    </row>
    <row r="1117" spans="1:5" ht="15.75" customHeight="1" x14ac:dyDescent="0.2">
      <c r="A1117" s="145">
        <f t="shared" si="98"/>
        <v>10</v>
      </c>
      <c r="B1117" s="174" t="str">
        <f t="shared" si="98"/>
        <v>10-BALLIA</v>
      </c>
      <c r="C1117" s="213">
        <f t="shared" si="99"/>
        <v>2715.2799999999997</v>
      </c>
      <c r="D1117" s="214">
        <f>T7_CC_PS!Q19+T7A_CC_UPS!Q19</f>
        <v>279.81999999999994</v>
      </c>
      <c r="E1117" s="212">
        <f t="shared" si="100"/>
        <v>0.10305382870274887</v>
      </c>
    </row>
    <row r="1118" spans="1:5" ht="15.75" customHeight="1" x14ac:dyDescent="0.2">
      <c r="A1118" s="145">
        <f t="shared" si="98"/>
        <v>11</v>
      </c>
      <c r="B1118" s="174" t="str">
        <f t="shared" si="98"/>
        <v>11-BALRAMPUR</v>
      </c>
      <c r="C1118" s="213">
        <f t="shared" si="99"/>
        <v>1601.5</v>
      </c>
      <c r="D1118" s="214">
        <f>T7_CC_PS!Q20+T7A_CC_UPS!Q20</f>
        <v>219.04799999999994</v>
      </c>
      <c r="E1118" s="212">
        <f t="shared" si="100"/>
        <v>0.13677677177645953</v>
      </c>
    </row>
    <row r="1119" spans="1:5" ht="15.75" customHeight="1" x14ac:dyDescent="0.2">
      <c r="A1119" s="145">
        <f t="shared" si="98"/>
        <v>12</v>
      </c>
      <c r="B1119" s="174" t="str">
        <f t="shared" si="98"/>
        <v>12-BANDA</v>
      </c>
      <c r="C1119" s="213">
        <f t="shared" si="99"/>
        <v>1523.67</v>
      </c>
      <c r="D1119" s="214">
        <f>T7_CC_PS!Q21+T7A_CC_UPS!Q21</f>
        <v>16.488000000000028</v>
      </c>
      <c r="E1119" s="212">
        <f t="shared" si="100"/>
        <v>1.0821240819862587E-2</v>
      </c>
    </row>
    <row r="1120" spans="1:5" ht="15.75" customHeight="1" x14ac:dyDescent="0.2">
      <c r="A1120" s="145">
        <f t="shared" si="98"/>
        <v>13</v>
      </c>
      <c r="B1120" s="174" t="str">
        <f t="shared" si="98"/>
        <v>13-BARABANKI</v>
      </c>
      <c r="C1120" s="213">
        <f t="shared" si="99"/>
        <v>2072.91</v>
      </c>
      <c r="D1120" s="214">
        <f>T7_CC_PS!Q22+T7A_CC_UPS!Q22</f>
        <v>70.459999999999923</v>
      </c>
      <c r="E1120" s="212">
        <f t="shared" si="100"/>
        <v>3.3990863086192806E-2</v>
      </c>
    </row>
    <row r="1121" spans="1:5" ht="15.75" customHeight="1" x14ac:dyDescent="0.2">
      <c r="A1121" s="145">
        <f t="shared" si="98"/>
        <v>14</v>
      </c>
      <c r="B1121" s="174" t="str">
        <f t="shared" si="98"/>
        <v>14-BAREILY</v>
      </c>
      <c r="C1121" s="213">
        <f t="shared" si="99"/>
        <v>2416.4</v>
      </c>
      <c r="D1121" s="214">
        <f>T7_CC_PS!Q23+T7A_CC_UPS!Q23</f>
        <v>88.230000000000018</v>
      </c>
      <c r="E1121" s="212">
        <f t="shared" si="100"/>
        <v>3.6512994537328265E-2</v>
      </c>
    </row>
    <row r="1122" spans="1:5" ht="15.75" customHeight="1" x14ac:dyDescent="0.2">
      <c r="A1122" s="145">
        <f t="shared" si="98"/>
        <v>15</v>
      </c>
      <c r="B1122" s="174" t="str">
        <f t="shared" si="98"/>
        <v>15-BASTI</v>
      </c>
      <c r="C1122" s="213">
        <f t="shared" si="99"/>
        <v>1801.1999999999998</v>
      </c>
      <c r="D1122" s="214">
        <f>T7_CC_PS!Q24+T7A_CC_UPS!Q24</f>
        <v>136.34264999999996</v>
      </c>
      <c r="E1122" s="212">
        <f t="shared" si="100"/>
        <v>7.5695453031312449E-2</v>
      </c>
    </row>
    <row r="1123" spans="1:5" ht="15.75" customHeight="1" x14ac:dyDescent="0.2">
      <c r="A1123" s="145">
        <f t="shared" si="98"/>
        <v>16</v>
      </c>
      <c r="B1123" s="174" t="str">
        <f t="shared" si="98"/>
        <v>16-BHADOHI</v>
      </c>
      <c r="C1123" s="213">
        <f t="shared" si="99"/>
        <v>899.1</v>
      </c>
      <c r="D1123" s="214">
        <f>T7_CC_PS!Q25+T7A_CC_UPS!Q25</f>
        <v>-93.739999999999966</v>
      </c>
      <c r="E1123" s="212">
        <f t="shared" si="100"/>
        <v>-0.10425981537092645</v>
      </c>
    </row>
    <row r="1124" spans="1:5" ht="15.75" customHeight="1" x14ac:dyDescent="0.2">
      <c r="A1124" s="145">
        <f t="shared" si="98"/>
        <v>17</v>
      </c>
      <c r="B1124" s="174" t="str">
        <f t="shared" si="98"/>
        <v>17-BIJNOUR</v>
      </c>
      <c r="C1124" s="213">
        <f t="shared" si="99"/>
        <v>2079.34</v>
      </c>
      <c r="D1124" s="214">
        <f>T7_CC_PS!Q26+T7A_CC_UPS!Q26</f>
        <v>235.96999999999991</v>
      </c>
      <c r="E1124" s="212">
        <f t="shared" si="100"/>
        <v>0.11348312445295136</v>
      </c>
    </row>
    <row r="1125" spans="1:5" ht="15.75" customHeight="1" x14ac:dyDescent="0.2">
      <c r="A1125" s="145">
        <f t="shared" si="98"/>
        <v>18</v>
      </c>
      <c r="B1125" s="174" t="str">
        <f t="shared" si="98"/>
        <v>18-BULANDSHAHAR</v>
      </c>
      <c r="C1125" s="213">
        <f t="shared" si="99"/>
        <v>1346.73</v>
      </c>
      <c r="D1125" s="214">
        <f>T7_CC_PS!Q27+T7A_CC_UPS!Q27</f>
        <v>177.89439000000004</v>
      </c>
      <c r="E1125" s="212">
        <f t="shared" si="100"/>
        <v>0.1320935822325188</v>
      </c>
    </row>
    <row r="1126" spans="1:5" ht="15.75" customHeight="1" x14ac:dyDescent="0.2">
      <c r="A1126" s="145">
        <f t="shared" si="98"/>
        <v>19</v>
      </c>
      <c r="B1126" s="174" t="str">
        <f t="shared" si="98"/>
        <v>19-CHANDAULI</v>
      </c>
      <c r="C1126" s="213">
        <f t="shared" si="99"/>
        <v>1581.8600000000001</v>
      </c>
      <c r="D1126" s="214">
        <f>T7_CC_PS!Q28+T7A_CC_UPS!Q28</f>
        <v>3.1390000000000668</v>
      </c>
      <c r="E1126" s="212">
        <f t="shared" si="100"/>
        <v>1.9843728269253072E-3</v>
      </c>
    </row>
    <row r="1127" spans="1:5" ht="15.75" customHeight="1" x14ac:dyDescent="0.2">
      <c r="A1127" s="145">
        <f t="shared" si="98"/>
        <v>20</v>
      </c>
      <c r="B1127" s="174" t="str">
        <f t="shared" si="98"/>
        <v>20-CHITRAKOOT</v>
      </c>
      <c r="C1127" s="213">
        <f t="shared" si="99"/>
        <v>1009.92</v>
      </c>
      <c r="D1127" s="214">
        <f>T7_CC_PS!Q29+T7A_CC_UPS!Q29</f>
        <v>28.277799999999957</v>
      </c>
      <c r="E1127" s="212">
        <f t="shared" si="100"/>
        <v>2.800003960709755E-2</v>
      </c>
    </row>
    <row r="1128" spans="1:5" ht="15.75" customHeight="1" x14ac:dyDescent="0.2">
      <c r="A1128" s="145">
        <f t="shared" ref="A1128:B1147" si="101">A59</f>
        <v>21</v>
      </c>
      <c r="B1128" s="174" t="str">
        <f t="shared" si="101"/>
        <v>21-AMETHI</v>
      </c>
      <c r="C1128" s="213">
        <f t="shared" si="99"/>
        <v>1033.0999999999999</v>
      </c>
      <c r="D1128" s="214">
        <f>T7_CC_PS!Q30+T7A_CC_UPS!Q30</f>
        <v>20.953960000000023</v>
      </c>
      <c r="E1128" s="212">
        <f t="shared" si="100"/>
        <v>2.0282605749685437E-2</v>
      </c>
    </row>
    <row r="1129" spans="1:5" ht="15.75" customHeight="1" x14ac:dyDescent="0.2">
      <c r="A1129" s="145">
        <f t="shared" si="101"/>
        <v>22</v>
      </c>
      <c r="B1129" s="174" t="str">
        <f t="shared" si="101"/>
        <v>22-DEORIA</v>
      </c>
      <c r="C1129" s="213">
        <f t="shared" si="99"/>
        <v>1895.5600000000002</v>
      </c>
      <c r="D1129" s="214">
        <f>T7_CC_PS!Q31+T7A_CC_UPS!Q31</f>
        <v>31.260000000000161</v>
      </c>
      <c r="E1129" s="212">
        <f t="shared" si="100"/>
        <v>1.6491168836649941E-2</v>
      </c>
    </row>
    <row r="1130" spans="1:5" ht="15.75" customHeight="1" x14ac:dyDescent="0.2">
      <c r="A1130" s="145">
        <f t="shared" si="101"/>
        <v>23</v>
      </c>
      <c r="B1130" s="174" t="str">
        <f t="shared" si="101"/>
        <v>23-ETAH</v>
      </c>
      <c r="C1130" s="213">
        <f t="shared" si="99"/>
        <v>1225.26</v>
      </c>
      <c r="D1130" s="214">
        <f>T7_CC_PS!Q32+T7A_CC_UPS!Q32</f>
        <v>62.19</v>
      </c>
      <c r="E1130" s="212">
        <f t="shared" si="100"/>
        <v>5.0756574114881735E-2</v>
      </c>
    </row>
    <row r="1131" spans="1:5" ht="15.75" customHeight="1" x14ac:dyDescent="0.2">
      <c r="A1131" s="145">
        <f t="shared" si="101"/>
        <v>24</v>
      </c>
      <c r="B1131" s="174" t="str">
        <f t="shared" si="101"/>
        <v>24-FAIZABAD</v>
      </c>
      <c r="C1131" s="213">
        <f t="shared" si="99"/>
        <v>1635.7</v>
      </c>
      <c r="D1131" s="214">
        <f>T7_CC_PS!Q33+T7A_CC_UPS!Q33</f>
        <v>375.82999999999993</v>
      </c>
      <c r="E1131" s="212">
        <f t="shared" si="100"/>
        <v>0.22976707220150389</v>
      </c>
    </row>
    <row r="1132" spans="1:5" ht="15.75" customHeight="1" x14ac:dyDescent="0.2">
      <c r="A1132" s="145">
        <f t="shared" si="101"/>
        <v>25</v>
      </c>
      <c r="B1132" s="174" t="str">
        <f t="shared" si="101"/>
        <v>25-FARRUKHABAD</v>
      </c>
      <c r="C1132" s="213">
        <f t="shared" si="99"/>
        <v>1297.75</v>
      </c>
      <c r="D1132" s="214">
        <f>T7_CC_PS!Q34+T7A_CC_UPS!Q34</f>
        <v>69.356729999999885</v>
      </c>
      <c r="E1132" s="212">
        <f t="shared" si="100"/>
        <v>5.3443829705259016E-2</v>
      </c>
    </row>
    <row r="1133" spans="1:5" ht="15.75" customHeight="1" x14ac:dyDescent="0.2">
      <c r="A1133" s="145">
        <f t="shared" si="101"/>
        <v>26</v>
      </c>
      <c r="B1133" s="174" t="str">
        <f t="shared" si="101"/>
        <v>26-FATEHPUR</v>
      </c>
      <c r="C1133" s="213">
        <f t="shared" si="99"/>
        <v>1864.21</v>
      </c>
      <c r="D1133" s="214">
        <f>T7_CC_PS!Q35+T7A_CC_UPS!Q35</f>
        <v>61.428000000000111</v>
      </c>
      <c r="E1133" s="212">
        <f t="shared" si="100"/>
        <v>3.2951223306387216E-2</v>
      </c>
    </row>
    <row r="1134" spans="1:5" ht="15.75" customHeight="1" x14ac:dyDescent="0.2">
      <c r="A1134" s="145">
        <f t="shared" si="101"/>
        <v>27</v>
      </c>
      <c r="B1134" s="174" t="str">
        <f t="shared" si="101"/>
        <v>27-FIROZABAD</v>
      </c>
      <c r="C1134" s="213">
        <f t="shared" si="99"/>
        <v>1082.3600000000001</v>
      </c>
      <c r="D1134" s="214">
        <f>T7_CC_PS!Q36+T7A_CC_UPS!Q36</f>
        <v>25.040000000000049</v>
      </c>
      <c r="E1134" s="212">
        <f t="shared" si="100"/>
        <v>2.3134631730662669E-2</v>
      </c>
    </row>
    <row r="1135" spans="1:5" ht="15.75" customHeight="1" x14ac:dyDescent="0.2">
      <c r="A1135" s="145">
        <f t="shared" si="101"/>
        <v>28</v>
      </c>
      <c r="B1135" s="174" t="str">
        <f t="shared" si="101"/>
        <v>28-G.B. NAGAR</v>
      </c>
      <c r="C1135" s="213">
        <f t="shared" si="99"/>
        <v>748.57999999999993</v>
      </c>
      <c r="D1135" s="214">
        <f>T7_CC_PS!Q37+T7A_CC_UPS!Q37</f>
        <v>64.619049999999973</v>
      </c>
      <c r="E1135" s="212">
        <f t="shared" si="100"/>
        <v>8.6322169975152935E-2</v>
      </c>
    </row>
    <row r="1136" spans="1:5" ht="15.75" customHeight="1" x14ac:dyDescent="0.2">
      <c r="A1136" s="145">
        <f t="shared" si="101"/>
        <v>29</v>
      </c>
      <c r="B1136" s="174" t="str">
        <f t="shared" si="101"/>
        <v>29-GHAZIPUR</v>
      </c>
      <c r="C1136" s="213">
        <f t="shared" si="99"/>
        <v>2129.9100000000003</v>
      </c>
      <c r="D1136" s="214">
        <f>T7_CC_PS!Q38+T7A_CC_UPS!Q38</f>
        <v>89.906170000000145</v>
      </c>
      <c r="E1136" s="212">
        <f t="shared" si="100"/>
        <v>4.2211253057640993E-2</v>
      </c>
    </row>
    <row r="1137" spans="1:5" ht="15.75" customHeight="1" x14ac:dyDescent="0.2">
      <c r="A1137" s="145">
        <f t="shared" si="101"/>
        <v>30</v>
      </c>
      <c r="B1137" s="174" t="str">
        <f t="shared" si="101"/>
        <v>30-GHAZIYABAD</v>
      </c>
      <c r="C1137" s="213">
        <f t="shared" si="99"/>
        <v>759.71</v>
      </c>
      <c r="D1137" s="214">
        <f>T7_CC_PS!Q39+T7A_CC_UPS!Q39</f>
        <v>20.739999999999981</v>
      </c>
      <c r="E1137" s="212">
        <f t="shared" si="100"/>
        <v>2.7299890747785313E-2</v>
      </c>
    </row>
    <row r="1138" spans="1:5" ht="15.75" customHeight="1" x14ac:dyDescent="0.2">
      <c r="A1138" s="145">
        <f t="shared" si="101"/>
        <v>31</v>
      </c>
      <c r="B1138" s="174" t="str">
        <f t="shared" si="101"/>
        <v>31-GONDA</v>
      </c>
      <c r="C1138" s="213">
        <f t="shared" si="99"/>
        <v>2364.7200000000003</v>
      </c>
      <c r="D1138" s="214">
        <f>T7_CC_PS!Q40+T7A_CC_UPS!Q40</f>
        <v>312.68999999999994</v>
      </c>
      <c r="E1138" s="212">
        <f t="shared" si="100"/>
        <v>0.13223130011164108</v>
      </c>
    </row>
    <row r="1139" spans="1:5" ht="15.75" customHeight="1" x14ac:dyDescent="0.2">
      <c r="A1139" s="145">
        <f t="shared" si="101"/>
        <v>32</v>
      </c>
      <c r="B1139" s="174" t="str">
        <f t="shared" si="101"/>
        <v>32-GORAKHPUR</v>
      </c>
      <c r="C1139" s="213">
        <f t="shared" si="99"/>
        <v>2237.96</v>
      </c>
      <c r="D1139" s="214">
        <f>T7_CC_PS!Q41+T7A_CC_UPS!Q41</f>
        <v>152.53499999999991</v>
      </c>
      <c r="E1139" s="212">
        <f t="shared" si="100"/>
        <v>6.8158054656919653E-2</v>
      </c>
    </row>
    <row r="1140" spans="1:5" ht="15.75" customHeight="1" x14ac:dyDescent="0.2">
      <c r="A1140" s="145">
        <f t="shared" si="101"/>
        <v>33</v>
      </c>
      <c r="B1140" s="174" t="str">
        <f t="shared" si="101"/>
        <v>33-HAMEERPUR</v>
      </c>
      <c r="C1140" s="213">
        <f t="shared" si="99"/>
        <v>807.02</v>
      </c>
      <c r="D1140" s="214">
        <f>T7_CC_PS!Q42+T7A_CC_UPS!Q42</f>
        <v>74.135000000000048</v>
      </c>
      <c r="E1140" s="212">
        <f t="shared" si="100"/>
        <v>9.1862655200614665E-2</v>
      </c>
    </row>
    <row r="1141" spans="1:5" ht="15.75" customHeight="1" x14ac:dyDescent="0.2">
      <c r="A1141" s="145">
        <f t="shared" si="101"/>
        <v>34</v>
      </c>
      <c r="B1141" s="174" t="str">
        <f t="shared" si="101"/>
        <v>34-HARDOI</v>
      </c>
      <c r="C1141" s="213">
        <f t="shared" si="99"/>
        <v>3289.16</v>
      </c>
      <c r="D1141" s="214">
        <f>T7_CC_PS!Q43+T7A_CC_UPS!Q43</f>
        <v>41.509999999999934</v>
      </c>
      <c r="E1141" s="212">
        <f t="shared" si="100"/>
        <v>1.2620243466416938E-2</v>
      </c>
    </row>
    <row r="1142" spans="1:5" ht="15.75" customHeight="1" x14ac:dyDescent="0.2">
      <c r="A1142" s="145">
        <f t="shared" si="101"/>
        <v>35</v>
      </c>
      <c r="B1142" s="174" t="str">
        <f t="shared" si="101"/>
        <v>35-HATHRAS</v>
      </c>
      <c r="C1142" s="213">
        <f t="shared" si="99"/>
        <v>834.44999999999993</v>
      </c>
      <c r="D1142" s="214">
        <f>T7_CC_PS!Q44+T7A_CC_UPS!Q44</f>
        <v>21.469409999999982</v>
      </c>
      <c r="E1142" s="212">
        <f t="shared" si="100"/>
        <v>2.572881538738089E-2</v>
      </c>
    </row>
    <row r="1143" spans="1:5" ht="15.75" customHeight="1" x14ac:dyDescent="0.2">
      <c r="A1143" s="145">
        <f t="shared" si="101"/>
        <v>36</v>
      </c>
      <c r="B1143" s="174" t="str">
        <f t="shared" si="101"/>
        <v>36-ITAWAH</v>
      </c>
      <c r="C1143" s="213">
        <f t="shared" si="99"/>
        <v>995.9</v>
      </c>
      <c r="D1143" s="214">
        <f>T7_CC_PS!Q45+T7A_CC_UPS!Q45</f>
        <v>59.204000000000008</v>
      </c>
      <c r="E1143" s="212">
        <f t="shared" si="100"/>
        <v>5.9447735716437404E-2</v>
      </c>
    </row>
    <row r="1144" spans="1:5" ht="15.75" customHeight="1" x14ac:dyDescent="0.2">
      <c r="A1144" s="145">
        <f t="shared" si="101"/>
        <v>37</v>
      </c>
      <c r="B1144" s="174" t="str">
        <f t="shared" si="101"/>
        <v>37-J.P. NAGAR</v>
      </c>
      <c r="C1144" s="213">
        <f t="shared" si="99"/>
        <v>907.95</v>
      </c>
      <c r="D1144" s="214">
        <f>T7_CC_PS!Q46+T7A_CC_UPS!Q46</f>
        <v>2.5990000000000748</v>
      </c>
      <c r="E1144" s="212">
        <f t="shared" si="100"/>
        <v>2.8624924279972187E-3</v>
      </c>
    </row>
    <row r="1145" spans="1:5" ht="15.75" customHeight="1" x14ac:dyDescent="0.2">
      <c r="A1145" s="145">
        <f t="shared" si="101"/>
        <v>38</v>
      </c>
      <c r="B1145" s="174" t="str">
        <f t="shared" si="101"/>
        <v>38-JALAUN</v>
      </c>
      <c r="C1145" s="213">
        <f t="shared" si="99"/>
        <v>956.49</v>
      </c>
      <c r="D1145" s="214">
        <f>T7_CC_PS!Q47+T7A_CC_UPS!Q47</f>
        <v>127.71000000000004</v>
      </c>
      <c r="E1145" s="212">
        <f t="shared" si="100"/>
        <v>0.13351943041746389</v>
      </c>
    </row>
    <row r="1146" spans="1:5" ht="15.75" customHeight="1" x14ac:dyDescent="0.2">
      <c r="A1146" s="145">
        <f t="shared" si="101"/>
        <v>39</v>
      </c>
      <c r="B1146" s="174" t="str">
        <f t="shared" si="101"/>
        <v>39-JAUNPUR</v>
      </c>
      <c r="C1146" s="213">
        <f t="shared" si="99"/>
        <v>2987.8599999999997</v>
      </c>
      <c r="D1146" s="214">
        <f>T7_CC_PS!Q48+T7A_CC_UPS!Q48</f>
        <v>135.58999999999992</v>
      </c>
      <c r="E1146" s="212">
        <f t="shared" si="100"/>
        <v>4.5380305636810267E-2</v>
      </c>
    </row>
    <row r="1147" spans="1:5" ht="15.75" customHeight="1" x14ac:dyDescent="0.2">
      <c r="A1147" s="145">
        <f t="shared" si="101"/>
        <v>40</v>
      </c>
      <c r="B1147" s="174" t="str">
        <f t="shared" si="101"/>
        <v>40-JHANSI</v>
      </c>
      <c r="C1147" s="213">
        <f t="shared" si="99"/>
        <v>1134.8899999999999</v>
      </c>
      <c r="D1147" s="214">
        <f>T7_CC_PS!Q49+T7A_CC_UPS!Q49</f>
        <v>133.39124999999996</v>
      </c>
      <c r="E1147" s="212">
        <f t="shared" si="100"/>
        <v>0.11753672162059757</v>
      </c>
    </row>
    <row r="1148" spans="1:5" ht="15.75" customHeight="1" x14ac:dyDescent="0.2">
      <c r="A1148" s="145">
        <f t="shared" ref="A1148:B1167" si="102">A79</f>
        <v>41</v>
      </c>
      <c r="B1148" s="174" t="str">
        <f t="shared" si="102"/>
        <v>41-KANNAUJ</v>
      </c>
      <c r="C1148" s="213">
        <f t="shared" si="99"/>
        <v>1316.05</v>
      </c>
      <c r="D1148" s="214">
        <f>T7_CC_PS!Q50+T7A_CC_UPS!Q50</f>
        <v>240.10999999999996</v>
      </c>
      <c r="E1148" s="212">
        <f t="shared" si="100"/>
        <v>0.1824474753998708</v>
      </c>
    </row>
    <row r="1149" spans="1:5" ht="15.75" customHeight="1" x14ac:dyDescent="0.2">
      <c r="A1149" s="145">
        <f t="shared" si="102"/>
        <v>42</v>
      </c>
      <c r="B1149" s="174" t="str">
        <f t="shared" si="102"/>
        <v>42-KANPUR DEHAT</v>
      </c>
      <c r="C1149" s="213">
        <f t="shared" si="99"/>
        <v>1459.95</v>
      </c>
      <c r="D1149" s="214">
        <f>T7_CC_PS!Q51+T7A_CC_UPS!Q51</f>
        <v>515.7299999999999</v>
      </c>
      <c r="E1149" s="212">
        <f t="shared" si="100"/>
        <v>0.35325182369259212</v>
      </c>
    </row>
    <row r="1150" spans="1:5" ht="15.75" customHeight="1" x14ac:dyDescent="0.2">
      <c r="A1150" s="145">
        <f t="shared" si="102"/>
        <v>43</v>
      </c>
      <c r="B1150" s="174" t="str">
        <f t="shared" si="102"/>
        <v>43-KANPUR NAGAR</v>
      </c>
      <c r="C1150" s="213">
        <f t="shared" si="99"/>
        <v>1297.03</v>
      </c>
      <c r="D1150" s="214">
        <f>T7_CC_PS!Q52+T7A_CC_UPS!Q52</f>
        <v>168.447</v>
      </c>
      <c r="E1150" s="212">
        <f t="shared" si="100"/>
        <v>0.12987132140351418</v>
      </c>
    </row>
    <row r="1151" spans="1:5" ht="15.75" customHeight="1" x14ac:dyDescent="0.2">
      <c r="A1151" s="145">
        <f t="shared" si="102"/>
        <v>44</v>
      </c>
      <c r="B1151" s="174" t="str">
        <f t="shared" si="102"/>
        <v>44-KAAS GANJ</v>
      </c>
      <c r="C1151" s="213">
        <f t="shared" si="99"/>
        <v>926.21</v>
      </c>
      <c r="D1151" s="214">
        <f>T7_CC_PS!Q53+T7A_CC_UPS!Q53</f>
        <v>225.44409999999999</v>
      </c>
      <c r="E1151" s="212">
        <f t="shared" si="100"/>
        <v>0.24340495136092244</v>
      </c>
    </row>
    <row r="1152" spans="1:5" ht="15.75" customHeight="1" x14ac:dyDescent="0.2">
      <c r="A1152" s="145">
        <f t="shared" si="102"/>
        <v>45</v>
      </c>
      <c r="B1152" s="174" t="str">
        <f t="shared" si="102"/>
        <v>45-KAUSHAMBI</v>
      </c>
      <c r="C1152" s="213">
        <f t="shared" si="99"/>
        <v>1042.8899999999999</v>
      </c>
      <c r="D1152" s="214">
        <f>T7_CC_PS!Q54+T7A_CC_UPS!Q54</f>
        <v>109.67500000000004</v>
      </c>
      <c r="E1152" s="212">
        <f t="shared" si="100"/>
        <v>0.10516449481728662</v>
      </c>
    </row>
    <row r="1153" spans="1:5" ht="15.75" customHeight="1" x14ac:dyDescent="0.2">
      <c r="A1153" s="145">
        <f t="shared" si="102"/>
        <v>46</v>
      </c>
      <c r="B1153" s="174" t="str">
        <f t="shared" si="102"/>
        <v>46-KUSHINAGAR</v>
      </c>
      <c r="C1153" s="213">
        <f t="shared" si="99"/>
        <v>2126.09</v>
      </c>
      <c r="D1153" s="214">
        <f>T7_CC_PS!Q55+T7A_CC_UPS!Q55</f>
        <v>133.54</v>
      </c>
      <c r="E1153" s="212">
        <f t="shared" si="100"/>
        <v>6.2810135036616505E-2</v>
      </c>
    </row>
    <row r="1154" spans="1:5" ht="15.75" customHeight="1" x14ac:dyDescent="0.2">
      <c r="A1154" s="145">
        <f t="shared" si="102"/>
        <v>47</v>
      </c>
      <c r="B1154" s="174" t="str">
        <f t="shared" si="102"/>
        <v>47-LAKHIMPUR KHERI</v>
      </c>
      <c r="C1154" s="213">
        <f t="shared" si="99"/>
        <v>4098.4400000000005</v>
      </c>
      <c r="D1154" s="214">
        <f>T7_CC_PS!Q56+T7A_CC_UPS!Q56</f>
        <v>477.29654000000005</v>
      </c>
      <c r="E1154" s="212">
        <f t="shared" si="100"/>
        <v>0.1164581011311621</v>
      </c>
    </row>
    <row r="1155" spans="1:5" ht="15.75" customHeight="1" x14ac:dyDescent="0.2">
      <c r="A1155" s="145">
        <f t="shared" si="102"/>
        <v>48</v>
      </c>
      <c r="B1155" s="174" t="str">
        <f t="shared" si="102"/>
        <v>48-LALITPUR</v>
      </c>
      <c r="C1155" s="213">
        <f t="shared" si="99"/>
        <v>1198.4000000000001</v>
      </c>
      <c r="D1155" s="214">
        <f>T7_CC_PS!Q57+T7A_CC_UPS!Q57</f>
        <v>374.49999999999989</v>
      </c>
      <c r="E1155" s="212">
        <f t="shared" si="100"/>
        <v>0.31249999999999989</v>
      </c>
    </row>
    <row r="1156" spans="1:5" ht="15.75" customHeight="1" x14ac:dyDescent="0.2">
      <c r="A1156" s="145">
        <f t="shared" si="102"/>
        <v>49</v>
      </c>
      <c r="B1156" s="174" t="str">
        <f t="shared" si="102"/>
        <v>49-LUCKNOW</v>
      </c>
      <c r="C1156" s="213">
        <f t="shared" si="99"/>
        <v>1555.57</v>
      </c>
      <c r="D1156" s="214">
        <f>T7_CC_PS!Q58+T7A_CC_UPS!Q58</f>
        <v>85.159999999999968</v>
      </c>
      <c r="E1156" s="212">
        <f t="shared" si="100"/>
        <v>5.474520593737342E-2</v>
      </c>
    </row>
    <row r="1157" spans="1:5" ht="15.75" customHeight="1" x14ac:dyDescent="0.2">
      <c r="A1157" s="145">
        <f t="shared" si="102"/>
        <v>50</v>
      </c>
      <c r="B1157" s="174" t="str">
        <f t="shared" si="102"/>
        <v>50-MAHOBA</v>
      </c>
      <c r="C1157" s="213">
        <f t="shared" si="99"/>
        <v>779.98</v>
      </c>
      <c r="D1157" s="214">
        <f>T7_CC_PS!Q59+T7A_CC_UPS!Q59</f>
        <v>89.669590000000028</v>
      </c>
      <c r="E1157" s="212">
        <f t="shared" si="100"/>
        <v>0.11496396061437476</v>
      </c>
    </row>
    <row r="1158" spans="1:5" ht="15.75" customHeight="1" x14ac:dyDescent="0.2">
      <c r="A1158" s="145">
        <f t="shared" si="102"/>
        <v>51</v>
      </c>
      <c r="B1158" s="174" t="str">
        <f t="shared" si="102"/>
        <v>51-MAHRAJGANJ</v>
      </c>
      <c r="C1158" s="213">
        <f t="shared" si="99"/>
        <v>1896.02</v>
      </c>
      <c r="D1158" s="214">
        <f>T7_CC_PS!Q60+T7A_CC_UPS!Q60</f>
        <v>205.68999999999997</v>
      </c>
      <c r="E1158" s="212">
        <f t="shared" si="100"/>
        <v>0.1084851425617873</v>
      </c>
    </row>
    <row r="1159" spans="1:5" ht="15.75" customHeight="1" x14ac:dyDescent="0.2">
      <c r="A1159" s="145">
        <f t="shared" si="102"/>
        <v>52</v>
      </c>
      <c r="B1159" s="174" t="str">
        <f t="shared" si="102"/>
        <v>52-MAINPURI</v>
      </c>
      <c r="C1159" s="213">
        <f t="shared" si="99"/>
        <v>973.42</v>
      </c>
      <c r="D1159" s="214">
        <f>T7_CC_PS!Q61+T7A_CC_UPS!Q61</f>
        <v>46.760010000000023</v>
      </c>
      <c r="E1159" s="212">
        <f t="shared" si="100"/>
        <v>4.8036828912494119E-2</v>
      </c>
    </row>
    <row r="1160" spans="1:5" ht="15.75" customHeight="1" x14ac:dyDescent="0.2">
      <c r="A1160" s="145">
        <f t="shared" si="102"/>
        <v>53</v>
      </c>
      <c r="B1160" s="174" t="str">
        <f t="shared" si="102"/>
        <v>53-MATHURA</v>
      </c>
      <c r="C1160" s="213">
        <f t="shared" si="99"/>
        <v>1110.7</v>
      </c>
      <c r="D1160" s="214">
        <f>T7_CC_PS!Q62+T7A_CC_UPS!Q62</f>
        <v>21.181050000000056</v>
      </c>
      <c r="E1160" s="212">
        <f t="shared" si="100"/>
        <v>1.9070000900333173E-2</v>
      </c>
    </row>
    <row r="1161" spans="1:5" ht="15.75" customHeight="1" x14ac:dyDescent="0.2">
      <c r="A1161" s="145">
        <f t="shared" si="102"/>
        <v>54</v>
      </c>
      <c r="B1161" s="174" t="str">
        <f t="shared" si="102"/>
        <v>54-MAU</v>
      </c>
      <c r="C1161" s="213">
        <f t="shared" si="99"/>
        <v>1508.9</v>
      </c>
      <c r="D1161" s="214">
        <f>T7_CC_PS!Q63+T7A_CC_UPS!Q63</f>
        <v>99.921890000000047</v>
      </c>
      <c r="E1161" s="212">
        <f t="shared" si="100"/>
        <v>6.6221678043607957E-2</v>
      </c>
    </row>
    <row r="1162" spans="1:5" ht="15.75" customHeight="1" x14ac:dyDescent="0.2">
      <c r="A1162" s="145">
        <f t="shared" si="102"/>
        <v>55</v>
      </c>
      <c r="B1162" s="174" t="str">
        <f t="shared" si="102"/>
        <v>55-MEERUT</v>
      </c>
      <c r="C1162" s="213">
        <f t="shared" si="99"/>
        <v>1276.3899999999999</v>
      </c>
      <c r="D1162" s="214">
        <f>T7_CC_PS!Q64+T7A_CC_UPS!Q64</f>
        <v>114.51669999999993</v>
      </c>
      <c r="E1162" s="212">
        <f t="shared" si="100"/>
        <v>8.9719208079035356E-2</v>
      </c>
    </row>
    <row r="1163" spans="1:5" ht="15.75" customHeight="1" x14ac:dyDescent="0.2">
      <c r="A1163" s="145">
        <f t="shared" si="102"/>
        <v>56</v>
      </c>
      <c r="B1163" s="174" t="str">
        <f t="shared" si="102"/>
        <v>56-MIRZAPUR</v>
      </c>
      <c r="C1163" s="213">
        <f t="shared" si="99"/>
        <v>2022.56</v>
      </c>
      <c r="D1163" s="214">
        <f>T7_CC_PS!Q65+T7A_CC_UPS!Q65</f>
        <v>399.94417000000016</v>
      </c>
      <c r="E1163" s="212">
        <f t="shared" si="100"/>
        <v>0.19774156020093356</v>
      </c>
    </row>
    <row r="1164" spans="1:5" ht="15.75" customHeight="1" x14ac:dyDescent="0.2">
      <c r="A1164" s="145">
        <f t="shared" si="102"/>
        <v>57</v>
      </c>
      <c r="B1164" s="174" t="str">
        <f t="shared" si="102"/>
        <v>57-MORADABAD</v>
      </c>
      <c r="C1164" s="213">
        <f t="shared" si="99"/>
        <v>1312.13</v>
      </c>
      <c r="D1164" s="214">
        <f>T7_CC_PS!Q66+T7A_CC_UPS!Q66</f>
        <v>83.351999999999975</v>
      </c>
      <c r="E1164" s="212">
        <f t="shared" si="100"/>
        <v>6.3524193486925812E-2</v>
      </c>
    </row>
    <row r="1165" spans="1:5" ht="15.75" customHeight="1" x14ac:dyDescent="0.2">
      <c r="A1165" s="145">
        <f t="shared" si="102"/>
        <v>58</v>
      </c>
      <c r="B1165" s="174" t="str">
        <f t="shared" si="102"/>
        <v>58-MUZAFFARNAGAR</v>
      </c>
      <c r="C1165" s="213">
        <f t="shared" si="99"/>
        <v>970.26</v>
      </c>
      <c r="D1165" s="214">
        <f>T7_CC_PS!Q67+T7A_CC_UPS!Q67</f>
        <v>140.48000000000008</v>
      </c>
      <c r="E1165" s="212">
        <f t="shared" si="100"/>
        <v>0.14478593366726453</v>
      </c>
    </row>
    <row r="1166" spans="1:5" ht="15.75" customHeight="1" x14ac:dyDescent="0.2">
      <c r="A1166" s="145">
        <f t="shared" si="102"/>
        <v>59</v>
      </c>
      <c r="B1166" s="174" t="str">
        <f t="shared" si="102"/>
        <v>59-PILIBHIT</v>
      </c>
      <c r="C1166" s="213">
        <f t="shared" si="99"/>
        <v>1186.27</v>
      </c>
      <c r="D1166" s="214">
        <f>T7_CC_PS!Q68+T7A_CC_UPS!Q68</f>
        <v>23.799999999999983</v>
      </c>
      <c r="E1166" s="212">
        <f t="shared" si="100"/>
        <v>2.0062886189484673E-2</v>
      </c>
    </row>
    <row r="1167" spans="1:5" ht="15.75" customHeight="1" x14ac:dyDescent="0.2">
      <c r="A1167" s="145">
        <f t="shared" si="102"/>
        <v>60</v>
      </c>
      <c r="B1167" s="174" t="str">
        <f t="shared" si="102"/>
        <v>60-PRATAPGARH</v>
      </c>
      <c r="C1167" s="213">
        <f t="shared" si="99"/>
        <v>2107.86</v>
      </c>
      <c r="D1167" s="214">
        <f>T7_CC_PS!Q69+T7A_CC_UPS!Q69</f>
        <v>513.02397000000008</v>
      </c>
      <c r="E1167" s="212">
        <f t="shared" si="100"/>
        <v>0.24338616891064874</v>
      </c>
    </row>
    <row r="1168" spans="1:5" ht="15.75" customHeight="1" x14ac:dyDescent="0.2">
      <c r="A1168" s="145">
        <f t="shared" ref="A1168:B1182" si="103">A99</f>
        <v>61</v>
      </c>
      <c r="B1168" s="174" t="str">
        <f t="shared" si="103"/>
        <v>61-RAI BAREILY</v>
      </c>
      <c r="C1168" s="213">
        <f t="shared" si="99"/>
        <v>1737.3</v>
      </c>
      <c r="D1168" s="214">
        <f>T7_CC_PS!Q70+T7A_CC_UPS!Q70</f>
        <v>346.55999999999995</v>
      </c>
      <c r="E1168" s="212">
        <f t="shared" si="100"/>
        <v>0.19948195475738212</v>
      </c>
    </row>
    <row r="1169" spans="1:5" ht="15.75" customHeight="1" x14ac:dyDescent="0.2">
      <c r="A1169" s="145">
        <f t="shared" si="103"/>
        <v>62</v>
      </c>
      <c r="B1169" s="174" t="str">
        <f t="shared" si="103"/>
        <v>62-RAMPUR</v>
      </c>
      <c r="C1169" s="213">
        <f t="shared" si="99"/>
        <v>1209.93</v>
      </c>
      <c r="D1169" s="214">
        <f>T7_CC_PS!Q71+T7A_CC_UPS!Q71</f>
        <v>165.8489999999999</v>
      </c>
      <c r="E1169" s="212">
        <f t="shared" si="100"/>
        <v>0.13707321911184936</v>
      </c>
    </row>
    <row r="1170" spans="1:5" ht="15.75" customHeight="1" x14ac:dyDescent="0.2">
      <c r="A1170" s="145">
        <f t="shared" si="103"/>
        <v>63</v>
      </c>
      <c r="B1170" s="174" t="str">
        <f t="shared" si="103"/>
        <v>63-SAHARANPUR</v>
      </c>
      <c r="C1170" s="213">
        <f t="shared" si="99"/>
        <v>1590.97</v>
      </c>
      <c r="D1170" s="214">
        <f>T7_CC_PS!Q72+T7A_CC_UPS!Q72</f>
        <v>99.460000000000036</v>
      </c>
      <c r="E1170" s="212">
        <f t="shared" si="100"/>
        <v>6.2515320842002065E-2</v>
      </c>
    </row>
    <row r="1171" spans="1:5" ht="15.75" customHeight="1" x14ac:dyDescent="0.2">
      <c r="A1171" s="145">
        <f t="shared" si="103"/>
        <v>64</v>
      </c>
      <c r="B1171" s="174" t="str">
        <f t="shared" si="103"/>
        <v>64-SANTKABIR NAGAR</v>
      </c>
      <c r="C1171" s="213">
        <f t="shared" si="99"/>
        <v>1101.53</v>
      </c>
      <c r="D1171" s="214">
        <f>T7_CC_PS!Q73+T7A_CC_UPS!Q73</f>
        <v>93.930999999999983</v>
      </c>
      <c r="E1171" s="212">
        <f t="shared" si="100"/>
        <v>8.5273210897569729E-2</v>
      </c>
    </row>
    <row r="1172" spans="1:5" ht="15.75" customHeight="1" x14ac:dyDescent="0.2">
      <c r="A1172" s="145">
        <f t="shared" si="103"/>
        <v>65</v>
      </c>
      <c r="B1172" s="174" t="str">
        <f t="shared" si="103"/>
        <v>65-SHAHJAHANPUR</v>
      </c>
      <c r="C1172" s="213">
        <f t="shared" si="99"/>
        <v>2415.5699999999997</v>
      </c>
      <c r="D1172" s="214">
        <f>T7_CC_PS!Q74+T7A_CC_UPS!Q74</f>
        <v>-12.180000000000177</v>
      </c>
      <c r="E1172" s="212">
        <f t="shared" si="100"/>
        <v>-5.0422881555906799E-3</v>
      </c>
    </row>
    <row r="1173" spans="1:5" ht="15.75" customHeight="1" x14ac:dyDescent="0.2">
      <c r="A1173" s="145">
        <f t="shared" si="103"/>
        <v>66</v>
      </c>
      <c r="B1173" s="174" t="str">
        <f t="shared" si="103"/>
        <v>66-SHRAWASTI</v>
      </c>
      <c r="C1173" s="213">
        <f t="shared" ref="C1173:C1182" si="104">C1092</f>
        <v>710.04</v>
      </c>
      <c r="D1173" s="214">
        <f>T7_CC_PS!Q75+T7A_CC_UPS!Q75</f>
        <v>22.410570000000021</v>
      </c>
      <c r="E1173" s="212">
        <f t="shared" ref="E1173:E1183" si="105">D1173/C1173</f>
        <v>3.1562404934933272E-2</v>
      </c>
    </row>
    <row r="1174" spans="1:5" ht="15.75" customHeight="1" x14ac:dyDescent="0.2">
      <c r="A1174" s="145">
        <f t="shared" si="103"/>
        <v>67</v>
      </c>
      <c r="B1174" s="174" t="str">
        <f t="shared" si="103"/>
        <v>67-SIDDHARTHNAGAR</v>
      </c>
      <c r="C1174" s="213">
        <f t="shared" si="104"/>
        <v>2022.45</v>
      </c>
      <c r="D1174" s="214">
        <f>T7_CC_PS!Q76+T7A_CC_UPS!Q76</f>
        <v>52.670300000000168</v>
      </c>
      <c r="E1174" s="212">
        <f t="shared" si="105"/>
        <v>2.6042819352765294E-2</v>
      </c>
    </row>
    <row r="1175" spans="1:5" ht="15.75" customHeight="1" x14ac:dyDescent="0.2">
      <c r="A1175" s="145">
        <f t="shared" si="103"/>
        <v>68</v>
      </c>
      <c r="B1175" s="174" t="str">
        <f t="shared" si="103"/>
        <v>68-SITAPUR</v>
      </c>
      <c r="C1175" s="213">
        <f t="shared" si="104"/>
        <v>3333.8599999999997</v>
      </c>
      <c r="D1175" s="214">
        <f>T7_CC_PS!Q77+T7A_CC_UPS!Q77</f>
        <v>467.15999999999991</v>
      </c>
      <c r="E1175" s="212">
        <f t="shared" si="105"/>
        <v>0.14012586011410197</v>
      </c>
    </row>
    <row r="1176" spans="1:5" ht="15.75" customHeight="1" x14ac:dyDescent="0.2">
      <c r="A1176" s="145">
        <f t="shared" si="103"/>
        <v>69</v>
      </c>
      <c r="B1176" s="174" t="str">
        <f t="shared" si="103"/>
        <v>69-SONBHADRA</v>
      </c>
      <c r="C1176" s="213">
        <f t="shared" si="104"/>
        <v>1609.74</v>
      </c>
      <c r="D1176" s="214">
        <f>T7_CC_PS!Q78+T7A_CC_UPS!Q78</f>
        <v>12.449999999999989</v>
      </c>
      <c r="E1176" s="212">
        <f t="shared" si="105"/>
        <v>7.7341682507734094E-3</v>
      </c>
    </row>
    <row r="1177" spans="1:5" ht="15.75" customHeight="1" x14ac:dyDescent="0.2">
      <c r="A1177" s="145">
        <f t="shared" si="103"/>
        <v>70</v>
      </c>
      <c r="B1177" s="174" t="str">
        <f t="shared" si="103"/>
        <v>70-SULTANPUR</v>
      </c>
      <c r="C1177" s="213">
        <f t="shared" si="104"/>
        <v>1778.8899999999999</v>
      </c>
      <c r="D1177" s="214">
        <f>T7_CC_PS!Q79+T7A_CC_UPS!Q79</f>
        <v>180.61199999999991</v>
      </c>
      <c r="E1177" s="212">
        <f t="shared" si="105"/>
        <v>0.10153072983714559</v>
      </c>
    </row>
    <row r="1178" spans="1:5" ht="15.75" customHeight="1" x14ac:dyDescent="0.2">
      <c r="A1178" s="145">
        <f t="shared" si="103"/>
        <v>71</v>
      </c>
      <c r="B1178" s="174" t="str">
        <f t="shared" si="103"/>
        <v>71-UNNAO</v>
      </c>
      <c r="C1178" s="213">
        <f t="shared" si="104"/>
        <v>1767.9899999999998</v>
      </c>
      <c r="D1178" s="214">
        <f>T7_CC_PS!Q80+T7A_CC_UPS!Q80</f>
        <v>74.210010000000182</v>
      </c>
      <c r="E1178" s="212">
        <f t="shared" si="105"/>
        <v>4.1974224967335896E-2</v>
      </c>
    </row>
    <row r="1179" spans="1:5" ht="15.75" customHeight="1" x14ac:dyDescent="0.2">
      <c r="A1179" s="145">
        <f t="shared" si="103"/>
        <v>72</v>
      </c>
      <c r="B1179" s="174" t="str">
        <f t="shared" si="103"/>
        <v>72-VARANASI</v>
      </c>
      <c r="C1179" s="213">
        <f t="shared" si="104"/>
        <v>2323.1800000000003</v>
      </c>
      <c r="D1179" s="214">
        <f>T7_CC_PS!Q81+T7A_CC_UPS!Q81</f>
        <v>25.389999999999986</v>
      </c>
      <c r="E1179" s="212">
        <f t="shared" si="105"/>
        <v>1.0928985270189991E-2</v>
      </c>
    </row>
    <row r="1180" spans="1:5" ht="15.75" customHeight="1" x14ac:dyDescent="0.2">
      <c r="A1180" s="145">
        <f t="shared" si="103"/>
        <v>73</v>
      </c>
      <c r="B1180" s="174" t="str">
        <f t="shared" si="103"/>
        <v>73-SAMBHAL</v>
      </c>
      <c r="C1180" s="213">
        <f t="shared" si="104"/>
        <v>1530</v>
      </c>
      <c r="D1180" s="214">
        <f>T7_CC_PS!Q82+T7A_CC_UPS!Q82</f>
        <v>310.56999999999994</v>
      </c>
      <c r="E1180" s="212">
        <f t="shared" si="105"/>
        <v>0.20298692810457511</v>
      </c>
    </row>
    <row r="1181" spans="1:5" ht="15.75" customHeight="1" x14ac:dyDescent="0.2">
      <c r="A1181" s="145">
        <f t="shared" si="103"/>
        <v>74</v>
      </c>
      <c r="B1181" s="174" t="str">
        <f t="shared" si="103"/>
        <v>74-HAPUR</v>
      </c>
      <c r="C1181" s="213">
        <f t="shared" si="104"/>
        <v>565.1400000000001</v>
      </c>
      <c r="D1181" s="214">
        <f>T7_CC_PS!Q83+T7A_CC_UPS!Q83</f>
        <v>49.994369999999989</v>
      </c>
      <c r="E1181" s="212">
        <f t="shared" si="105"/>
        <v>8.8463690412994969E-2</v>
      </c>
    </row>
    <row r="1182" spans="1:5" ht="15.75" customHeight="1" x14ac:dyDescent="0.2">
      <c r="A1182" s="145">
        <f t="shared" si="103"/>
        <v>75</v>
      </c>
      <c r="B1182" s="174" t="str">
        <f t="shared" si="103"/>
        <v>75-SHAMLI</v>
      </c>
      <c r="C1182" s="213">
        <f t="shared" si="104"/>
        <v>554.17999999999995</v>
      </c>
      <c r="D1182" s="214">
        <f>T7_CC_PS!Q84+T7A_CC_UPS!Q84</f>
        <v>-4.2378100000000103</v>
      </c>
      <c r="E1182" s="212">
        <f t="shared" si="105"/>
        <v>-7.646991952073353E-3</v>
      </c>
    </row>
    <row r="1183" spans="1:5" ht="15.75" customHeight="1" x14ac:dyDescent="0.2">
      <c r="A1183" s="216"/>
      <c r="B1183" s="183" t="str">
        <f>B114</f>
        <v>TOTAL</v>
      </c>
      <c r="C1183" s="184">
        <f>SUM(C1108:C1182)</f>
        <v>121117.55999999995</v>
      </c>
      <c r="D1183" s="184">
        <f>SUM(D1108:D1182)</f>
        <v>10450.275719999998</v>
      </c>
      <c r="E1183" s="217">
        <f t="shared" si="105"/>
        <v>8.6282085933699473E-2</v>
      </c>
    </row>
    <row r="1185" spans="1:7" ht="15.75" customHeight="1" x14ac:dyDescent="0.2">
      <c r="A1185" s="90" t="s">
        <v>983</v>
      </c>
      <c r="B1185" s="141"/>
      <c r="C1185" s="142"/>
      <c r="D1185" s="141"/>
      <c r="E1185" s="141"/>
      <c r="F1185" s="141"/>
      <c r="G1185" s="141"/>
    </row>
    <row r="1186" spans="1:7" ht="15.75" customHeight="1" x14ac:dyDescent="0.2">
      <c r="A1186" s="141"/>
      <c r="B1186" s="141"/>
      <c r="C1186" s="141"/>
      <c r="D1186" s="141"/>
      <c r="E1186" s="141"/>
      <c r="F1186" s="141"/>
      <c r="G1186" s="153" t="s">
        <v>973</v>
      </c>
    </row>
    <row r="1187" spans="1:7" ht="50.25" customHeight="1" x14ac:dyDescent="0.2">
      <c r="A1187" s="143" t="s">
        <v>91</v>
      </c>
      <c r="B1187" s="143" t="s">
        <v>263</v>
      </c>
      <c r="C1187" s="144" t="s">
        <v>984</v>
      </c>
      <c r="D1187" s="144" t="s">
        <v>985</v>
      </c>
      <c r="E1187" s="144" t="s">
        <v>980</v>
      </c>
      <c r="F1187" s="144" t="s">
        <v>981</v>
      </c>
      <c r="G1187" s="162" t="s">
        <v>982</v>
      </c>
    </row>
    <row r="1188" spans="1:7" ht="15.75" customHeight="1" x14ac:dyDescent="0.2">
      <c r="A1188" s="143">
        <v>1</v>
      </c>
      <c r="B1188" s="143">
        <v>2</v>
      </c>
      <c r="C1188" s="144">
        <v>3</v>
      </c>
      <c r="D1188" s="144">
        <v>4</v>
      </c>
      <c r="E1188" s="144">
        <v>5</v>
      </c>
      <c r="F1188" s="144">
        <v>6</v>
      </c>
      <c r="G1188" s="162">
        <v>7</v>
      </c>
    </row>
    <row r="1189" spans="1:7" ht="15.75" customHeight="1" x14ac:dyDescent="0.2">
      <c r="A1189" s="145">
        <f t="shared" ref="A1189:B1208" si="106">A39</f>
        <v>1</v>
      </c>
      <c r="B1189" s="146" t="str">
        <f t="shared" si="106"/>
        <v>01-AGRA</v>
      </c>
      <c r="C1189" s="147">
        <f t="shared" ref="C1189:D1208" si="107">C1027</f>
        <v>1679</v>
      </c>
      <c r="D1189" s="147">
        <f t="shared" si="107"/>
        <v>174.89800000000002</v>
      </c>
      <c r="E1189" s="147">
        <f>T7_CC_PS!K10+T7A_CC_UPS!K10</f>
        <v>1422.96</v>
      </c>
      <c r="F1189" s="218">
        <f>SUM(D1189:E1189)</f>
        <v>1597.8580000000002</v>
      </c>
      <c r="G1189" s="212">
        <f>F1189/C1189</f>
        <v>0.95167242406194175</v>
      </c>
    </row>
    <row r="1190" spans="1:7" ht="15.75" customHeight="1" x14ac:dyDescent="0.2">
      <c r="A1190" s="145">
        <f t="shared" si="106"/>
        <v>2</v>
      </c>
      <c r="B1190" s="146" t="str">
        <f t="shared" si="106"/>
        <v>02-ALIGARH</v>
      </c>
      <c r="C1190" s="147">
        <f t="shared" si="107"/>
        <v>1850.21</v>
      </c>
      <c r="D1190" s="147">
        <f t="shared" si="107"/>
        <v>130.67999999999998</v>
      </c>
      <c r="E1190" s="147">
        <f>T7_CC_PS!K11+T7A_CC_UPS!K11</f>
        <v>1613.05</v>
      </c>
      <c r="F1190" s="218">
        <f t="shared" ref="F1190:F1253" si="108">SUM(D1190:E1190)</f>
        <v>1743.73</v>
      </c>
      <c r="G1190" s="212">
        <f t="shared" ref="G1190:G1253" si="109">F1190/C1190</f>
        <v>0.94244977597137625</v>
      </c>
    </row>
    <row r="1191" spans="1:7" ht="15.75" customHeight="1" x14ac:dyDescent="0.2">
      <c r="A1191" s="145">
        <f t="shared" si="106"/>
        <v>3</v>
      </c>
      <c r="B1191" s="146" t="str">
        <f t="shared" si="106"/>
        <v>03-ALLAHABAD</v>
      </c>
      <c r="C1191" s="147">
        <f t="shared" si="107"/>
        <v>3184.11</v>
      </c>
      <c r="D1191" s="147">
        <f t="shared" si="107"/>
        <v>-16.360000000000014</v>
      </c>
      <c r="E1191" s="147">
        <f>T7_CC_PS!K12+T7A_CC_UPS!K12</f>
        <v>3159.59</v>
      </c>
      <c r="F1191" s="218">
        <f t="shared" si="108"/>
        <v>3143.23</v>
      </c>
      <c r="G1191" s="212">
        <f t="shared" si="109"/>
        <v>0.98716124756996459</v>
      </c>
    </row>
    <row r="1192" spans="1:7" ht="15.75" customHeight="1" x14ac:dyDescent="0.2">
      <c r="A1192" s="145">
        <f t="shared" si="106"/>
        <v>4</v>
      </c>
      <c r="B1192" s="146" t="str">
        <f t="shared" si="106"/>
        <v>04-AMBEDKAR NAGAR</v>
      </c>
      <c r="C1192" s="147">
        <f t="shared" si="107"/>
        <v>1340.38</v>
      </c>
      <c r="D1192" s="147">
        <f t="shared" si="107"/>
        <v>59.06</v>
      </c>
      <c r="E1192" s="147">
        <f>T7_CC_PS!K13+T7A_CC_UPS!K13</f>
        <v>1255.4299999999998</v>
      </c>
      <c r="F1192" s="218">
        <f t="shared" si="108"/>
        <v>1314.4899999999998</v>
      </c>
      <c r="G1192" s="212">
        <f t="shared" si="109"/>
        <v>0.98068458198421316</v>
      </c>
    </row>
    <row r="1193" spans="1:7" ht="15.75" customHeight="1" x14ac:dyDescent="0.2">
      <c r="A1193" s="145">
        <f t="shared" si="106"/>
        <v>5</v>
      </c>
      <c r="B1193" s="146" t="str">
        <f t="shared" si="106"/>
        <v>05-AURAIYA</v>
      </c>
      <c r="C1193" s="147">
        <f t="shared" si="107"/>
        <v>873.17</v>
      </c>
      <c r="D1193" s="147">
        <f t="shared" si="107"/>
        <v>-216.35262999999998</v>
      </c>
      <c r="E1193" s="147">
        <f>T7_CC_PS!K14+T7A_CC_UPS!K14</f>
        <v>1099.8800000000001</v>
      </c>
      <c r="F1193" s="218">
        <f t="shared" si="108"/>
        <v>883.52737000000013</v>
      </c>
      <c r="G1193" s="212">
        <f t="shared" si="109"/>
        <v>1.0118618023981587</v>
      </c>
    </row>
    <row r="1194" spans="1:7" ht="15.75" customHeight="1" x14ac:dyDescent="0.2">
      <c r="A1194" s="145">
        <f t="shared" si="106"/>
        <v>6</v>
      </c>
      <c r="B1194" s="146" t="str">
        <f t="shared" si="106"/>
        <v>06-AZAMGARH</v>
      </c>
      <c r="C1194" s="147">
        <f t="shared" si="107"/>
        <v>3022.9500000000003</v>
      </c>
      <c r="D1194" s="147">
        <f t="shared" si="107"/>
        <v>294.74998999999997</v>
      </c>
      <c r="E1194" s="147">
        <f>T7_CC_PS!K15+T7A_CC_UPS!K15</f>
        <v>2501.06</v>
      </c>
      <c r="F1194" s="218">
        <f t="shared" si="108"/>
        <v>2795.8099899999997</v>
      </c>
      <c r="G1194" s="212">
        <f t="shared" si="109"/>
        <v>0.92486147306439059</v>
      </c>
    </row>
    <row r="1195" spans="1:7" ht="15.75" customHeight="1" x14ac:dyDescent="0.2">
      <c r="A1195" s="145">
        <f t="shared" si="106"/>
        <v>7</v>
      </c>
      <c r="B1195" s="146" t="str">
        <f t="shared" si="106"/>
        <v>07-BADAUN</v>
      </c>
      <c r="C1195" s="147">
        <f t="shared" si="107"/>
        <v>1911.5900000000001</v>
      </c>
      <c r="D1195" s="147">
        <f t="shared" si="107"/>
        <v>314.41246999999998</v>
      </c>
      <c r="E1195" s="147">
        <f>T7_CC_PS!K16+T7A_CC_UPS!K16</f>
        <v>1517.8500000000001</v>
      </c>
      <c r="F1195" s="218">
        <f t="shared" si="108"/>
        <v>1832.2624700000001</v>
      </c>
      <c r="G1195" s="212">
        <f t="shared" si="109"/>
        <v>0.95850180739593738</v>
      </c>
    </row>
    <row r="1196" spans="1:7" ht="15.75" customHeight="1" x14ac:dyDescent="0.2">
      <c r="A1196" s="145">
        <f t="shared" si="106"/>
        <v>8</v>
      </c>
      <c r="B1196" s="146" t="str">
        <f t="shared" si="106"/>
        <v>08-BAGHPAT</v>
      </c>
      <c r="C1196" s="147">
        <f t="shared" si="107"/>
        <v>646.32999999999993</v>
      </c>
      <c r="D1196" s="147">
        <f t="shared" si="107"/>
        <v>38.86</v>
      </c>
      <c r="E1196" s="147">
        <f>T7_CC_PS!K17+T7A_CC_UPS!K17</f>
        <v>595.80999999999995</v>
      </c>
      <c r="F1196" s="218">
        <f t="shared" si="108"/>
        <v>634.66999999999996</v>
      </c>
      <c r="G1196" s="212">
        <f t="shared" si="109"/>
        <v>0.98195968003960832</v>
      </c>
    </row>
    <row r="1197" spans="1:7" ht="15.75" customHeight="1" x14ac:dyDescent="0.2">
      <c r="A1197" s="145">
        <f t="shared" si="106"/>
        <v>9</v>
      </c>
      <c r="B1197" s="146" t="str">
        <f t="shared" si="106"/>
        <v>09-BAHRAICH</v>
      </c>
      <c r="C1197" s="147">
        <f t="shared" si="107"/>
        <v>2957.4799999999996</v>
      </c>
      <c r="D1197" s="147">
        <f t="shared" si="107"/>
        <v>-269.61295999999999</v>
      </c>
      <c r="E1197" s="147">
        <f>T7_CC_PS!K18+T7A_CC_UPS!K18</f>
        <v>3004.07</v>
      </c>
      <c r="F1197" s="218">
        <f t="shared" si="108"/>
        <v>2734.4570400000002</v>
      </c>
      <c r="G1197" s="212">
        <f t="shared" si="109"/>
        <v>0.92459020517467594</v>
      </c>
    </row>
    <row r="1198" spans="1:7" ht="15.75" customHeight="1" x14ac:dyDescent="0.2">
      <c r="A1198" s="145">
        <f t="shared" si="106"/>
        <v>10</v>
      </c>
      <c r="B1198" s="146" t="str">
        <f t="shared" si="106"/>
        <v>10-BALLIA</v>
      </c>
      <c r="C1198" s="147">
        <f t="shared" si="107"/>
        <v>2715.2799999999997</v>
      </c>
      <c r="D1198" s="147">
        <f t="shared" si="107"/>
        <v>615.31000000000017</v>
      </c>
      <c r="E1198" s="147">
        <f>T7_CC_PS!K19+T7A_CC_UPS!K19</f>
        <v>1742.2</v>
      </c>
      <c r="F1198" s="218">
        <f t="shared" si="108"/>
        <v>2357.5100000000002</v>
      </c>
      <c r="G1198" s="212">
        <f t="shared" si="109"/>
        <v>0.86823826640346502</v>
      </c>
    </row>
    <row r="1199" spans="1:7" ht="15.75" customHeight="1" x14ac:dyDescent="0.2">
      <c r="A1199" s="145">
        <f t="shared" si="106"/>
        <v>11</v>
      </c>
      <c r="B1199" s="146" t="str">
        <f t="shared" si="106"/>
        <v>11-BALRAMPUR</v>
      </c>
      <c r="C1199" s="147">
        <f t="shared" si="107"/>
        <v>1601.5</v>
      </c>
      <c r="D1199" s="147">
        <f t="shared" si="107"/>
        <v>130.12</v>
      </c>
      <c r="E1199" s="147">
        <f>T7_CC_PS!K20+T7A_CC_UPS!K20</f>
        <v>1625.8</v>
      </c>
      <c r="F1199" s="218">
        <f t="shared" si="108"/>
        <v>1755.92</v>
      </c>
      <c r="G1199" s="212">
        <f t="shared" si="109"/>
        <v>1.0964221042772402</v>
      </c>
    </row>
    <row r="1200" spans="1:7" ht="15.75" customHeight="1" x14ac:dyDescent="0.2">
      <c r="A1200" s="145">
        <f t="shared" si="106"/>
        <v>12</v>
      </c>
      <c r="B1200" s="146" t="str">
        <f t="shared" si="106"/>
        <v>12-BANDA</v>
      </c>
      <c r="C1200" s="147">
        <f t="shared" si="107"/>
        <v>1523.67</v>
      </c>
      <c r="D1200" s="147">
        <f t="shared" si="107"/>
        <v>142.57</v>
      </c>
      <c r="E1200" s="147">
        <f>T7_CC_PS!K21+T7A_CC_UPS!K21</f>
        <v>1351.02</v>
      </c>
      <c r="F1200" s="218">
        <f t="shared" si="108"/>
        <v>1493.59</v>
      </c>
      <c r="G1200" s="212">
        <f t="shared" si="109"/>
        <v>0.98025819239074063</v>
      </c>
    </row>
    <row r="1201" spans="1:7" ht="15.75" customHeight="1" x14ac:dyDescent="0.2">
      <c r="A1201" s="145">
        <f t="shared" si="106"/>
        <v>13</v>
      </c>
      <c r="B1201" s="146" t="str">
        <f t="shared" si="106"/>
        <v>13-BARABANKI</v>
      </c>
      <c r="C1201" s="147">
        <f t="shared" si="107"/>
        <v>2072.91</v>
      </c>
      <c r="D1201" s="147">
        <f t="shared" si="107"/>
        <v>246.876</v>
      </c>
      <c r="E1201" s="147">
        <f>T7_CC_PS!K22+T7A_CC_UPS!K22</f>
        <v>1751.46</v>
      </c>
      <c r="F1201" s="218">
        <f t="shared" si="108"/>
        <v>1998.336</v>
      </c>
      <c r="G1201" s="212">
        <f t="shared" si="109"/>
        <v>0.96402448731493418</v>
      </c>
    </row>
    <row r="1202" spans="1:7" ht="15.75" customHeight="1" x14ac:dyDescent="0.2">
      <c r="A1202" s="145">
        <f t="shared" si="106"/>
        <v>14</v>
      </c>
      <c r="B1202" s="146" t="str">
        <f t="shared" si="106"/>
        <v>14-BAREILY</v>
      </c>
      <c r="C1202" s="147">
        <f t="shared" si="107"/>
        <v>2416.4</v>
      </c>
      <c r="D1202" s="147">
        <f t="shared" si="107"/>
        <v>-490.06000000000006</v>
      </c>
      <c r="E1202" s="147">
        <f>T7_CC_PS!K23+T7A_CC_UPS!K23</f>
        <v>2703.21</v>
      </c>
      <c r="F1202" s="218">
        <f t="shared" si="108"/>
        <v>2213.15</v>
      </c>
      <c r="G1202" s="212">
        <f t="shared" si="109"/>
        <v>0.91588727031948358</v>
      </c>
    </row>
    <row r="1203" spans="1:7" ht="15.75" customHeight="1" x14ac:dyDescent="0.2">
      <c r="A1203" s="145">
        <f t="shared" si="106"/>
        <v>15</v>
      </c>
      <c r="B1203" s="146" t="str">
        <f t="shared" si="106"/>
        <v>15-BASTI</v>
      </c>
      <c r="C1203" s="147">
        <f t="shared" si="107"/>
        <v>1801.1999999999998</v>
      </c>
      <c r="D1203" s="147">
        <f t="shared" si="107"/>
        <v>-165.02</v>
      </c>
      <c r="E1203" s="147">
        <f>T7_CC_PS!K24+T7A_CC_UPS!K24</f>
        <v>1756.51</v>
      </c>
      <c r="F1203" s="218">
        <f t="shared" si="108"/>
        <v>1591.49</v>
      </c>
      <c r="G1203" s="212">
        <f t="shared" si="109"/>
        <v>0.88357206306906522</v>
      </c>
    </row>
    <row r="1204" spans="1:7" ht="15.75" customHeight="1" x14ac:dyDescent="0.2">
      <c r="A1204" s="145">
        <f t="shared" si="106"/>
        <v>16</v>
      </c>
      <c r="B1204" s="146" t="str">
        <f t="shared" si="106"/>
        <v>16-BHADOHI</v>
      </c>
      <c r="C1204" s="147">
        <f t="shared" si="107"/>
        <v>899.1</v>
      </c>
      <c r="D1204" s="147">
        <f t="shared" si="107"/>
        <v>-90.25</v>
      </c>
      <c r="E1204" s="147">
        <f>T7_CC_PS!K25+T7A_CC_UPS!K25</f>
        <v>883.8900000000001</v>
      </c>
      <c r="F1204" s="218">
        <f t="shared" si="108"/>
        <v>793.6400000000001</v>
      </c>
      <c r="G1204" s="212">
        <f t="shared" si="109"/>
        <v>0.88270492714937165</v>
      </c>
    </row>
    <row r="1205" spans="1:7" ht="15.75" customHeight="1" x14ac:dyDescent="0.2">
      <c r="A1205" s="145">
        <f t="shared" si="106"/>
        <v>17</v>
      </c>
      <c r="B1205" s="146" t="str">
        <f t="shared" si="106"/>
        <v>17-BIJNOUR</v>
      </c>
      <c r="C1205" s="147">
        <f t="shared" si="107"/>
        <v>2079.34</v>
      </c>
      <c r="D1205" s="147">
        <f t="shared" si="107"/>
        <v>263.45999999999998</v>
      </c>
      <c r="E1205" s="147">
        <f>T7_CC_PS!K26+T7A_CC_UPS!K26</f>
        <v>1712.24</v>
      </c>
      <c r="F1205" s="218">
        <f t="shared" si="108"/>
        <v>1975.7</v>
      </c>
      <c r="G1205" s="212">
        <f t="shared" si="109"/>
        <v>0.9501572614387257</v>
      </c>
    </row>
    <row r="1206" spans="1:7" ht="15.75" customHeight="1" x14ac:dyDescent="0.2">
      <c r="A1206" s="145">
        <f t="shared" si="106"/>
        <v>18</v>
      </c>
      <c r="B1206" s="146" t="str">
        <f t="shared" si="106"/>
        <v>18-BULANDSHAHAR</v>
      </c>
      <c r="C1206" s="147">
        <f t="shared" si="107"/>
        <v>1346.73</v>
      </c>
      <c r="D1206" s="147">
        <f t="shared" si="107"/>
        <v>348.45100000000002</v>
      </c>
      <c r="E1206" s="147">
        <f>T7_CC_PS!K27+T7A_CC_UPS!K27</f>
        <v>1332.24</v>
      </c>
      <c r="F1206" s="218">
        <f t="shared" si="108"/>
        <v>1680.691</v>
      </c>
      <c r="G1206" s="212">
        <f t="shared" si="109"/>
        <v>1.2479791791970181</v>
      </c>
    </row>
    <row r="1207" spans="1:7" ht="15.75" customHeight="1" x14ac:dyDescent="0.2">
      <c r="A1207" s="145">
        <f t="shared" si="106"/>
        <v>19</v>
      </c>
      <c r="B1207" s="146" t="str">
        <f t="shared" si="106"/>
        <v>19-CHANDAULI</v>
      </c>
      <c r="C1207" s="147">
        <f t="shared" si="107"/>
        <v>1581.8600000000001</v>
      </c>
      <c r="D1207" s="147">
        <f t="shared" si="107"/>
        <v>125.85999999999999</v>
      </c>
      <c r="E1207" s="147">
        <f>T7_CC_PS!K28+T7A_CC_UPS!K28</f>
        <v>1329.9099999999999</v>
      </c>
      <c r="F1207" s="218">
        <f t="shared" si="108"/>
        <v>1455.7699999999998</v>
      </c>
      <c r="G1207" s="212">
        <f t="shared" si="109"/>
        <v>0.92029003830933187</v>
      </c>
    </row>
    <row r="1208" spans="1:7" ht="15.75" customHeight="1" x14ac:dyDescent="0.2">
      <c r="A1208" s="145">
        <f t="shared" si="106"/>
        <v>20</v>
      </c>
      <c r="B1208" s="146" t="str">
        <f t="shared" si="106"/>
        <v>20-CHITRAKOOT</v>
      </c>
      <c r="C1208" s="147">
        <f t="shared" si="107"/>
        <v>1009.92</v>
      </c>
      <c r="D1208" s="147">
        <f t="shared" si="107"/>
        <v>-2.0342199999999977</v>
      </c>
      <c r="E1208" s="147">
        <f>T7_CC_PS!K29+T7A_CC_UPS!K29</f>
        <v>982.94999999999993</v>
      </c>
      <c r="F1208" s="218">
        <f t="shared" si="108"/>
        <v>980.91577999999993</v>
      </c>
      <c r="G1208" s="212">
        <f t="shared" si="109"/>
        <v>0.97128067569708487</v>
      </c>
    </row>
    <row r="1209" spans="1:7" ht="15.75" customHeight="1" x14ac:dyDescent="0.2">
      <c r="A1209" s="145">
        <f t="shared" ref="A1209:B1228" si="110">A59</f>
        <v>21</v>
      </c>
      <c r="B1209" s="146" t="str">
        <f t="shared" si="110"/>
        <v>21-AMETHI</v>
      </c>
      <c r="C1209" s="147">
        <f t="shared" ref="C1209:D1228" si="111">C1047</f>
        <v>1033.0999999999999</v>
      </c>
      <c r="D1209" s="147">
        <f t="shared" si="111"/>
        <v>133.68</v>
      </c>
      <c r="E1209" s="147">
        <f>T7_CC_PS!K30+T7A_CC_UPS!K30</f>
        <v>873.21</v>
      </c>
      <c r="F1209" s="218">
        <f t="shared" si="108"/>
        <v>1006.8900000000001</v>
      </c>
      <c r="G1209" s="212">
        <f t="shared" si="109"/>
        <v>0.97462975510599181</v>
      </c>
    </row>
    <row r="1210" spans="1:7" ht="15.75" customHeight="1" x14ac:dyDescent="0.2">
      <c r="A1210" s="145">
        <f t="shared" si="110"/>
        <v>22</v>
      </c>
      <c r="B1210" s="146" t="str">
        <f t="shared" si="110"/>
        <v>22-DEORIA</v>
      </c>
      <c r="C1210" s="147">
        <f t="shared" si="111"/>
        <v>1895.5600000000002</v>
      </c>
      <c r="D1210" s="147">
        <f t="shared" si="111"/>
        <v>166.42999999999998</v>
      </c>
      <c r="E1210" s="147">
        <f>T7_CC_PS!K31+T7A_CC_UPS!K31</f>
        <v>1600.88</v>
      </c>
      <c r="F1210" s="218">
        <f t="shared" si="108"/>
        <v>1767.3100000000002</v>
      </c>
      <c r="G1210" s="212">
        <f t="shared" si="109"/>
        <v>0.9323418936884087</v>
      </c>
    </row>
    <row r="1211" spans="1:7" ht="15.75" customHeight="1" x14ac:dyDescent="0.2">
      <c r="A1211" s="145">
        <f t="shared" si="110"/>
        <v>23</v>
      </c>
      <c r="B1211" s="146" t="str">
        <f t="shared" si="110"/>
        <v>23-ETAH</v>
      </c>
      <c r="C1211" s="147">
        <f t="shared" si="111"/>
        <v>1225.26</v>
      </c>
      <c r="D1211" s="147">
        <f t="shared" si="111"/>
        <v>151</v>
      </c>
      <c r="E1211" s="147">
        <f>T7_CC_PS!K32+T7A_CC_UPS!K32</f>
        <v>988.73</v>
      </c>
      <c r="F1211" s="218">
        <f t="shared" si="108"/>
        <v>1139.73</v>
      </c>
      <c r="G1211" s="212">
        <f t="shared" si="109"/>
        <v>0.93019440771754569</v>
      </c>
    </row>
    <row r="1212" spans="1:7" ht="15.75" customHeight="1" x14ac:dyDescent="0.2">
      <c r="A1212" s="145">
        <f t="shared" si="110"/>
        <v>24</v>
      </c>
      <c r="B1212" s="146" t="str">
        <f t="shared" si="110"/>
        <v>24-FAIZABAD</v>
      </c>
      <c r="C1212" s="147">
        <f t="shared" si="111"/>
        <v>1635.7</v>
      </c>
      <c r="D1212" s="147">
        <f t="shared" si="111"/>
        <v>502.07000000000005</v>
      </c>
      <c r="E1212" s="147">
        <f>T7_CC_PS!K33+T7A_CC_UPS!K33</f>
        <v>1320.06</v>
      </c>
      <c r="F1212" s="218">
        <f t="shared" si="108"/>
        <v>1822.13</v>
      </c>
      <c r="G1212" s="212">
        <f t="shared" si="109"/>
        <v>1.1139756679097634</v>
      </c>
    </row>
    <row r="1213" spans="1:7" ht="15.75" customHeight="1" x14ac:dyDescent="0.2">
      <c r="A1213" s="145">
        <f t="shared" si="110"/>
        <v>25</v>
      </c>
      <c r="B1213" s="146" t="str">
        <f t="shared" si="110"/>
        <v>25-FARRUKHABAD</v>
      </c>
      <c r="C1213" s="147">
        <f t="shared" si="111"/>
        <v>1297.75</v>
      </c>
      <c r="D1213" s="147">
        <f t="shared" si="111"/>
        <v>-447.14326999999997</v>
      </c>
      <c r="E1213" s="147">
        <f>T7_CC_PS!K34+T7A_CC_UPS!K34</f>
        <v>1681.7199999999998</v>
      </c>
      <c r="F1213" s="218">
        <f t="shared" si="108"/>
        <v>1234.5767299999998</v>
      </c>
      <c r="G1213" s="212">
        <f t="shared" si="109"/>
        <v>0.95132092467732599</v>
      </c>
    </row>
    <row r="1214" spans="1:7" ht="15.75" customHeight="1" x14ac:dyDescent="0.2">
      <c r="A1214" s="145">
        <f t="shared" si="110"/>
        <v>26</v>
      </c>
      <c r="B1214" s="146" t="str">
        <f t="shared" si="110"/>
        <v>26-FATEHPUR</v>
      </c>
      <c r="C1214" s="147">
        <f t="shared" si="111"/>
        <v>1864.21</v>
      </c>
      <c r="D1214" s="147">
        <f t="shared" si="111"/>
        <v>238.23800000000006</v>
      </c>
      <c r="E1214" s="147">
        <f>T7_CC_PS!K35+T7A_CC_UPS!K35</f>
        <v>1536.17</v>
      </c>
      <c r="F1214" s="218">
        <f t="shared" si="108"/>
        <v>1774.4080000000001</v>
      </c>
      <c r="G1214" s="212">
        <f t="shared" si="109"/>
        <v>0.95182838843263373</v>
      </c>
    </row>
    <row r="1215" spans="1:7" ht="15.75" customHeight="1" x14ac:dyDescent="0.2">
      <c r="A1215" s="145">
        <f t="shared" si="110"/>
        <v>27</v>
      </c>
      <c r="B1215" s="146" t="str">
        <f t="shared" si="110"/>
        <v>27-FIROZABAD</v>
      </c>
      <c r="C1215" s="147">
        <f t="shared" si="111"/>
        <v>1082.3600000000001</v>
      </c>
      <c r="D1215" s="147">
        <f t="shared" si="111"/>
        <v>56.05</v>
      </c>
      <c r="E1215" s="147">
        <f>T7_CC_PS!K36+T7A_CC_UPS!K36</f>
        <v>1007.3499999999999</v>
      </c>
      <c r="F1215" s="218">
        <f t="shared" si="108"/>
        <v>1063.3999999999999</v>
      </c>
      <c r="G1215" s="212">
        <f t="shared" si="109"/>
        <v>0.98248272293876315</v>
      </c>
    </row>
    <row r="1216" spans="1:7" ht="15.75" customHeight="1" x14ac:dyDescent="0.2">
      <c r="A1216" s="145">
        <f t="shared" si="110"/>
        <v>28</v>
      </c>
      <c r="B1216" s="146" t="str">
        <f t="shared" si="110"/>
        <v>28-G.B. NAGAR</v>
      </c>
      <c r="C1216" s="147">
        <f t="shared" si="111"/>
        <v>748.57999999999993</v>
      </c>
      <c r="D1216" s="147">
        <f t="shared" si="111"/>
        <v>51.040000000000006</v>
      </c>
      <c r="E1216" s="147">
        <f>T7_CC_PS!K37+T7A_CC_UPS!K37</f>
        <v>626.23</v>
      </c>
      <c r="F1216" s="218">
        <f t="shared" si="108"/>
        <v>677.27</v>
      </c>
      <c r="G1216" s="212">
        <f t="shared" si="109"/>
        <v>0.90473964038579713</v>
      </c>
    </row>
    <row r="1217" spans="1:7" ht="15.75" customHeight="1" x14ac:dyDescent="0.2">
      <c r="A1217" s="145">
        <f t="shared" si="110"/>
        <v>29</v>
      </c>
      <c r="B1217" s="146" t="str">
        <f t="shared" si="110"/>
        <v>29-GHAZIPUR</v>
      </c>
      <c r="C1217" s="147">
        <f t="shared" si="111"/>
        <v>2129.9100000000003</v>
      </c>
      <c r="D1217" s="147">
        <f t="shared" si="111"/>
        <v>-124.74199999999999</v>
      </c>
      <c r="E1217" s="147">
        <f>T7_CC_PS!K38+T7A_CC_UPS!K38</f>
        <v>2157.25</v>
      </c>
      <c r="F1217" s="218">
        <f t="shared" si="108"/>
        <v>2032.508</v>
      </c>
      <c r="G1217" s="212">
        <f t="shared" si="109"/>
        <v>0.95426942922470892</v>
      </c>
    </row>
    <row r="1218" spans="1:7" ht="15.75" customHeight="1" x14ac:dyDescent="0.2">
      <c r="A1218" s="145">
        <f t="shared" si="110"/>
        <v>30</v>
      </c>
      <c r="B1218" s="146" t="str">
        <f t="shared" si="110"/>
        <v>30-GHAZIYABAD</v>
      </c>
      <c r="C1218" s="147">
        <f t="shared" si="111"/>
        <v>759.71</v>
      </c>
      <c r="D1218" s="147">
        <f t="shared" si="111"/>
        <v>-3.1799999999999997</v>
      </c>
      <c r="E1218" s="147">
        <f>T7_CC_PS!K39+T7A_CC_UPS!K39</f>
        <v>726.53</v>
      </c>
      <c r="F1218" s="218">
        <f t="shared" si="108"/>
        <v>723.35</v>
      </c>
      <c r="G1218" s="212">
        <f t="shared" si="109"/>
        <v>0.95213963222808706</v>
      </c>
    </row>
    <row r="1219" spans="1:7" ht="15.75" customHeight="1" x14ac:dyDescent="0.2">
      <c r="A1219" s="145">
        <f t="shared" si="110"/>
        <v>31</v>
      </c>
      <c r="B1219" s="146" t="str">
        <f t="shared" si="110"/>
        <v>31-GONDA</v>
      </c>
      <c r="C1219" s="147">
        <f t="shared" si="111"/>
        <v>2364.7200000000003</v>
      </c>
      <c r="D1219" s="147">
        <f t="shared" si="111"/>
        <v>490.64</v>
      </c>
      <c r="E1219" s="147">
        <f>T7_CC_PS!K40+T7A_CC_UPS!K40</f>
        <v>1944.4799999999998</v>
      </c>
      <c r="F1219" s="218">
        <f t="shared" si="108"/>
        <v>2435.12</v>
      </c>
      <c r="G1219" s="212">
        <f t="shared" si="109"/>
        <v>1.0297709665414931</v>
      </c>
    </row>
    <row r="1220" spans="1:7" ht="15.75" customHeight="1" x14ac:dyDescent="0.2">
      <c r="A1220" s="145">
        <f t="shared" si="110"/>
        <v>32</v>
      </c>
      <c r="B1220" s="146" t="str">
        <f t="shared" si="110"/>
        <v>32-GORAKHPUR</v>
      </c>
      <c r="C1220" s="147">
        <f t="shared" si="111"/>
        <v>2237.96</v>
      </c>
      <c r="D1220" s="147">
        <f t="shared" si="111"/>
        <v>-58.630000000000017</v>
      </c>
      <c r="E1220" s="147">
        <f>T7_CC_PS!K41+T7A_CC_UPS!K41</f>
        <v>2089.67</v>
      </c>
      <c r="F1220" s="218">
        <f t="shared" si="108"/>
        <v>2031.04</v>
      </c>
      <c r="G1220" s="212">
        <f t="shared" si="109"/>
        <v>0.90754079608214622</v>
      </c>
    </row>
    <row r="1221" spans="1:7" ht="15.75" customHeight="1" x14ac:dyDescent="0.2">
      <c r="A1221" s="145">
        <f t="shared" si="110"/>
        <v>33</v>
      </c>
      <c r="B1221" s="146" t="str">
        <f t="shared" si="110"/>
        <v>33-HAMEERPUR</v>
      </c>
      <c r="C1221" s="147">
        <f t="shared" si="111"/>
        <v>807.02</v>
      </c>
      <c r="D1221" s="147">
        <f t="shared" si="111"/>
        <v>189.65000000000003</v>
      </c>
      <c r="E1221" s="147">
        <f>T7_CC_PS!K42+T7A_CC_UPS!K42</f>
        <v>680.8900000000001</v>
      </c>
      <c r="F1221" s="218">
        <f t="shared" si="108"/>
        <v>870.54000000000019</v>
      </c>
      <c r="G1221" s="212">
        <f t="shared" si="109"/>
        <v>1.07870932566727</v>
      </c>
    </row>
    <row r="1222" spans="1:7" ht="15.75" customHeight="1" x14ac:dyDescent="0.2">
      <c r="A1222" s="145">
        <f t="shared" si="110"/>
        <v>34</v>
      </c>
      <c r="B1222" s="146" t="str">
        <f t="shared" si="110"/>
        <v>34-HARDOI</v>
      </c>
      <c r="C1222" s="147">
        <f t="shared" si="111"/>
        <v>3289.16</v>
      </c>
      <c r="D1222" s="147">
        <f t="shared" si="111"/>
        <v>401.9</v>
      </c>
      <c r="E1222" s="147">
        <f>T7_CC_PS!K43+T7A_CC_UPS!K43</f>
        <v>2691.19</v>
      </c>
      <c r="F1222" s="218">
        <f t="shared" si="108"/>
        <v>3093.09</v>
      </c>
      <c r="G1222" s="212">
        <f t="shared" si="109"/>
        <v>0.94038903549842523</v>
      </c>
    </row>
    <row r="1223" spans="1:7" ht="15.75" customHeight="1" x14ac:dyDescent="0.2">
      <c r="A1223" s="145">
        <f t="shared" si="110"/>
        <v>35</v>
      </c>
      <c r="B1223" s="146" t="str">
        <f t="shared" si="110"/>
        <v>35-HATHRAS</v>
      </c>
      <c r="C1223" s="147">
        <f t="shared" si="111"/>
        <v>834.44999999999993</v>
      </c>
      <c r="D1223" s="147">
        <f t="shared" si="111"/>
        <v>-1.3899999999999988</v>
      </c>
      <c r="E1223" s="147">
        <f>T7_CC_PS!K44+T7A_CC_UPS!K44</f>
        <v>805.27</v>
      </c>
      <c r="F1223" s="218">
        <f t="shared" si="108"/>
        <v>803.88</v>
      </c>
      <c r="G1223" s="212">
        <f t="shared" si="109"/>
        <v>0.96336509077835708</v>
      </c>
    </row>
    <row r="1224" spans="1:7" ht="15.75" customHeight="1" x14ac:dyDescent="0.2">
      <c r="A1224" s="145">
        <f t="shared" si="110"/>
        <v>36</v>
      </c>
      <c r="B1224" s="146" t="str">
        <f t="shared" si="110"/>
        <v>36-ITAWAH</v>
      </c>
      <c r="C1224" s="147">
        <f t="shared" si="111"/>
        <v>995.9</v>
      </c>
      <c r="D1224" s="147">
        <f t="shared" si="111"/>
        <v>65.02000000000001</v>
      </c>
      <c r="E1224" s="147">
        <f>T7_CC_PS!K45+T7A_CC_UPS!K45</f>
        <v>866.97</v>
      </c>
      <c r="F1224" s="218">
        <f t="shared" si="108"/>
        <v>931.99</v>
      </c>
      <c r="G1224" s="212">
        <f t="shared" si="109"/>
        <v>0.93582689025002508</v>
      </c>
    </row>
    <row r="1225" spans="1:7" ht="15.75" customHeight="1" x14ac:dyDescent="0.2">
      <c r="A1225" s="145">
        <f t="shared" si="110"/>
        <v>37</v>
      </c>
      <c r="B1225" s="146" t="str">
        <f t="shared" si="110"/>
        <v>37-J.P. NAGAR</v>
      </c>
      <c r="C1225" s="147">
        <f t="shared" si="111"/>
        <v>907.95</v>
      </c>
      <c r="D1225" s="147">
        <f t="shared" si="111"/>
        <v>97.312999999999988</v>
      </c>
      <c r="E1225" s="147">
        <f>T7_CC_PS!K46+T7A_CC_UPS!K46</f>
        <v>734.18000000000006</v>
      </c>
      <c r="F1225" s="218">
        <f t="shared" si="108"/>
        <v>831.49300000000005</v>
      </c>
      <c r="G1225" s="212">
        <f t="shared" si="109"/>
        <v>0.91579161848119395</v>
      </c>
    </row>
    <row r="1226" spans="1:7" ht="15.75" customHeight="1" x14ac:dyDescent="0.2">
      <c r="A1226" s="145">
        <f t="shared" si="110"/>
        <v>38</v>
      </c>
      <c r="B1226" s="146" t="str">
        <f t="shared" si="110"/>
        <v>38-JALAUN</v>
      </c>
      <c r="C1226" s="147">
        <f t="shared" si="111"/>
        <v>956.49</v>
      </c>
      <c r="D1226" s="147">
        <f t="shared" si="111"/>
        <v>188.45999999999998</v>
      </c>
      <c r="E1226" s="147">
        <f>T7_CC_PS!K47+T7A_CC_UPS!K47</f>
        <v>846.05</v>
      </c>
      <c r="F1226" s="218">
        <f t="shared" si="108"/>
        <v>1034.51</v>
      </c>
      <c r="G1226" s="212">
        <f t="shared" si="109"/>
        <v>1.0815690702464218</v>
      </c>
    </row>
    <row r="1227" spans="1:7" ht="15.75" customHeight="1" x14ac:dyDescent="0.2">
      <c r="A1227" s="145">
        <f t="shared" si="110"/>
        <v>39</v>
      </c>
      <c r="B1227" s="146" t="str">
        <f t="shared" si="110"/>
        <v>39-JAUNPUR</v>
      </c>
      <c r="C1227" s="147">
        <f t="shared" si="111"/>
        <v>2987.8599999999997</v>
      </c>
      <c r="D1227" s="147">
        <f t="shared" si="111"/>
        <v>433.2</v>
      </c>
      <c r="E1227" s="147">
        <f>T7_CC_PS!K48+T7A_CC_UPS!K48</f>
        <v>2336.59</v>
      </c>
      <c r="F1227" s="218">
        <f t="shared" si="108"/>
        <v>2769.79</v>
      </c>
      <c r="G1227" s="212">
        <f t="shared" si="109"/>
        <v>0.92701465262763327</v>
      </c>
    </row>
    <row r="1228" spans="1:7" ht="15.75" customHeight="1" x14ac:dyDescent="0.2">
      <c r="A1228" s="145">
        <f t="shared" si="110"/>
        <v>40</v>
      </c>
      <c r="B1228" s="146" t="str">
        <f t="shared" si="110"/>
        <v>40-JHANSI</v>
      </c>
      <c r="C1228" s="147">
        <f t="shared" si="111"/>
        <v>1134.8899999999999</v>
      </c>
      <c r="D1228" s="147">
        <f t="shared" si="111"/>
        <v>98.241000000000014</v>
      </c>
      <c r="E1228" s="147">
        <f>T7_CC_PS!K49+T7A_CC_UPS!K49</f>
        <v>1069.17</v>
      </c>
      <c r="F1228" s="218">
        <f t="shared" si="108"/>
        <v>1167.4110000000001</v>
      </c>
      <c r="G1228" s="212">
        <f t="shared" si="109"/>
        <v>1.0286556406347753</v>
      </c>
    </row>
    <row r="1229" spans="1:7" ht="15.75" customHeight="1" x14ac:dyDescent="0.2">
      <c r="A1229" s="145">
        <f t="shared" ref="A1229:B1248" si="112">A79</f>
        <v>41</v>
      </c>
      <c r="B1229" s="146" t="str">
        <f t="shared" si="112"/>
        <v>41-KANNAUJ</v>
      </c>
      <c r="C1229" s="147">
        <f t="shared" ref="C1229:D1248" si="113">C1067</f>
        <v>1316.05</v>
      </c>
      <c r="D1229" s="147">
        <f t="shared" si="113"/>
        <v>182.32999999999998</v>
      </c>
      <c r="E1229" s="147">
        <f>T7_CC_PS!K50+T7A_CC_UPS!K50</f>
        <v>1240.81</v>
      </c>
      <c r="F1229" s="218">
        <f t="shared" si="108"/>
        <v>1423.1399999999999</v>
      </c>
      <c r="G1229" s="212">
        <f t="shared" si="109"/>
        <v>1.0813722882869192</v>
      </c>
    </row>
    <row r="1230" spans="1:7" ht="15.75" customHeight="1" x14ac:dyDescent="0.2">
      <c r="A1230" s="145">
        <f t="shared" si="112"/>
        <v>42</v>
      </c>
      <c r="B1230" s="146" t="str">
        <f t="shared" si="112"/>
        <v>42-KANPUR DEHAT</v>
      </c>
      <c r="C1230" s="147">
        <f t="shared" si="113"/>
        <v>1459.95</v>
      </c>
      <c r="D1230" s="147">
        <f t="shared" si="113"/>
        <v>-208.52000000000007</v>
      </c>
      <c r="E1230" s="147">
        <f>T7_CC_PS!K51+T7A_CC_UPS!K51</f>
        <v>1894.3500000000001</v>
      </c>
      <c r="F1230" s="218">
        <f t="shared" si="108"/>
        <v>1685.8300000000002</v>
      </c>
      <c r="G1230" s="212">
        <f t="shared" si="109"/>
        <v>1.154717627316004</v>
      </c>
    </row>
    <row r="1231" spans="1:7" ht="15.75" customHeight="1" x14ac:dyDescent="0.2">
      <c r="A1231" s="145">
        <f t="shared" si="112"/>
        <v>43</v>
      </c>
      <c r="B1231" s="146" t="str">
        <f t="shared" si="112"/>
        <v>43-KANPUR NAGAR</v>
      </c>
      <c r="C1231" s="147">
        <f t="shared" si="113"/>
        <v>1297.03</v>
      </c>
      <c r="D1231" s="147">
        <f t="shared" si="113"/>
        <v>263.55099999999999</v>
      </c>
      <c r="E1231" s="147">
        <f>T7_CC_PS!K52+T7A_CC_UPS!K52</f>
        <v>1093.6099999999999</v>
      </c>
      <c r="F1231" s="218">
        <f t="shared" si="108"/>
        <v>1357.1609999999998</v>
      </c>
      <c r="G1231" s="212">
        <f t="shared" si="109"/>
        <v>1.046360531367817</v>
      </c>
    </row>
    <row r="1232" spans="1:7" ht="15.75" customHeight="1" x14ac:dyDescent="0.2">
      <c r="A1232" s="145">
        <f t="shared" si="112"/>
        <v>44</v>
      </c>
      <c r="B1232" s="146" t="str">
        <f t="shared" si="112"/>
        <v>44-KAAS GANJ</v>
      </c>
      <c r="C1232" s="147">
        <f t="shared" si="113"/>
        <v>926.21</v>
      </c>
      <c r="D1232" s="147">
        <f t="shared" si="113"/>
        <v>172.6891</v>
      </c>
      <c r="E1232" s="147">
        <f>T7_CC_PS!K53+T7A_CC_UPS!K53</f>
        <v>905.73</v>
      </c>
      <c r="F1232" s="218">
        <f t="shared" si="108"/>
        <v>1078.4191000000001</v>
      </c>
      <c r="G1232" s="212">
        <f t="shared" si="109"/>
        <v>1.164335409896244</v>
      </c>
    </row>
    <row r="1233" spans="1:7" ht="15.75" customHeight="1" x14ac:dyDescent="0.2">
      <c r="A1233" s="145">
        <f t="shared" si="112"/>
        <v>45</v>
      </c>
      <c r="B1233" s="146" t="str">
        <f t="shared" si="112"/>
        <v>45-KAUSHAMBI</v>
      </c>
      <c r="C1233" s="147">
        <f t="shared" si="113"/>
        <v>1042.8899999999999</v>
      </c>
      <c r="D1233" s="147">
        <f t="shared" si="113"/>
        <v>143.76</v>
      </c>
      <c r="E1233" s="147">
        <f>T7_CC_PS!K54+T7A_CC_UPS!K54</f>
        <v>1039.3200000000002</v>
      </c>
      <c r="F1233" s="218">
        <f t="shared" si="108"/>
        <v>1183.0800000000002</v>
      </c>
      <c r="G1233" s="212">
        <f t="shared" si="109"/>
        <v>1.1344245318298194</v>
      </c>
    </row>
    <row r="1234" spans="1:7" ht="15.75" customHeight="1" x14ac:dyDescent="0.2">
      <c r="A1234" s="145">
        <f t="shared" si="112"/>
        <v>46</v>
      </c>
      <c r="B1234" s="146" t="str">
        <f t="shared" si="112"/>
        <v>46-KUSHINAGAR</v>
      </c>
      <c r="C1234" s="147">
        <f t="shared" si="113"/>
        <v>2126.09</v>
      </c>
      <c r="D1234" s="147">
        <f t="shared" si="113"/>
        <v>236.45</v>
      </c>
      <c r="E1234" s="147">
        <f>T7_CC_PS!K55+T7A_CC_UPS!K55</f>
        <v>1722.47</v>
      </c>
      <c r="F1234" s="218">
        <f t="shared" si="108"/>
        <v>1958.92</v>
      </c>
      <c r="G1234" s="212">
        <f t="shared" si="109"/>
        <v>0.92137209619536331</v>
      </c>
    </row>
    <row r="1235" spans="1:7" ht="15.75" customHeight="1" x14ac:dyDescent="0.2">
      <c r="A1235" s="145">
        <f t="shared" si="112"/>
        <v>47</v>
      </c>
      <c r="B1235" s="146" t="str">
        <f t="shared" si="112"/>
        <v>47-LAKHIMPUR KHERI</v>
      </c>
      <c r="C1235" s="147">
        <f t="shared" si="113"/>
        <v>4098.4400000000005</v>
      </c>
      <c r="D1235" s="147">
        <f t="shared" si="113"/>
        <v>-91.03</v>
      </c>
      <c r="E1235" s="147">
        <f>T7_CC_PS!K56+T7A_CC_UPS!K56</f>
        <v>3704.45</v>
      </c>
      <c r="F1235" s="218">
        <f t="shared" si="108"/>
        <v>3613.4199999999996</v>
      </c>
      <c r="G1235" s="212">
        <f t="shared" si="109"/>
        <v>0.88165741111252061</v>
      </c>
    </row>
    <row r="1236" spans="1:7" ht="15.75" customHeight="1" x14ac:dyDescent="0.2">
      <c r="A1236" s="145">
        <f t="shared" si="112"/>
        <v>48</v>
      </c>
      <c r="B1236" s="146" t="str">
        <f t="shared" si="112"/>
        <v>48-LALITPUR</v>
      </c>
      <c r="C1236" s="147">
        <f t="shared" si="113"/>
        <v>1198.4000000000001</v>
      </c>
      <c r="D1236" s="147">
        <f t="shared" si="113"/>
        <v>642.09</v>
      </c>
      <c r="E1236" s="147">
        <f>T7_CC_PS!K57+T7A_CC_UPS!K57</f>
        <v>876.09999999999991</v>
      </c>
      <c r="F1236" s="218">
        <f t="shared" si="108"/>
        <v>1518.19</v>
      </c>
      <c r="G1236" s="212">
        <f t="shared" si="109"/>
        <v>1.2668474632843791</v>
      </c>
    </row>
    <row r="1237" spans="1:7" ht="15.75" customHeight="1" x14ac:dyDescent="0.2">
      <c r="A1237" s="145">
        <f t="shared" si="112"/>
        <v>49</v>
      </c>
      <c r="B1237" s="146" t="str">
        <f t="shared" si="112"/>
        <v>49-LUCKNOW</v>
      </c>
      <c r="C1237" s="147">
        <f t="shared" si="113"/>
        <v>1555.57</v>
      </c>
      <c r="D1237" s="147">
        <f t="shared" si="113"/>
        <v>107.7</v>
      </c>
      <c r="E1237" s="147">
        <f>T7_CC_PS!K58+T7A_CC_UPS!K58</f>
        <v>1396.87</v>
      </c>
      <c r="F1237" s="218">
        <f t="shared" si="108"/>
        <v>1504.57</v>
      </c>
      <c r="G1237" s="212">
        <f t="shared" si="109"/>
        <v>0.96721459015023437</v>
      </c>
    </row>
    <row r="1238" spans="1:7" ht="15.75" customHeight="1" x14ac:dyDescent="0.2">
      <c r="A1238" s="145">
        <f t="shared" si="112"/>
        <v>50</v>
      </c>
      <c r="B1238" s="146" t="str">
        <f t="shared" si="112"/>
        <v>50-MAHOBA</v>
      </c>
      <c r="C1238" s="147">
        <f t="shared" si="113"/>
        <v>779.98</v>
      </c>
      <c r="D1238" s="147">
        <f t="shared" si="113"/>
        <v>222.27</v>
      </c>
      <c r="E1238" s="147">
        <f>T7_CC_PS!K59+T7A_CC_UPS!K59</f>
        <v>625.32000000000005</v>
      </c>
      <c r="F1238" s="218">
        <f t="shared" si="108"/>
        <v>847.59</v>
      </c>
      <c r="G1238" s="212">
        <f t="shared" si="109"/>
        <v>1.0866817097874304</v>
      </c>
    </row>
    <row r="1239" spans="1:7" ht="15.75" customHeight="1" x14ac:dyDescent="0.2">
      <c r="A1239" s="145">
        <f t="shared" si="112"/>
        <v>51</v>
      </c>
      <c r="B1239" s="146" t="str">
        <f t="shared" si="112"/>
        <v>51-MAHRAJGANJ</v>
      </c>
      <c r="C1239" s="147">
        <f t="shared" si="113"/>
        <v>1896.02</v>
      </c>
      <c r="D1239" s="147">
        <f t="shared" si="113"/>
        <v>131.39000000000001</v>
      </c>
      <c r="E1239" s="147">
        <f>T7_CC_PS!K60+T7A_CC_UPS!K60</f>
        <v>1617.53</v>
      </c>
      <c r="F1239" s="218">
        <f t="shared" si="108"/>
        <v>1748.92</v>
      </c>
      <c r="G1239" s="212">
        <f t="shared" si="109"/>
        <v>0.92241643020643249</v>
      </c>
    </row>
    <row r="1240" spans="1:7" ht="15.75" customHeight="1" x14ac:dyDescent="0.2">
      <c r="A1240" s="145">
        <f t="shared" si="112"/>
        <v>52</v>
      </c>
      <c r="B1240" s="146" t="str">
        <f t="shared" si="112"/>
        <v>52-MAINPURI</v>
      </c>
      <c r="C1240" s="147">
        <f t="shared" si="113"/>
        <v>973.42</v>
      </c>
      <c r="D1240" s="147">
        <f t="shared" si="113"/>
        <v>144.95059000000001</v>
      </c>
      <c r="E1240" s="147">
        <f>T7_CC_PS!K61+T7A_CC_UPS!K61</f>
        <v>793.56000000000006</v>
      </c>
      <c r="F1240" s="218">
        <f t="shared" si="108"/>
        <v>938.51059000000009</v>
      </c>
      <c r="G1240" s="212">
        <f t="shared" si="109"/>
        <v>0.96413736105689229</v>
      </c>
    </row>
    <row r="1241" spans="1:7" ht="15.75" customHeight="1" x14ac:dyDescent="0.2">
      <c r="A1241" s="145">
        <f t="shared" si="112"/>
        <v>53</v>
      </c>
      <c r="B1241" s="146" t="str">
        <f t="shared" si="112"/>
        <v>53-MATHURA</v>
      </c>
      <c r="C1241" s="147">
        <f t="shared" si="113"/>
        <v>1110.7</v>
      </c>
      <c r="D1241" s="147">
        <f t="shared" si="113"/>
        <v>-128.6</v>
      </c>
      <c r="E1241" s="147">
        <f>T7_CC_PS!K62+T7A_CC_UPS!K62</f>
        <v>1255.6300000000001</v>
      </c>
      <c r="F1241" s="218">
        <f t="shared" si="108"/>
        <v>1127.0300000000002</v>
      </c>
      <c r="G1241" s="212">
        <f t="shared" si="109"/>
        <v>1.0147024399027642</v>
      </c>
    </row>
    <row r="1242" spans="1:7" ht="15.75" customHeight="1" x14ac:dyDescent="0.2">
      <c r="A1242" s="145">
        <f t="shared" si="112"/>
        <v>54</v>
      </c>
      <c r="B1242" s="146" t="str">
        <f t="shared" si="112"/>
        <v>54-MAU</v>
      </c>
      <c r="C1242" s="147">
        <f t="shared" si="113"/>
        <v>1508.9</v>
      </c>
      <c r="D1242" s="147">
        <f t="shared" si="113"/>
        <v>-46.128999999999998</v>
      </c>
      <c r="E1242" s="147">
        <f>T7_CC_PS!K63+T7A_CC_UPS!K63</f>
        <v>1400.77</v>
      </c>
      <c r="F1242" s="218">
        <f t="shared" si="108"/>
        <v>1354.6410000000001</v>
      </c>
      <c r="G1242" s="212">
        <f t="shared" si="109"/>
        <v>0.89776724766386107</v>
      </c>
    </row>
    <row r="1243" spans="1:7" ht="15.75" customHeight="1" x14ac:dyDescent="0.2">
      <c r="A1243" s="145">
        <f t="shared" si="112"/>
        <v>55</v>
      </c>
      <c r="B1243" s="146" t="str">
        <f t="shared" si="112"/>
        <v>55-MEERUT</v>
      </c>
      <c r="C1243" s="147">
        <f t="shared" si="113"/>
        <v>1276.3899999999999</v>
      </c>
      <c r="D1243" s="147">
        <f t="shared" si="113"/>
        <v>-245.14</v>
      </c>
      <c r="E1243" s="147">
        <f>T7_CC_PS!K64+T7A_CC_UPS!K64</f>
        <v>1427.9099999999999</v>
      </c>
      <c r="F1243" s="218">
        <f t="shared" si="108"/>
        <v>1182.77</v>
      </c>
      <c r="G1243" s="212">
        <f t="shared" si="109"/>
        <v>0.92665251216321043</v>
      </c>
    </row>
    <row r="1244" spans="1:7" ht="15.75" customHeight="1" x14ac:dyDescent="0.2">
      <c r="A1244" s="145">
        <f t="shared" si="112"/>
        <v>56</v>
      </c>
      <c r="B1244" s="146" t="str">
        <f t="shared" si="112"/>
        <v>56-MIRZAPUR</v>
      </c>
      <c r="C1244" s="147">
        <f t="shared" si="113"/>
        <v>2022.56</v>
      </c>
      <c r="D1244" s="147">
        <f t="shared" si="113"/>
        <v>514.73</v>
      </c>
      <c r="E1244" s="147">
        <f>T7_CC_PS!K65+T7A_CC_UPS!K65</f>
        <v>1698.79</v>
      </c>
      <c r="F1244" s="218">
        <f t="shared" si="108"/>
        <v>2213.52</v>
      </c>
      <c r="G1244" s="212">
        <f t="shared" si="109"/>
        <v>1.0944149988133851</v>
      </c>
    </row>
    <row r="1245" spans="1:7" ht="15.75" customHeight="1" x14ac:dyDescent="0.2">
      <c r="A1245" s="145">
        <f t="shared" si="112"/>
        <v>57</v>
      </c>
      <c r="B1245" s="146" t="str">
        <f t="shared" si="112"/>
        <v>57-MORADABAD</v>
      </c>
      <c r="C1245" s="147">
        <f t="shared" si="113"/>
        <v>1312.13</v>
      </c>
      <c r="D1245" s="147">
        <f t="shared" si="113"/>
        <v>157.01999999999998</v>
      </c>
      <c r="E1245" s="147">
        <f>T7_CC_PS!K66+T7A_CC_UPS!K66</f>
        <v>1087.29</v>
      </c>
      <c r="F1245" s="218">
        <f t="shared" si="108"/>
        <v>1244.31</v>
      </c>
      <c r="G1245" s="212">
        <f t="shared" si="109"/>
        <v>0.94831304824979223</v>
      </c>
    </row>
    <row r="1246" spans="1:7" ht="15.75" customHeight="1" x14ac:dyDescent="0.2">
      <c r="A1246" s="145">
        <f t="shared" si="112"/>
        <v>58</v>
      </c>
      <c r="B1246" s="146" t="str">
        <f t="shared" si="112"/>
        <v>58-MUZAFFARNAGAR</v>
      </c>
      <c r="C1246" s="147">
        <f t="shared" si="113"/>
        <v>970.26</v>
      </c>
      <c r="D1246" s="147">
        <f t="shared" si="113"/>
        <v>281.86</v>
      </c>
      <c r="E1246" s="147">
        <f>T7_CC_PS!K67+T7A_CC_UPS!K67</f>
        <v>792.53</v>
      </c>
      <c r="F1246" s="218">
        <f t="shared" si="108"/>
        <v>1074.3899999999999</v>
      </c>
      <c r="G1246" s="212">
        <f t="shared" si="109"/>
        <v>1.1073217488095972</v>
      </c>
    </row>
    <row r="1247" spans="1:7" ht="15.75" customHeight="1" x14ac:dyDescent="0.2">
      <c r="A1247" s="145">
        <f t="shared" si="112"/>
        <v>59</v>
      </c>
      <c r="B1247" s="146" t="str">
        <f t="shared" si="112"/>
        <v>59-PILIBHIT</v>
      </c>
      <c r="C1247" s="147">
        <f t="shared" si="113"/>
        <v>1186.27</v>
      </c>
      <c r="D1247" s="147">
        <f t="shared" si="113"/>
        <v>98.91</v>
      </c>
      <c r="E1247" s="147">
        <f>T7_CC_PS!K68+T7A_CC_UPS!K68</f>
        <v>987.31999999999994</v>
      </c>
      <c r="F1247" s="218">
        <f t="shared" si="108"/>
        <v>1086.23</v>
      </c>
      <c r="G1247" s="212">
        <f t="shared" si="109"/>
        <v>0.91566843973125855</v>
      </c>
    </row>
    <row r="1248" spans="1:7" ht="15.75" customHeight="1" x14ac:dyDescent="0.2">
      <c r="A1248" s="145">
        <f t="shared" si="112"/>
        <v>60</v>
      </c>
      <c r="B1248" s="146" t="str">
        <f t="shared" si="112"/>
        <v>60-PRATAPGARH</v>
      </c>
      <c r="C1248" s="147">
        <f t="shared" si="113"/>
        <v>2107.86</v>
      </c>
      <c r="D1248" s="147">
        <f t="shared" si="113"/>
        <v>516.22</v>
      </c>
      <c r="E1248" s="147">
        <f>T7_CC_PS!K69+T7A_CC_UPS!K69</f>
        <v>1742.0300000000002</v>
      </c>
      <c r="F1248" s="218">
        <f t="shared" si="108"/>
        <v>2258.25</v>
      </c>
      <c r="G1248" s="212">
        <f t="shared" si="109"/>
        <v>1.0713472431755429</v>
      </c>
    </row>
    <row r="1249" spans="1:7" ht="15.75" customHeight="1" x14ac:dyDescent="0.2">
      <c r="A1249" s="145">
        <f t="shared" ref="A1249:B1263" si="114">A99</f>
        <v>61</v>
      </c>
      <c r="B1249" s="146" t="str">
        <f t="shared" si="114"/>
        <v>61-RAI BAREILY</v>
      </c>
      <c r="C1249" s="147">
        <f t="shared" ref="C1249:D1263" si="115">C1087</f>
        <v>1737.3</v>
      </c>
      <c r="D1249" s="147">
        <f t="shared" si="115"/>
        <v>263.61</v>
      </c>
      <c r="E1249" s="147">
        <f>T7_CC_PS!K70+T7A_CC_UPS!K70</f>
        <v>1506.52</v>
      </c>
      <c r="F1249" s="218">
        <f t="shared" si="108"/>
        <v>1770.13</v>
      </c>
      <c r="G1249" s="212">
        <f t="shared" si="109"/>
        <v>1.0188971392390491</v>
      </c>
    </row>
    <row r="1250" spans="1:7" ht="15.75" customHeight="1" x14ac:dyDescent="0.2">
      <c r="A1250" s="145">
        <f t="shared" si="114"/>
        <v>62</v>
      </c>
      <c r="B1250" s="146" t="str">
        <f t="shared" si="114"/>
        <v>62-RAMPUR</v>
      </c>
      <c r="C1250" s="147">
        <f t="shared" si="115"/>
        <v>1209.93</v>
      </c>
      <c r="D1250" s="147">
        <f t="shared" si="115"/>
        <v>-155.4</v>
      </c>
      <c r="E1250" s="147">
        <f>T7_CC_PS!K71+T7A_CC_UPS!K71</f>
        <v>1431.63</v>
      </c>
      <c r="F1250" s="218">
        <f t="shared" si="108"/>
        <v>1276.23</v>
      </c>
      <c r="G1250" s="212">
        <f t="shared" si="109"/>
        <v>1.0547965584785897</v>
      </c>
    </row>
    <row r="1251" spans="1:7" ht="15.75" customHeight="1" x14ac:dyDescent="0.2">
      <c r="A1251" s="145">
        <f t="shared" si="114"/>
        <v>63</v>
      </c>
      <c r="B1251" s="146" t="str">
        <f t="shared" si="114"/>
        <v>63-SAHARANPUR</v>
      </c>
      <c r="C1251" s="147">
        <f t="shared" si="115"/>
        <v>1590.97</v>
      </c>
      <c r="D1251" s="147">
        <f t="shared" si="115"/>
        <v>-60.2</v>
      </c>
      <c r="E1251" s="147">
        <f>T7_CC_PS!K72+T7A_CC_UPS!K72</f>
        <v>1527.32</v>
      </c>
      <c r="F1251" s="218">
        <f t="shared" si="108"/>
        <v>1467.12</v>
      </c>
      <c r="G1251" s="212">
        <f t="shared" si="109"/>
        <v>0.92215440894548595</v>
      </c>
    </row>
    <row r="1252" spans="1:7" ht="15.75" customHeight="1" x14ac:dyDescent="0.2">
      <c r="A1252" s="145">
        <f t="shared" si="114"/>
        <v>64</v>
      </c>
      <c r="B1252" s="146" t="str">
        <f t="shared" si="114"/>
        <v>64-SANTKABIR NAGAR</v>
      </c>
      <c r="C1252" s="147">
        <f t="shared" si="115"/>
        <v>1101.53</v>
      </c>
      <c r="D1252" s="147">
        <f t="shared" si="115"/>
        <v>109.45099999999999</v>
      </c>
      <c r="E1252" s="147">
        <f>T7_CC_PS!K73+T7A_CC_UPS!K73</f>
        <v>911.21</v>
      </c>
      <c r="F1252" s="218">
        <f t="shared" si="108"/>
        <v>1020.6610000000001</v>
      </c>
      <c r="G1252" s="212">
        <f t="shared" si="109"/>
        <v>0.92658484108467321</v>
      </c>
    </row>
    <row r="1253" spans="1:7" ht="15.75" customHeight="1" x14ac:dyDescent="0.2">
      <c r="A1253" s="145">
        <f t="shared" si="114"/>
        <v>65</v>
      </c>
      <c r="B1253" s="146" t="str">
        <f t="shared" si="114"/>
        <v>65-SHAHJAHANPUR</v>
      </c>
      <c r="C1253" s="147">
        <f t="shared" si="115"/>
        <v>2415.5699999999997</v>
      </c>
      <c r="D1253" s="147">
        <f t="shared" si="115"/>
        <v>-196.97</v>
      </c>
      <c r="E1253" s="147">
        <f>T7_CC_PS!K74+T7A_CC_UPS!K74</f>
        <v>2303.62</v>
      </c>
      <c r="F1253" s="218">
        <f t="shared" si="108"/>
        <v>2106.65</v>
      </c>
      <c r="G1253" s="212">
        <f t="shared" si="109"/>
        <v>0.87211300024424887</v>
      </c>
    </row>
    <row r="1254" spans="1:7" ht="15.75" customHeight="1" x14ac:dyDescent="0.2">
      <c r="A1254" s="145">
        <f t="shared" si="114"/>
        <v>66</v>
      </c>
      <c r="B1254" s="146" t="str">
        <f t="shared" si="114"/>
        <v>66-SHRAWASTI</v>
      </c>
      <c r="C1254" s="147">
        <f t="shared" si="115"/>
        <v>710.04</v>
      </c>
      <c r="D1254" s="147">
        <f t="shared" si="115"/>
        <v>94.486999999999995</v>
      </c>
      <c r="E1254" s="147">
        <f>T7_CC_PS!K75+T7A_CC_UPS!K75</f>
        <v>589.25</v>
      </c>
      <c r="F1254" s="218">
        <f t="shared" ref="F1254:F1263" si="116">SUM(D1254:E1254)</f>
        <v>683.73699999999997</v>
      </c>
      <c r="G1254" s="212">
        <f t="shared" ref="G1254:G1264" si="117">F1254/C1254</f>
        <v>0.962955608134753</v>
      </c>
    </row>
    <row r="1255" spans="1:7" ht="15.75" customHeight="1" x14ac:dyDescent="0.2">
      <c r="A1255" s="145">
        <f t="shared" si="114"/>
        <v>67</v>
      </c>
      <c r="B1255" s="146" t="str">
        <f t="shared" si="114"/>
        <v>67-SIDDHARTHNAGAR</v>
      </c>
      <c r="C1255" s="147">
        <f t="shared" si="115"/>
        <v>2022.45</v>
      </c>
      <c r="D1255" s="147">
        <f t="shared" si="115"/>
        <v>33.790000000000035</v>
      </c>
      <c r="E1255" s="147">
        <f>T7_CC_PS!K76+T7A_CC_UPS!K76</f>
        <v>1786.5300000000002</v>
      </c>
      <c r="F1255" s="218">
        <f t="shared" si="116"/>
        <v>1820.3200000000002</v>
      </c>
      <c r="G1255" s="212">
        <f t="shared" si="117"/>
        <v>0.90005686172711319</v>
      </c>
    </row>
    <row r="1256" spans="1:7" ht="15.75" customHeight="1" x14ac:dyDescent="0.2">
      <c r="A1256" s="145">
        <f t="shared" si="114"/>
        <v>68</v>
      </c>
      <c r="B1256" s="146" t="str">
        <f t="shared" si="114"/>
        <v>68-SITAPUR</v>
      </c>
      <c r="C1256" s="147">
        <f t="shared" si="115"/>
        <v>3333.8599999999997</v>
      </c>
      <c r="D1256" s="147">
        <f t="shared" si="115"/>
        <v>1423.5299999999997</v>
      </c>
      <c r="E1256" s="147">
        <f>T7_CC_PS!K77+T7A_CC_UPS!K77</f>
        <v>2374.42</v>
      </c>
      <c r="F1256" s="218">
        <f t="shared" si="116"/>
        <v>3797.95</v>
      </c>
      <c r="G1256" s="212">
        <f t="shared" si="117"/>
        <v>1.1392050056091139</v>
      </c>
    </row>
    <row r="1257" spans="1:7" ht="15.75" customHeight="1" x14ac:dyDescent="0.2">
      <c r="A1257" s="145">
        <f t="shared" si="114"/>
        <v>69</v>
      </c>
      <c r="B1257" s="146" t="str">
        <f t="shared" si="114"/>
        <v>69-SONBHADRA</v>
      </c>
      <c r="C1257" s="147">
        <f t="shared" si="115"/>
        <v>1609.74</v>
      </c>
      <c r="D1257" s="147">
        <f t="shared" si="115"/>
        <v>89.990000000000009</v>
      </c>
      <c r="E1257" s="147">
        <f>T7_CC_PS!K78+T7A_CC_UPS!K78</f>
        <v>1474.94</v>
      </c>
      <c r="F1257" s="218">
        <f t="shared" si="116"/>
        <v>1564.93</v>
      </c>
      <c r="G1257" s="212">
        <f t="shared" si="117"/>
        <v>0.97216320648054966</v>
      </c>
    </row>
    <row r="1258" spans="1:7" ht="15.75" customHeight="1" x14ac:dyDescent="0.2">
      <c r="A1258" s="145">
        <f t="shared" si="114"/>
        <v>70</v>
      </c>
      <c r="B1258" s="146" t="str">
        <f t="shared" si="114"/>
        <v>70-SULTANPUR</v>
      </c>
      <c r="C1258" s="147">
        <f t="shared" si="115"/>
        <v>1778.8899999999999</v>
      </c>
      <c r="D1258" s="147">
        <f t="shared" si="115"/>
        <v>58.000000000000007</v>
      </c>
      <c r="E1258" s="147">
        <f>T7_CC_PS!K79+T7A_CC_UPS!K79</f>
        <v>1845.9199999999998</v>
      </c>
      <c r="F1258" s="218">
        <f t="shared" si="116"/>
        <v>1903.9199999999998</v>
      </c>
      <c r="G1258" s="212">
        <f t="shared" si="117"/>
        <v>1.0702854026949389</v>
      </c>
    </row>
    <row r="1259" spans="1:7" ht="15.75" customHeight="1" x14ac:dyDescent="0.2">
      <c r="A1259" s="145">
        <f t="shared" si="114"/>
        <v>71</v>
      </c>
      <c r="B1259" s="146" t="str">
        <f t="shared" si="114"/>
        <v>71-UNNAO</v>
      </c>
      <c r="C1259" s="147">
        <f t="shared" si="115"/>
        <v>1767.9899999999998</v>
      </c>
      <c r="D1259" s="147">
        <f t="shared" si="115"/>
        <v>-46.510000000000005</v>
      </c>
      <c r="E1259" s="147">
        <f>T7_CC_PS!K80+T7A_CC_UPS!K80</f>
        <v>1797.3899999999999</v>
      </c>
      <c r="F1259" s="218">
        <f t="shared" si="116"/>
        <v>1750.8799999999999</v>
      </c>
      <c r="G1259" s="212">
        <f t="shared" si="117"/>
        <v>0.99032234345216885</v>
      </c>
    </row>
    <row r="1260" spans="1:7" ht="15.75" customHeight="1" x14ac:dyDescent="0.2">
      <c r="A1260" s="145">
        <f t="shared" si="114"/>
        <v>72</v>
      </c>
      <c r="B1260" s="146" t="str">
        <f t="shared" si="114"/>
        <v>72-VARANASI</v>
      </c>
      <c r="C1260" s="147">
        <f t="shared" si="115"/>
        <v>2323.1800000000003</v>
      </c>
      <c r="D1260" s="147">
        <f t="shared" si="115"/>
        <v>206.24999999999997</v>
      </c>
      <c r="E1260" s="147">
        <f>T7_CC_PS!K81+T7A_CC_UPS!K81</f>
        <v>1977.6999999999998</v>
      </c>
      <c r="F1260" s="218">
        <f t="shared" si="116"/>
        <v>2183.9499999999998</v>
      </c>
      <c r="G1260" s="212">
        <f t="shared" si="117"/>
        <v>0.94006921547189604</v>
      </c>
    </row>
    <row r="1261" spans="1:7" ht="15.75" customHeight="1" x14ac:dyDescent="0.2">
      <c r="A1261" s="145">
        <f t="shared" si="114"/>
        <v>73</v>
      </c>
      <c r="B1261" s="146" t="str">
        <f t="shared" si="114"/>
        <v>73-SAMBHAL</v>
      </c>
      <c r="C1261" s="147">
        <f t="shared" si="115"/>
        <v>1530</v>
      </c>
      <c r="D1261" s="147">
        <f t="shared" si="115"/>
        <v>94.330000000000027</v>
      </c>
      <c r="E1261" s="147">
        <f>T7_CC_PS!K82+T7A_CC_UPS!K82</f>
        <v>1374.92</v>
      </c>
      <c r="F1261" s="218">
        <f t="shared" si="116"/>
        <v>1469.25</v>
      </c>
      <c r="G1261" s="212">
        <f t="shared" si="117"/>
        <v>0.96029411764705885</v>
      </c>
    </row>
    <row r="1262" spans="1:7" ht="15.75" customHeight="1" x14ac:dyDescent="0.2">
      <c r="A1262" s="145">
        <f t="shared" si="114"/>
        <v>74</v>
      </c>
      <c r="B1262" s="146" t="str">
        <f t="shared" si="114"/>
        <v>74-HAPUR</v>
      </c>
      <c r="C1262" s="147">
        <f t="shared" si="115"/>
        <v>565.1400000000001</v>
      </c>
      <c r="D1262" s="147">
        <f t="shared" si="115"/>
        <v>-115.39999999999999</v>
      </c>
      <c r="E1262" s="147">
        <f>T7_CC_PS!K83+T7A_CC_UPS!K83</f>
        <v>627.71</v>
      </c>
      <c r="F1262" s="218">
        <f t="shared" si="116"/>
        <v>512.31000000000006</v>
      </c>
      <c r="G1262" s="212">
        <f t="shared" si="117"/>
        <v>0.9065187387196092</v>
      </c>
    </row>
    <row r="1263" spans="1:7" ht="15.75" customHeight="1" x14ac:dyDescent="0.2">
      <c r="A1263" s="145">
        <f t="shared" si="114"/>
        <v>75</v>
      </c>
      <c r="B1263" s="146" t="str">
        <f t="shared" si="114"/>
        <v>75-SHAMLI</v>
      </c>
      <c r="C1263" s="147">
        <f t="shared" si="115"/>
        <v>554.17999999999995</v>
      </c>
      <c r="D1263" s="147">
        <f t="shared" si="115"/>
        <v>33.006</v>
      </c>
      <c r="E1263" s="147">
        <f>T7_CC_PS!K84+T7A_CC_UPS!K84</f>
        <v>552.38</v>
      </c>
      <c r="F1263" s="218">
        <f t="shared" si="116"/>
        <v>585.38599999999997</v>
      </c>
      <c r="G1263" s="212">
        <f t="shared" si="117"/>
        <v>1.0563102241149085</v>
      </c>
    </row>
    <row r="1264" spans="1:7" ht="15.75" customHeight="1" x14ac:dyDescent="0.2">
      <c r="A1264" s="145"/>
      <c r="B1264" s="152" t="str">
        <f>B114</f>
        <v>TOTAL</v>
      </c>
      <c r="C1264" s="184">
        <f>SUM(C1189:C1263)</f>
        <v>121117.55999999995</v>
      </c>
      <c r="D1264" s="184">
        <f>SUM(D1189:D1263)</f>
        <v>9191.9300700000003</v>
      </c>
      <c r="E1264" s="184">
        <f>SUM(E1189:E1263)</f>
        <v>109307.57000000004</v>
      </c>
      <c r="F1264" s="184">
        <f>SUM(F1189:F1263)</f>
        <v>118499.50006999999</v>
      </c>
      <c r="G1264" s="212">
        <f t="shared" si="117"/>
        <v>0.97838414239850968</v>
      </c>
    </row>
    <row r="1266" spans="1:5" ht="15.75" customHeight="1" x14ac:dyDescent="0.2">
      <c r="A1266" s="222" t="s">
        <v>986</v>
      </c>
      <c r="B1266" s="141"/>
      <c r="C1266" s="142"/>
      <c r="D1266" s="141"/>
      <c r="E1266" s="141"/>
    </row>
    <row r="1267" spans="1:5" ht="15.75" customHeight="1" x14ac:dyDescent="0.2">
      <c r="A1267" s="141"/>
      <c r="B1267" s="141"/>
      <c r="C1267" s="142"/>
      <c r="D1267" s="141"/>
      <c r="E1267" s="153" t="s">
        <v>973</v>
      </c>
    </row>
    <row r="1268" spans="1:5" ht="15.75" customHeight="1" x14ac:dyDescent="0.2">
      <c r="A1268" s="177" t="s">
        <v>840</v>
      </c>
      <c r="B1268" s="177" t="s">
        <v>987</v>
      </c>
      <c r="C1268" s="177" t="s">
        <v>988</v>
      </c>
      <c r="D1268" s="177" t="s">
        <v>959</v>
      </c>
      <c r="E1268" s="177" t="s">
        <v>960</v>
      </c>
    </row>
    <row r="1269" spans="1:5" ht="15.75" customHeight="1" x14ac:dyDescent="0.2">
      <c r="A1269" s="147">
        <f>C1264</f>
        <v>121117.55999999995</v>
      </c>
      <c r="B1269" s="147">
        <f>F1264</f>
        <v>118499.50006999999</v>
      </c>
      <c r="C1269" s="224">
        <f>B1269/A1269</f>
        <v>0.97838414239850968</v>
      </c>
      <c r="D1269" s="147">
        <f>T7_CC_PS!N9+T7A_CC_UPS!N9</f>
        <v>108049.22434999999</v>
      </c>
      <c r="E1269" s="225">
        <f>D1269/A1269</f>
        <v>0.89210205646481011</v>
      </c>
    </row>
    <row r="1270" spans="1:5" ht="15.75" customHeight="1" x14ac:dyDescent="0.2">
      <c r="A1270" s="141"/>
      <c r="B1270" s="141"/>
      <c r="C1270" s="141"/>
      <c r="D1270" s="141"/>
      <c r="E1270" s="141"/>
    </row>
    <row r="1271" spans="1:5" ht="15.75" customHeight="1" x14ac:dyDescent="0.2">
      <c r="A1271" s="90" t="s">
        <v>991</v>
      </c>
      <c r="B1271" s="137"/>
      <c r="C1271" s="137"/>
      <c r="D1271" s="137"/>
      <c r="E1271" s="137"/>
    </row>
    <row r="1272" spans="1:5" ht="15.75" customHeight="1" x14ac:dyDescent="0.2">
      <c r="A1272" s="141"/>
      <c r="B1272" s="141"/>
      <c r="C1272" s="141"/>
      <c r="D1272" s="141"/>
      <c r="E1272" s="153" t="s">
        <v>973</v>
      </c>
    </row>
    <row r="1273" spans="1:5" ht="45.75" customHeight="1" x14ac:dyDescent="0.2">
      <c r="A1273" s="144" t="s">
        <v>91</v>
      </c>
      <c r="B1273" s="144" t="s">
        <v>263</v>
      </c>
      <c r="C1273" s="144" t="s">
        <v>324</v>
      </c>
      <c r="D1273" s="144" t="s">
        <v>989</v>
      </c>
      <c r="E1273" s="144" t="s">
        <v>990</v>
      </c>
    </row>
    <row r="1274" spans="1:5" ht="15.75" customHeight="1" x14ac:dyDescent="0.2">
      <c r="A1274" s="227">
        <v>1</v>
      </c>
      <c r="B1274" s="227">
        <v>2</v>
      </c>
      <c r="C1274" s="227">
        <v>3</v>
      </c>
      <c r="D1274" s="227">
        <v>4</v>
      </c>
      <c r="E1274" s="227">
        <v>5</v>
      </c>
    </row>
    <row r="1275" spans="1:5" ht="15.75" customHeight="1" x14ac:dyDescent="0.2">
      <c r="A1275" s="145">
        <f t="shared" ref="A1275:B1294" si="118">A39</f>
        <v>1</v>
      </c>
      <c r="B1275" s="146" t="str">
        <f t="shared" si="118"/>
        <v>01-AGRA</v>
      </c>
      <c r="C1275" s="147">
        <f>C1189</f>
        <v>1679</v>
      </c>
      <c r="D1275" s="213">
        <f>T7_CC_PS!N10+T7A_CC_UPS!N10</f>
        <v>1542.77</v>
      </c>
      <c r="E1275" s="228">
        <f>D1275/C1275</f>
        <v>0.91886241810601543</v>
      </c>
    </row>
    <row r="1276" spans="1:5" ht="15.75" customHeight="1" x14ac:dyDescent="0.2">
      <c r="A1276" s="145">
        <f t="shared" si="118"/>
        <v>2</v>
      </c>
      <c r="B1276" s="146" t="str">
        <f t="shared" si="118"/>
        <v>02-ALIGARH</v>
      </c>
      <c r="C1276" s="147">
        <f t="shared" ref="C1276:C1339" si="119">C1190</f>
        <v>1850.21</v>
      </c>
      <c r="D1276" s="213">
        <f>T7_CC_PS!N11+T7A_CC_UPS!N11</f>
        <v>1369.6699999999998</v>
      </c>
      <c r="E1276" s="228">
        <f t="shared" ref="E1276:E1339" si="120">D1276/C1276</f>
        <v>0.74027813059058156</v>
      </c>
    </row>
    <row r="1277" spans="1:5" ht="15.75" customHeight="1" x14ac:dyDescent="0.2">
      <c r="A1277" s="145">
        <f t="shared" si="118"/>
        <v>3</v>
      </c>
      <c r="B1277" s="146" t="str">
        <f t="shared" si="118"/>
        <v>03-ALLAHABAD</v>
      </c>
      <c r="C1277" s="147">
        <f t="shared" si="119"/>
        <v>3184.11</v>
      </c>
      <c r="D1277" s="213">
        <f>T7_CC_PS!N12+T7A_CC_UPS!N12</f>
        <v>2766.92308</v>
      </c>
      <c r="E1277" s="228">
        <f t="shared" si="120"/>
        <v>0.86897848378353759</v>
      </c>
    </row>
    <row r="1278" spans="1:5" ht="15.75" customHeight="1" x14ac:dyDescent="0.2">
      <c r="A1278" s="145">
        <f t="shared" si="118"/>
        <v>4</v>
      </c>
      <c r="B1278" s="146" t="str">
        <f t="shared" si="118"/>
        <v>04-AMBEDKAR NAGAR</v>
      </c>
      <c r="C1278" s="147">
        <f t="shared" si="119"/>
        <v>1340.38</v>
      </c>
      <c r="D1278" s="213">
        <f>T7_CC_PS!N13+T7A_CC_UPS!N13</f>
        <v>1315.4</v>
      </c>
      <c r="E1278" s="228">
        <f t="shared" si="120"/>
        <v>0.98136349393455591</v>
      </c>
    </row>
    <row r="1279" spans="1:5" ht="15.75" customHeight="1" x14ac:dyDescent="0.2">
      <c r="A1279" s="145">
        <f t="shared" si="118"/>
        <v>5</v>
      </c>
      <c r="B1279" s="146" t="str">
        <f t="shared" si="118"/>
        <v>05-AURAIYA</v>
      </c>
      <c r="C1279" s="147">
        <f t="shared" si="119"/>
        <v>873.17</v>
      </c>
      <c r="D1279" s="213">
        <f>T7_CC_PS!N14+T7A_CC_UPS!N14</f>
        <v>909.81125999999995</v>
      </c>
      <c r="E1279" s="228">
        <f t="shared" si="120"/>
        <v>1.0419634893548793</v>
      </c>
    </row>
    <row r="1280" spans="1:5" ht="15.75" customHeight="1" x14ac:dyDescent="0.2">
      <c r="A1280" s="145">
        <f t="shared" si="118"/>
        <v>6</v>
      </c>
      <c r="B1280" s="146" t="str">
        <f t="shared" si="118"/>
        <v>06-AZAMGARH</v>
      </c>
      <c r="C1280" s="147">
        <f t="shared" si="119"/>
        <v>3022.9500000000003</v>
      </c>
      <c r="D1280" s="213">
        <f>T7_CC_PS!N15+T7A_CC_UPS!N15</f>
        <v>2357.1286799999998</v>
      </c>
      <c r="E1280" s="228">
        <f t="shared" si="120"/>
        <v>0.77974451446434756</v>
      </c>
    </row>
    <row r="1281" spans="1:5" ht="15.75" customHeight="1" x14ac:dyDescent="0.2">
      <c r="A1281" s="145">
        <f t="shared" si="118"/>
        <v>7</v>
      </c>
      <c r="B1281" s="146" t="str">
        <f t="shared" si="118"/>
        <v>07-BADAUN</v>
      </c>
      <c r="C1281" s="147">
        <f t="shared" si="119"/>
        <v>1911.5900000000001</v>
      </c>
      <c r="D1281" s="213">
        <f>T7_CC_PS!N16+T7A_CC_UPS!N16</f>
        <v>1782.3200000000002</v>
      </c>
      <c r="E1281" s="228">
        <f t="shared" si="120"/>
        <v>0.93237566633012314</v>
      </c>
    </row>
    <row r="1282" spans="1:5" ht="15.75" customHeight="1" x14ac:dyDescent="0.2">
      <c r="A1282" s="145">
        <f t="shared" si="118"/>
        <v>8</v>
      </c>
      <c r="B1282" s="146" t="str">
        <f t="shared" si="118"/>
        <v>08-BAGHPAT</v>
      </c>
      <c r="C1282" s="147">
        <f t="shared" si="119"/>
        <v>646.32999999999993</v>
      </c>
      <c r="D1282" s="213">
        <f>T7_CC_PS!N17+T7A_CC_UPS!N17</f>
        <v>612.14</v>
      </c>
      <c r="E1282" s="228">
        <f t="shared" si="120"/>
        <v>0.94710132594804519</v>
      </c>
    </row>
    <row r="1283" spans="1:5" ht="15.75" customHeight="1" x14ac:dyDescent="0.2">
      <c r="A1283" s="145">
        <f t="shared" si="118"/>
        <v>9</v>
      </c>
      <c r="B1283" s="146" t="str">
        <f t="shared" si="118"/>
        <v>09-BAHRAICH</v>
      </c>
      <c r="C1283" s="147">
        <f t="shared" si="119"/>
        <v>2957.4799999999996</v>
      </c>
      <c r="D1283" s="213">
        <f>T7_CC_PS!N18+T7A_CC_UPS!N18</f>
        <v>2570.7750000000001</v>
      </c>
      <c r="E1283" s="228">
        <f t="shared" si="120"/>
        <v>0.86924510055858384</v>
      </c>
    </row>
    <row r="1284" spans="1:5" ht="15.75" customHeight="1" x14ac:dyDescent="0.2">
      <c r="A1284" s="145">
        <f t="shared" si="118"/>
        <v>10</v>
      </c>
      <c r="B1284" s="146" t="str">
        <f t="shared" si="118"/>
        <v>10-BALLIA</v>
      </c>
      <c r="C1284" s="147">
        <f t="shared" si="119"/>
        <v>2715.2799999999997</v>
      </c>
      <c r="D1284" s="213">
        <f>T7_CC_PS!N19+T7A_CC_UPS!N19</f>
        <v>2077.69</v>
      </c>
      <c r="E1284" s="228">
        <f t="shared" si="120"/>
        <v>0.76518443770071609</v>
      </c>
    </row>
    <row r="1285" spans="1:5" ht="15.75" customHeight="1" x14ac:dyDescent="0.2">
      <c r="A1285" s="145">
        <f t="shared" si="118"/>
        <v>11</v>
      </c>
      <c r="B1285" s="146" t="str">
        <f t="shared" si="118"/>
        <v>11-BALRAMPUR</v>
      </c>
      <c r="C1285" s="147">
        <f t="shared" si="119"/>
        <v>1601.5</v>
      </c>
      <c r="D1285" s="213">
        <f>T7_CC_PS!N20+T7A_CC_UPS!N20</f>
        <v>1536.8719999999998</v>
      </c>
      <c r="E1285" s="228">
        <f t="shared" si="120"/>
        <v>0.95964533250078043</v>
      </c>
    </row>
    <row r="1286" spans="1:5" ht="15.75" customHeight="1" x14ac:dyDescent="0.2">
      <c r="A1286" s="145">
        <f t="shared" si="118"/>
        <v>12</v>
      </c>
      <c r="B1286" s="146" t="str">
        <f t="shared" si="118"/>
        <v>12-BANDA</v>
      </c>
      <c r="C1286" s="147">
        <f t="shared" si="119"/>
        <v>1523.67</v>
      </c>
      <c r="D1286" s="213">
        <f>T7_CC_PS!N21+T7A_CC_UPS!N21</f>
        <v>1477.1020000000001</v>
      </c>
      <c r="E1286" s="228">
        <f t="shared" si="120"/>
        <v>0.96943695157087817</v>
      </c>
    </row>
    <row r="1287" spans="1:5" ht="15.75" customHeight="1" x14ac:dyDescent="0.2">
      <c r="A1287" s="145">
        <f t="shared" si="118"/>
        <v>13</v>
      </c>
      <c r="B1287" s="146" t="str">
        <f t="shared" si="118"/>
        <v>13-BARABANKI</v>
      </c>
      <c r="C1287" s="147">
        <f t="shared" si="119"/>
        <v>2072.91</v>
      </c>
      <c r="D1287" s="213">
        <f>T7_CC_PS!N22+T7A_CC_UPS!N22</f>
        <v>1927.8760000000002</v>
      </c>
      <c r="E1287" s="228">
        <f t="shared" si="120"/>
        <v>0.93003362422874136</v>
      </c>
    </row>
    <row r="1288" spans="1:5" ht="15.75" customHeight="1" x14ac:dyDescent="0.2">
      <c r="A1288" s="145">
        <f t="shared" si="118"/>
        <v>14</v>
      </c>
      <c r="B1288" s="146" t="str">
        <f t="shared" si="118"/>
        <v>14-BAREILY</v>
      </c>
      <c r="C1288" s="147">
        <f t="shared" si="119"/>
        <v>2416.4</v>
      </c>
      <c r="D1288" s="213">
        <f>T7_CC_PS!N23+T7A_CC_UPS!N23</f>
        <v>2124.92</v>
      </c>
      <c r="E1288" s="228">
        <f t="shared" si="120"/>
        <v>0.87937427578215532</v>
      </c>
    </row>
    <row r="1289" spans="1:5" ht="15.75" customHeight="1" x14ac:dyDescent="0.2">
      <c r="A1289" s="145">
        <f t="shared" si="118"/>
        <v>15</v>
      </c>
      <c r="B1289" s="146" t="str">
        <f t="shared" si="118"/>
        <v>15-BASTI</v>
      </c>
      <c r="C1289" s="147">
        <f t="shared" si="119"/>
        <v>1801.1999999999998</v>
      </c>
      <c r="D1289" s="213">
        <f>T7_CC_PS!N24+T7A_CC_UPS!N24</f>
        <v>1455.1473500000002</v>
      </c>
      <c r="E1289" s="228">
        <f t="shared" si="120"/>
        <v>0.8078766100377528</v>
      </c>
    </row>
    <row r="1290" spans="1:5" ht="15.75" customHeight="1" x14ac:dyDescent="0.2">
      <c r="A1290" s="145">
        <f t="shared" si="118"/>
        <v>16</v>
      </c>
      <c r="B1290" s="146" t="str">
        <f t="shared" si="118"/>
        <v>16-BHADOHI</v>
      </c>
      <c r="C1290" s="147">
        <f t="shared" si="119"/>
        <v>899.1</v>
      </c>
      <c r="D1290" s="213">
        <f>T7_CC_PS!N25+T7A_CC_UPS!N25</f>
        <v>887.38</v>
      </c>
      <c r="E1290" s="228">
        <f t="shared" si="120"/>
        <v>0.98696474252029809</v>
      </c>
    </row>
    <row r="1291" spans="1:5" ht="15.75" customHeight="1" x14ac:dyDescent="0.2">
      <c r="A1291" s="145">
        <f t="shared" si="118"/>
        <v>17</v>
      </c>
      <c r="B1291" s="146" t="str">
        <f t="shared" si="118"/>
        <v>17-BIJNOUR</v>
      </c>
      <c r="C1291" s="147">
        <f t="shared" si="119"/>
        <v>2079.34</v>
      </c>
      <c r="D1291" s="213">
        <f>T7_CC_PS!N26+T7A_CC_UPS!N26</f>
        <v>1739.73</v>
      </c>
      <c r="E1291" s="228">
        <f t="shared" si="120"/>
        <v>0.83667413698577431</v>
      </c>
    </row>
    <row r="1292" spans="1:5" ht="15.75" customHeight="1" x14ac:dyDescent="0.2">
      <c r="A1292" s="145">
        <f t="shared" si="118"/>
        <v>18</v>
      </c>
      <c r="B1292" s="146" t="str">
        <f t="shared" si="118"/>
        <v>18-BULANDSHAHAR</v>
      </c>
      <c r="C1292" s="147">
        <f t="shared" si="119"/>
        <v>1346.73</v>
      </c>
      <c r="D1292" s="213">
        <f>T7_CC_PS!N27+T7A_CC_UPS!N27</f>
        <v>1502.7966099999999</v>
      </c>
      <c r="E1292" s="228">
        <f t="shared" si="120"/>
        <v>1.1158855969644992</v>
      </c>
    </row>
    <row r="1293" spans="1:5" ht="15.75" customHeight="1" x14ac:dyDescent="0.2">
      <c r="A1293" s="145">
        <f t="shared" si="118"/>
        <v>19</v>
      </c>
      <c r="B1293" s="146" t="str">
        <f t="shared" si="118"/>
        <v>19-CHANDAULI</v>
      </c>
      <c r="C1293" s="147">
        <f t="shared" si="119"/>
        <v>1581.8600000000001</v>
      </c>
      <c r="D1293" s="213">
        <f>T7_CC_PS!N28+T7A_CC_UPS!N28</f>
        <v>1452.6309999999999</v>
      </c>
      <c r="E1293" s="228">
        <f t="shared" si="120"/>
        <v>0.91830566548240666</v>
      </c>
    </row>
    <row r="1294" spans="1:5" ht="15.75" customHeight="1" x14ac:dyDescent="0.2">
      <c r="A1294" s="145">
        <f t="shared" si="118"/>
        <v>20</v>
      </c>
      <c r="B1294" s="146" t="str">
        <f t="shared" si="118"/>
        <v>20-CHITRAKOOT</v>
      </c>
      <c r="C1294" s="147">
        <f t="shared" si="119"/>
        <v>1009.92</v>
      </c>
      <c r="D1294" s="213">
        <f>T7_CC_PS!N29+T7A_CC_UPS!N29</f>
        <v>952.63798000000008</v>
      </c>
      <c r="E1294" s="228">
        <f t="shared" si="120"/>
        <v>0.94328063608998747</v>
      </c>
    </row>
    <row r="1295" spans="1:5" ht="15.75" customHeight="1" x14ac:dyDescent="0.2">
      <c r="A1295" s="145">
        <f t="shared" ref="A1295:B1314" si="121">A59</f>
        <v>21</v>
      </c>
      <c r="B1295" s="146" t="str">
        <f t="shared" si="121"/>
        <v>21-AMETHI</v>
      </c>
      <c r="C1295" s="147">
        <f t="shared" si="119"/>
        <v>1033.0999999999999</v>
      </c>
      <c r="D1295" s="213">
        <f>T7_CC_PS!N30+T7A_CC_UPS!N30</f>
        <v>985.93603999999993</v>
      </c>
      <c r="E1295" s="228">
        <f t="shared" si="120"/>
        <v>0.95434714935630627</v>
      </c>
    </row>
    <row r="1296" spans="1:5" ht="15.75" customHeight="1" x14ac:dyDescent="0.2">
      <c r="A1296" s="145">
        <f t="shared" si="121"/>
        <v>22</v>
      </c>
      <c r="B1296" s="146" t="str">
        <f t="shared" si="121"/>
        <v>22-DEORIA</v>
      </c>
      <c r="C1296" s="147">
        <f t="shared" si="119"/>
        <v>1895.5600000000002</v>
      </c>
      <c r="D1296" s="213">
        <f>T7_CC_PS!N31+T7A_CC_UPS!N31</f>
        <v>1736.05</v>
      </c>
      <c r="E1296" s="228">
        <f t="shared" si="120"/>
        <v>0.91585072485175878</v>
      </c>
    </row>
    <row r="1297" spans="1:5" ht="15.75" customHeight="1" x14ac:dyDescent="0.2">
      <c r="A1297" s="145">
        <f t="shared" si="121"/>
        <v>23</v>
      </c>
      <c r="B1297" s="146" t="str">
        <f t="shared" si="121"/>
        <v>23-ETAH</v>
      </c>
      <c r="C1297" s="147">
        <f t="shared" si="119"/>
        <v>1225.26</v>
      </c>
      <c r="D1297" s="213">
        <f>T7_CC_PS!N32+T7A_CC_UPS!N32</f>
        <v>1077.54</v>
      </c>
      <c r="E1297" s="228">
        <f t="shared" si="120"/>
        <v>0.87943783360266392</v>
      </c>
    </row>
    <row r="1298" spans="1:5" ht="15.75" customHeight="1" x14ac:dyDescent="0.2">
      <c r="A1298" s="145">
        <f t="shared" si="121"/>
        <v>24</v>
      </c>
      <c r="B1298" s="146" t="str">
        <f t="shared" si="121"/>
        <v>24-FAIZABAD</v>
      </c>
      <c r="C1298" s="147">
        <f t="shared" si="119"/>
        <v>1635.7</v>
      </c>
      <c r="D1298" s="213">
        <f>T7_CC_PS!N33+T7A_CC_UPS!N33</f>
        <v>1446.3000000000002</v>
      </c>
      <c r="E1298" s="228">
        <f t="shared" si="120"/>
        <v>0.88420859570825949</v>
      </c>
    </row>
    <row r="1299" spans="1:5" ht="15.75" customHeight="1" x14ac:dyDescent="0.2">
      <c r="A1299" s="145">
        <f t="shared" si="121"/>
        <v>25</v>
      </c>
      <c r="B1299" s="146" t="str">
        <f t="shared" si="121"/>
        <v>25-FARRUKHABAD</v>
      </c>
      <c r="C1299" s="147">
        <f t="shared" si="119"/>
        <v>1297.75</v>
      </c>
      <c r="D1299" s="213">
        <f>T7_CC_PS!N34+T7A_CC_UPS!N34</f>
        <v>1165.22</v>
      </c>
      <c r="E1299" s="228">
        <f t="shared" si="120"/>
        <v>0.89787709497206702</v>
      </c>
    </row>
    <row r="1300" spans="1:5" ht="15.75" customHeight="1" x14ac:dyDescent="0.2">
      <c r="A1300" s="145">
        <f t="shared" si="121"/>
        <v>26</v>
      </c>
      <c r="B1300" s="146" t="str">
        <f t="shared" si="121"/>
        <v>26-FATEHPUR</v>
      </c>
      <c r="C1300" s="147">
        <f t="shared" si="119"/>
        <v>1864.21</v>
      </c>
      <c r="D1300" s="213">
        <f>T7_CC_PS!N35+T7A_CC_UPS!N35</f>
        <v>1712.98</v>
      </c>
      <c r="E1300" s="228">
        <f t="shared" si="120"/>
        <v>0.91887716512624651</v>
      </c>
    </row>
    <row r="1301" spans="1:5" ht="15.75" customHeight="1" x14ac:dyDescent="0.2">
      <c r="A1301" s="145">
        <f t="shared" si="121"/>
        <v>27</v>
      </c>
      <c r="B1301" s="146" t="str">
        <f t="shared" si="121"/>
        <v>27-FIROZABAD</v>
      </c>
      <c r="C1301" s="147">
        <f t="shared" si="119"/>
        <v>1082.3600000000001</v>
      </c>
      <c r="D1301" s="213">
        <f>T7_CC_PS!N36+T7A_CC_UPS!N36</f>
        <v>1038.3599999999999</v>
      </c>
      <c r="E1301" s="228">
        <f t="shared" si="120"/>
        <v>0.95934809120810061</v>
      </c>
    </row>
    <row r="1302" spans="1:5" ht="15.75" customHeight="1" x14ac:dyDescent="0.2">
      <c r="A1302" s="145">
        <f t="shared" si="121"/>
        <v>28</v>
      </c>
      <c r="B1302" s="146" t="str">
        <f t="shared" si="121"/>
        <v>28-G.B. NAGAR</v>
      </c>
      <c r="C1302" s="147">
        <f t="shared" si="119"/>
        <v>748.57999999999993</v>
      </c>
      <c r="D1302" s="213">
        <f>T7_CC_PS!N37+T7A_CC_UPS!N37</f>
        <v>612.65094999999997</v>
      </c>
      <c r="E1302" s="228">
        <f t="shared" si="120"/>
        <v>0.81841747041064417</v>
      </c>
    </row>
    <row r="1303" spans="1:5" ht="15.75" customHeight="1" x14ac:dyDescent="0.2">
      <c r="A1303" s="145">
        <f t="shared" si="121"/>
        <v>29</v>
      </c>
      <c r="B1303" s="146" t="str">
        <f t="shared" si="121"/>
        <v>29-GHAZIPUR</v>
      </c>
      <c r="C1303" s="147">
        <f t="shared" si="119"/>
        <v>2129.9100000000003</v>
      </c>
      <c r="D1303" s="213">
        <f>T7_CC_PS!N38+T7A_CC_UPS!N38</f>
        <v>1942.6018300000001</v>
      </c>
      <c r="E1303" s="228">
        <f t="shared" si="120"/>
        <v>0.91205817616706797</v>
      </c>
    </row>
    <row r="1304" spans="1:5" ht="15.75" customHeight="1" x14ac:dyDescent="0.2">
      <c r="A1304" s="145">
        <f t="shared" si="121"/>
        <v>30</v>
      </c>
      <c r="B1304" s="146" t="str">
        <f t="shared" si="121"/>
        <v>30-GHAZIYABAD</v>
      </c>
      <c r="C1304" s="147">
        <f t="shared" si="119"/>
        <v>759.71</v>
      </c>
      <c r="D1304" s="213">
        <f>T7_CC_PS!N39+T7A_CC_UPS!N39</f>
        <v>702.6099999999999</v>
      </c>
      <c r="E1304" s="228">
        <f t="shared" si="120"/>
        <v>0.92483974148030157</v>
      </c>
    </row>
    <row r="1305" spans="1:5" ht="15.75" customHeight="1" x14ac:dyDescent="0.2">
      <c r="A1305" s="145">
        <f t="shared" si="121"/>
        <v>31</v>
      </c>
      <c r="B1305" s="146" t="str">
        <f t="shared" si="121"/>
        <v>31-GONDA</v>
      </c>
      <c r="C1305" s="147">
        <f t="shared" si="119"/>
        <v>2364.7200000000003</v>
      </c>
      <c r="D1305" s="213">
        <f>T7_CC_PS!N40+T7A_CC_UPS!N40</f>
        <v>2122.4299999999998</v>
      </c>
      <c r="E1305" s="228">
        <f t="shared" si="120"/>
        <v>0.89753966642985195</v>
      </c>
    </row>
    <row r="1306" spans="1:5" ht="15.75" customHeight="1" x14ac:dyDescent="0.2">
      <c r="A1306" s="145">
        <f t="shared" si="121"/>
        <v>32</v>
      </c>
      <c r="B1306" s="146" t="str">
        <f t="shared" si="121"/>
        <v>32-GORAKHPUR</v>
      </c>
      <c r="C1306" s="147">
        <f t="shared" si="119"/>
        <v>2237.96</v>
      </c>
      <c r="D1306" s="213">
        <f>T7_CC_PS!N41+T7A_CC_UPS!N41</f>
        <v>1878.5050000000001</v>
      </c>
      <c r="E1306" s="228">
        <f t="shared" si="120"/>
        <v>0.83938274142522662</v>
      </c>
    </row>
    <row r="1307" spans="1:5" ht="15.75" customHeight="1" x14ac:dyDescent="0.2">
      <c r="A1307" s="145">
        <f t="shared" si="121"/>
        <v>33</v>
      </c>
      <c r="B1307" s="146" t="str">
        <f t="shared" si="121"/>
        <v>33-HAMEERPUR</v>
      </c>
      <c r="C1307" s="147">
        <f t="shared" si="119"/>
        <v>807.02</v>
      </c>
      <c r="D1307" s="213">
        <f>T7_CC_PS!N42+T7A_CC_UPS!N42</f>
        <v>796.40499999999997</v>
      </c>
      <c r="E1307" s="228">
        <f t="shared" si="120"/>
        <v>0.98684667046665508</v>
      </c>
    </row>
    <row r="1308" spans="1:5" ht="15.75" customHeight="1" x14ac:dyDescent="0.2">
      <c r="A1308" s="145">
        <f t="shared" si="121"/>
        <v>34</v>
      </c>
      <c r="B1308" s="146" t="str">
        <f t="shared" si="121"/>
        <v>34-HARDOI</v>
      </c>
      <c r="C1308" s="147">
        <f t="shared" si="119"/>
        <v>3289.16</v>
      </c>
      <c r="D1308" s="213">
        <f>T7_CC_PS!N43+T7A_CC_UPS!N43</f>
        <v>3051.58</v>
      </c>
      <c r="E1308" s="228">
        <f t="shared" si="120"/>
        <v>0.92776879203200824</v>
      </c>
    </row>
    <row r="1309" spans="1:5" ht="15.75" customHeight="1" x14ac:dyDescent="0.2">
      <c r="A1309" s="145">
        <f t="shared" si="121"/>
        <v>35</v>
      </c>
      <c r="B1309" s="146" t="str">
        <f t="shared" si="121"/>
        <v>35-HATHRAS</v>
      </c>
      <c r="C1309" s="147">
        <f t="shared" si="119"/>
        <v>834.44999999999993</v>
      </c>
      <c r="D1309" s="213">
        <f>T7_CC_PS!N44+T7A_CC_UPS!N44</f>
        <v>782.41059000000007</v>
      </c>
      <c r="E1309" s="228">
        <f t="shared" si="120"/>
        <v>0.93763627539097627</v>
      </c>
    </row>
    <row r="1310" spans="1:5" ht="15.75" customHeight="1" x14ac:dyDescent="0.2">
      <c r="A1310" s="145">
        <f t="shared" si="121"/>
        <v>36</v>
      </c>
      <c r="B1310" s="146" t="str">
        <f t="shared" si="121"/>
        <v>36-ITAWAH</v>
      </c>
      <c r="C1310" s="147">
        <f t="shared" si="119"/>
        <v>995.9</v>
      </c>
      <c r="D1310" s="213">
        <f>T7_CC_PS!N45+T7A_CC_UPS!N45</f>
        <v>872.78600000000006</v>
      </c>
      <c r="E1310" s="228">
        <f t="shared" si="120"/>
        <v>0.87637915453358783</v>
      </c>
    </row>
    <row r="1311" spans="1:5" ht="15.75" customHeight="1" x14ac:dyDescent="0.2">
      <c r="A1311" s="145">
        <f t="shared" si="121"/>
        <v>37</v>
      </c>
      <c r="B1311" s="146" t="str">
        <f t="shared" si="121"/>
        <v>37-J.P. NAGAR</v>
      </c>
      <c r="C1311" s="147">
        <f t="shared" si="119"/>
        <v>907.95</v>
      </c>
      <c r="D1311" s="213">
        <f>T7_CC_PS!N46+T7A_CC_UPS!N46</f>
        <v>828.89400000000001</v>
      </c>
      <c r="E1311" s="228">
        <f t="shared" si="120"/>
        <v>0.91292912605319676</v>
      </c>
    </row>
    <row r="1312" spans="1:5" ht="15.75" customHeight="1" x14ac:dyDescent="0.2">
      <c r="A1312" s="145">
        <f t="shared" si="121"/>
        <v>38</v>
      </c>
      <c r="B1312" s="146" t="str">
        <f t="shared" si="121"/>
        <v>38-JALAUN</v>
      </c>
      <c r="C1312" s="147">
        <f t="shared" si="119"/>
        <v>956.49</v>
      </c>
      <c r="D1312" s="213">
        <f>T7_CC_PS!N47+T7A_CC_UPS!N47</f>
        <v>906.80000000000007</v>
      </c>
      <c r="E1312" s="228">
        <f t="shared" si="120"/>
        <v>0.94804963982895807</v>
      </c>
    </row>
    <row r="1313" spans="1:5" ht="15.75" customHeight="1" x14ac:dyDescent="0.2">
      <c r="A1313" s="145">
        <f t="shared" si="121"/>
        <v>39</v>
      </c>
      <c r="B1313" s="146" t="str">
        <f t="shared" si="121"/>
        <v>39-JAUNPUR</v>
      </c>
      <c r="C1313" s="147">
        <f t="shared" si="119"/>
        <v>2987.8599999999997</v>
      </c>
      <c r="D1313" s="213">
        <f>T7_CC_PS!N48+T7A_CC_UPS!N48</f>
        <v>2634.2</v>
      </c>
      <c r="E1313" s="228">
        <f t="shared" si="120"/>
        <v>0.88163434699082288</v>
      </c>
    </row>
    <row r="1314" spans="1:5" ht="15.75" customHeight="1" x14ac:dyDescent="0.2">
      <c r="A1314" s="145">
        <f t="shared" si="121"/>
        <v>40</v>
      </c>
      <c r="B1314" s="146" t="str">
        <f t="shared" si="121"/>
        <v>40-JHANSI</v>
      </c>
      <c r="C1314" s="147">
        <f t="shared" si="119"/>
        <v>1134.8899999999999</v>
      </c>
      <c r="D1314" s="213">
        <f>T7_CC_PS!N49+T7A_CC_UPS!N49</f>
        <v>1034.0197499999999</v>
      </c>
      <c r="E1314" s="228">
        <f t="shared" si="120"/>
        <v>0.91111891901417763</v>
      </c>
    </row>
    <row r="1315" spans="1:5" ht="15.75" customHeight="1" x14ac:dyDescent="0.2">
      <c r="A1315" s="145">
        <f t="shared" ref="A1315:B1334" si="122">A79</f>
        <v>41</v>
      </c>
      <c r="B1315" s="146" t="str">
        <f t="shared" si="122"/>
        <v>41-KANNAUJ</v>
      </c>
      <c r="C1315" s="147">
        <f t="shared" si="119"/>
        <v>1316.05</v>
      </c>
      <c r="D1315" s="213">
        <f>T7_CC_PS!N50+T7A_CC_UPS!N50</f>
        <v>1183.0300000000002</v>
      </c>
      <c r="E1315" s="228">
        <f t="shared" si="120"/>
        <v>0.89892481288704851</v>
      </c>
    </row>
    <row r="1316" spans="1:5" ht="15.75" customHeight="1" x14ac:dyDescent="0.2">
      <c r="A1316" s="145">
        <f t="shared" si="122"/>
        <v>42</v>
      </c>
      <c r="B1316" s="146" t="str">
        <f t="shared" si="122"/>
        <v>42-KANPUR DEHAT</v>
      </c>
      <c r="C1316" s="147">
        <f t="shared" si="119"/>
        <v>1459.95</v>
      </c>
      <c r="D1316" s="213">
        <f>T7_CC_PS!N51+T7A_CC_UPS!N51</f>
        <v>1170.0999999999999</v>
      </c>
      <c r="E1316" s="228">
        <f t="shared" si="120"/>
        <v>0.80146580362341169</v>
      </c>
    </row>
    <row r="1317" spans="1:5" ht="15.75" customHeight="1" x14ac:dyDescent="0.2">
      <c r="A1317" s="145">
        <f t="shared" si="122"/>
        <v>43</v>
      </c>
      <c r="B1317" s="146" t="str">
        <f t="shared" si="122"/>
        <v>43-KANPUR NAGAR</v>
      </c>
      <c r="C1317" s="147">
        <f t="shared" si="119"/>
        <v>1297.03</v>
      </c>
      <c r="D1317" s="213">
        <f>T7_CC_PS!N52+T7A_CC_UPS!N52</f>
        <v>1188.7139999999999</v>
      </c>
      <c r="E1317" s="228">
        <f t="shared" si="120"/>
        <v>0.91648920996430305</v>
      </c>
    </row>
    <row r="1318" spans="1:5" ht="15.75" customHeight="1" x14ac:dyDescent="0.2">
      <c r="A1318" s="145">
        <f t="shared" si="122"/>
        <v>44</v>
      </c>
      <c r="B1318" s="146" t="str">
        <f t="shared" si="122"/>
        <v>44-KAAS GANJ</v>
      </c>
      <c r="C1318" s="147">
        <f t="shared" si="119"/>
        <v>926.21</v>
      </c>
      <c r="D1318" s="213">
        <f>T7_CC_PS!N53+T7A_CC_UPS!N53</f>
        <v>852.97499999999991</v>
      </c>
      <c r="E1318" s="228">
        <f t="shared" si="120"/>
        <v>0.92093045853532118</v>
      </c>
    </row>
    <row r="1319" spans="1:5" ht="15.75" customHeight="1" x14ac:dyDescent="0.2">
      <c r="A1319" s="145">
        <f t="shared" si="122"/>
        <v>45</v>
      </c>
      <c r="B1319" s="146" t="str">
        <f t="shared" si="122"/>
        <v>45-KAUSHAMBI</v>
      </c>
      <c r="C1319" s="147">
        <f t="shared" si="119"/>
        <v>1042.8899999999999</v>
      </c>
      <c r="D1319" s="213">
        <f>T7_CC_PS!N54+T7A_CC_UPS!N54</f>
        <v>1073.405</v>
      </c>
      <c r="E1319" s="228">
        <f t="shared" si="120"/>
        <v>1.0292600370125327</v>
      </c>
    </row>
    <row r="1320" spans="1:5" ht="15.75" customHeight="1" x14ac:dyDescent="0.2">
      <c r="A1320" s="145">
        <f t="shared" si="122"/>
        <v>46</v>
      </c>
      <c r="B1320" s="146" t="str">
        <f t="shared" si="122"/>
        <v>46-KUSHINAGAR</v>
      </c>
      <c r="C1320" s="147">
        <f t="shared" si="119"/>
        <v>2126.09</v>
      </c>
      <c r="D1320" s="213">
        <f>T7_CC_PS!N55+T7A_CC_UPS!N55</f>
        <v>1825.38</v>
      </c>
      <c r="E1320" s="228">
        <f t="shared" si="120"/>
        <v>0.85856196115874683</v>
      </c>
    </row>
    <row r="1321" spans="1:5" ht="15.75" customHeight="1" x14ac:dyDescent="0.2">
      <c r="A1321" s="145">
        <f t="shared" si="122"/>
        <v>47</v>
      </c>
      <c r="B1321" s="146" t="str">
        <f t="shared" si="122"/>
        <v>47-LAKHIMPUR KHERI</v>
      </c>
      <c r="C1321" s="147">
        <f t="shared" si="119"/>
        <v>4098.4400000000005</v>
      </c>
      <c r="D1321" s="213">
        <f>T7_CC_PS!N56+T7A_CC_UPS!N56</f>
        <v>3136.1234599999998</v>
      </c>
      <c r="E1321" s="228">
        <f t="shared" si="120"/>
        <v>0.76519930998135866</v>
      </c>
    </row>
    <row r="1322" spans="1:5" ht="15.75" customHeight="1" x14ac:dyDescent="0.2">
      <c r="A1322" s="145">
        <f t="shared" si="122"/>
        <v>48</v>
      </c>
      <c r="B1322" s="146" t="str">
        <f t="shared" si="122"/>
        <v>48-LALITPUR</v>
      </c>
      <c r="C1322" s="147">
        <f t="shared" si="119"/>
        <v>1198.4000000000001</v>
      </c>
      <c r="D1322" s="213">
        <f>T7_CC_PS!N57+T7A_CC_UPS!N57</f>
        <v>1143.69</v>
      </c>
      <c r="E1322" s="228">
        <f t="shared" si="120"/>
        <v>0.95434746328437914</v>
      </c>
    </row>
    <row r="1323" spans="1:5" ht="15.75" customHeight="1" x14ac:dyDescent="0.2">
      <c r="A1323" s="145">
        <f t="shared" si="122"/>
        <v>49</v>
      </c>
      <c r="B1323" s="146" t="str">
        <f t="shared" si="122"/>
        <v>49-LUCKNOW</v>
      </c>
      <c r="C1323" s="147">
        <f t="shared" si="119"/>
        <v>1555.57</v>
      </c>
      <c r="D1323" s="213">
        <f>T7_CC_PS!N58+T7A_CC_UPS!N58</f>
        <v>1419.41</v>
      </c>
      <c r="E1323" s="228">
        <f t="shared" si="120"/>
        <v>0.91246938421286095</v>
      </c>
    </row>
    <row r="1324" spans="1:5" ht="15.75" customHeight="1" x14ac:dyDescent="0.2">
      <c r="A1324" s="145">
        <f t="shared" si="122"/>
        <v>50</v>
      </c>
      <c r="B1324" s="146" t="str">
        <f t="shared" si="122"/>
        <v>50-MAHOBA</v>
      </c>
      <c r="C1324" s="147">
        <f t="shared" si="119"/>
        <v>779.98</v>
      </c>
      <c r="D1324" s="213">
        <f>T7_CC_PS!N59+T7A_CC_UPS!N59</f>
        <v>757.92040999999995</v>
      </c>
      <c r="E1324" s="228">
        <f t="shared" si="120"/>
        <v>0.97171774917305564</v>
      </c>
    </row>
    <row r="1325" spans="1:5" ht="15.75" customHeight="1" x14ac:dyDescent="0.2">
      <c r="A1325" s="145">
        <f t="shared" si="122"/>
        <v>51</v>
      </c>
      <c r="B1325" s="146" t="str">
        <f t="shared" si="122"/>
        <v>51-MAHRAJGANJ</v>
      </c>
      <c r="C1325" s="147">
        <f t="shared" si="119"/>
        <v>1896.02</v>
      </c>
      <c r="D1325" s="213">
        <f>T7_CC_PS!N60+T7A_CC_UPS!N60</f>
        <v>1543.23</v>
      </c>
      <c r="E1325" s="228">
        <f t="shared" si="120"/>
        <v>0.81393128764464506</v>
      </c>
    </row>
    <row r="1326" spans="1:5" ht="15.75" customHeight="1" x14ac:dyDescent="0.2">
      <c r="A1326" s="145">
        <f t="shared" si="122"/>
        <v>52</v>
      </c>
      <c r="B1326" s="146" t="str">
        <f t="shared" si="122"/>
        <v>52-MAINPURI</v>
      </c>
      <c r="C1326" s="147">
        <f t="shared" si="119"/>
        <v>973.42</v>
      </c>
      <c r="D1326" s="213">
        <f>T7_CC_PS!N61+T7A_CC_UPS!N61</f>
        <v>891.7505799999999</v>
      </c>
      <c r="E1326" s="228">
        <f t="shared" si="120"/>
        <v>0.91610053214439802</v>
      </c>
    </row>
    <row r="1327" spans="1:5" ht="15.75" customHeight="1" x14ac:dyDescent="0.2">
      <c r="A1327" s="145">
        <f t="shared" si="122"/>
        <v>53</v>
      </c>
      <c r="B1327" s="146" t="str">
        <f t="shared" si="122"/>
        <v>53-MATHURA</v>
      </c>
      <c r="C1327" s="147">
        <f t="shared" si="119"/>
        <v>1110.7</v>
      </c>
      <c r="D1327" s="213">
        <f>T7_CC_PS!N62+T7A_CC_UPS!N62</f>
        <v>1105.8489500000001</v>
      </c>
      <c r="E1327" s="228">
        <f t="shared" si="120"/>
        <v>0.99563243900243092</v>
      </c>
    </row>
    <row r="1328" spans="1:5" ht="15.75" customHeight="1" x14ac:dyDescent="0.2">
      <c r="A1328" s="145">
        <f t="shared" si="122"/>
        <v>54</v>
      </c>
      <c r="B1328" s="146" t="str">
        <f t="shared" si="122"/>
        <v>54-MAU</v>
      </c>
      <c r="C1328" s="147">
        <f t="shared" si="119"/>
        <v>1508.9</v>
      </c>
      <c r="D1328" s="213">
        <f>T7_CC_PS!N63+T7A_CC_UPS!N63</f>
        <v>1254.71911</v>
      </c>
      <c r="E1328" s="228">
        <f t="shared" si="120"/>
        <v>0.83154556962025317</v>
      </c>
    </row>
    <row r="1329" spans="1:5" ht="15.75" customHeight="1" x14ac:dyDescent="0.2">
      <c r="A1329" s="145">
        <f t="shared" si="122"/>
        <v>55</v>
      </c>
      <c r="B1329" s="146" t="str">
        <f t="shared" si="122"/>
        <v>55-MEERUT</v>
      </c>
      <c r="C1329" s="147">
        <f t="shared" si="119"/>
        <v>1276.3899999999999</v>
      </c>
      <c r="D1329" s="213">
        <f>T7_CC_PS!N64+T7A_CC_UPS!N64</f>
        <v>1068.2532999999999</v>
      </c>
      <c r="E1329" s="228">
        <f t="shared" si="120"/>
        <v>0.83693330408417488</v>
      </c>
    </row>
    <row r="1330" spans="1:5" ht="15.75" customHeight="1" x14ac:dyDescent="0.2">
      <c r="A1330" s="145">
        <f t="shared" si="122"/>
        <v>56</v>
      </c>
      <c r="B1330" s="146" t="str">
        <f t="shared" si="122"/>
        <v>56-MIRZAPUR</v>
      </c>
      <c r="C1330" s="147">
        <f t="shared" si="119"/>
        <v>2022.56</v>
      </c>
      <c r="D1330" s="213">
        <f>T7_CC_PS!N65+T7A_CC_UPS!N65</f>
        <v>1813.57583</v>
      </c>
      <c r="E1330" s="228">
        <f t="shared" si="120"/>
        <v>0.89667343861245152</v>
      </c>
    </row>
    <row r="1331" spans="1:5" ht="15.75" customHeight="1" x14ac:dyDescent="0.2">
      <c r="A1331" s="145">
        <f t="shared" si="122"/>
        <v>57</v>
      </c>
      <c r="B1331" s="146" t="str">
        <f t="shared" si="122"/>
        <v>57-MORADABAD</v>
      </c>
      <c r="C1331" s="147">
        <f t="shared" si="119"/>
        <v>1312.13</v>
      </c>
      <c r="D1331" s="213">
        <f>T7_CC_PS!N66+T7A_CC_UPS!N66</f>
        <v>1160.9580000000001</v>
      </c>
      <c r="E1331" s="228">
        <f t="shared" si="120"/>
        <v>0.88478885476286651</v>
      </c>
    </row>
    <row r="1332" spans="1:5" ht="15.75" customHeight="1" x14ac:dyDescent="0.2">
      <c r="A1332" s="145">
        <f t="shared" si="122"/>
        <v>58</v>
      </c>
      <c r="B1332" s="146" t="str">
        <f t="shared" si="122"/>
        <v>58-MUZAFFARNAGAR</v>
      </c>
      <c r="C1332" s="147">
        <f t="shared" si="119"/>
        <v>970.26</v>
      </c>
      <c r="D1332" s="213">
        <f>T7_CC_PS!N67+T7A_CC_UPS!N67</f>
        <v>933.91</v>
      </c>
      <c r="E1332" s="228">
        <f t="shared" si="120"/>
        <v>0.962535815142333</v>
      </c>
    </row>
    <row r="1333" spans="1:5" ht="15.75" customHeight="1" x14ac:dyDescent="0.2">
      <c r="A1333" s="145">
        <f t="shared" si="122"/>
        <v>59</v>
      </c>
      <c r="B1333" s="146" t="str">
        <f t="shared" si="122"/>
        <v>59-PILIBHIT</v>
      </c>
      <c r="C1333" s="147">
        <f t="shared" si="119"/>
        <v>1186.27</v>
      </c>
      <c r="D1333" s="213">
        <f>T7_CC_PS!N68+T7A_CC_UPS!N68</f>
        <v>1062.4299999999998</v>
      </c>
      <c r="E1333" s="228">
        <f t="shared" si="120"/>
        <v>0.89560555354177362</v>
      </c>
    </row>
    <row r="1334" spans="1:5" ht="15.75" customHeight="1" x14ac:dyDescent="0.2">
      <c r="A1334" s="145">
        <f t="shared" si="122"/>
        <v>60</v>
      </c>
      <c r="B1334" s="146" t="str">
        <f t="shared" si="122"/>
        <v>60-PRATAPGARH</v>
      </c>
      <c r="C1334" s="147">
        <f t="shared" si="119"/>
        <v>2107.86</v>
      </c>
      <c r="D1334" s="213">
        <f>T7_CC_PS!N69+T7A_CC_UPS!N69</f>
        <v>1745.2260299999998</v>
      </c>
      <c r="E1334" s="228">
        <f t="shared" si="120"/>
        <v>0.82796107426489407</v>
      </c>
    </row>
    <row r="1335" spans="1:5" ht="15.75" customHeight="1" x14ac:dyDescent="0.2">
      <c r="A1335" s="145">
        <f t="shared" ref="A1335:B1349" si="123">A99</f>
        <v>61</v>
      </c>
      <c r="B1335" s="146" t="str">
        <f t="shared" si="123"/>
        <v>61-RAI BAREILY</v>
      </c>
      <c r="C1335" s="147">
        <f t="shared" si="119"/>
        <v>1737.3</v>
      </c>
      <c r="D1335" s="213">
        <f>T7_CC_PS!N70+T7A_CC_UPS!N70</f>
        <v>1423.57</v>
      </c>
      <c r="E1335" s="228">
        <f t="shared" si="120"/>
        <v>0.81941518448166695</v>
      </c>
    </row>
    <row r="1336" spans="1:5" ht="15.75" customHeight="1" x14ac:dyDescent="0.2">
      <c r="A1336" s="145">
        <f t="shared" si="123"/>
        <v>62</v>
      </c>
      <c r="B1336" s="146" t="str">
        <f t="shared" si="123"/>
        <v>62-RAMPUR</v>
      </c>
      <c r="C1336" s="147">
        <f t="shared" si="119"/>
        <v>1209.93</v>
      </c>
      <c r="D1336" s="213">
        <f>T7_CC_PS!N71+T7A_CC_UPS!N71</f>
        <v>1110.3809999999999</v>
      </c>
      <c r="E1336" s="228">
        <f t="shared" si="120"/>
        <v>0.91772333936674011</v>
      </c>
    </row>
    <row r="1337" spans="1:5" ht="15.75" customHeight="1" x14ac:dyDescent="0.2">
      <c r="A1337" s="145">
        <f t="shared" si="123"/>
        <v>63</v>
      </c>
      <c r="B1337" s="146" t="str">
        <f t="shared" si="123"/>
        <v>63-SAHARANPUR</v>
      </c>
      <c r="C1337" s="147">
        <f t="shared" si="119"/>
        <v>1590.97</v>
      </c>
      <c r="D1337" s="213">
        <f>T7_CC_PS!N72+T7A_CC_UPS!N72</f>
        <v>1367.6599999999999</v>
      </c>
      <c r="E1337" s="228">
        <f t="shared" si="120"/>
        <v>0.85963908810348388</v>
      </c>
    </row>
    <row r="1338" spans="1:5" ht="15.75" customHeight="1" x14ac:dyDescent="0.2">
      <c r="A1338" s="145">
        <f t="shared" si="123"/>
        <v>64</v>
      </c>
      <c r="B1338" s="146" t="str">
        <f t="shared" si="123"/>
        <v>64-SANTKABIR NAGAR</v>
      </c>
      <c r="C1338" s="147">
        <f t="shared" si="119"/>
        <v>1101.53</v>
      </c>
      <c r="D1338" s="213">
        <f>T7_CC_PS!N73+T7A_CC_UPS!N73</f>
        <v>926.73</v>
      </c>
      <c r="E1338" s="228">
        <f t="shared" si="120"/>
        <v>0.84131163018710342</v>
      </c>
    </row>
    <row r="1339" spans="1:5" ht="15.75" customHeight="1" x14ac:dyDescent="0.2">
      <c r="A1339" s="145">
        <f t="shared" si="123"/>
        <v>65</v>
      </c>
      <c r="B1339" s="146" t="str">
        <f t="shared" si="123"/>
        <v>65-SHAHJAHANPUR</v>
      </c>
      <c r="C1339" s="147">
        <f t="shared" si="119"/>
        <v>2415.5699999999997</v>
      </c>
      <c r="D1339" s="213">
        <f>T7_CC_PS!N74+T7A_CC_UPS!N74</f>
        <v>2118.83</v>
      </c>
      <c r="E1339" s="228">
        <f t="shared" si="120"/>
        <v>0.87715528839983947</v>
      </c>
    </row>
    <row r="1340" spans="1:5" ht="15.75" customHeight="1" x14ac:dyDescent="0.2">
      <c r="A1340" s="145">
        <f t="shared" si="123"/>
        <v>66</v>
      </c>
      <c r="B1340" s="146" t="str">
        <f t="shared" si="123"/>
        <v>66-SHRAWASTI</v>
      </c>
      <c r="C1340" s="147">
        <f t="shared" ref="C1340:C1349" si="124">C1254</f>
        <v>710.04</v>
      </c>
      <c r="D1340" s="213">
        <f>T7_CC_PS!N75+T7A_CC_UPS!N75</f>
        <v>661.32643000000007</v>
      </c>
      <c r="E1340" s="228">
        <f t="shared" ref="E1340:E1349" si="125">D1340/C1340</f>
        <v>0.93139320319981989</v>
      </c>
    </row>
    <row r="1341" spans="1:5" ht="15.75" customHeight="1" x14ac:dyDescent="0.2">
      <c r="A1341" s="145">
        <f t="shared" si="123"/>
        <v>67</v>
      </c>
      <c r="B1341" s="146" t="str">
        <f t="shared" si="123"/>
        <v>67-SIDDHARTHNAGAR</v>
      </c>
      <c r="C1341" s="147">
        <f t="shared" si="124"/>
        <v>2022.45</v>
      </c>
      <c r="D1341" s="213">
        <f>T7_CC_PS!N76+T7A_CC_UPS!N76</f>
        <v>1767.6497000000002</v>
      </c>
      <c r="E1341" s="228">
        <f t="shared" si="125"/>
        <v>0.87401404237434799</v>
      </c>
    </row>
    <row r="1342" spans="1:5" ht="15.75" customHeight="1" x14ac:dyDescent="0.2">
      <c r="A1342" s="145">
        <f t="shared" si="123"/>
        <v>68</v>
      </c>
      <c r="B1342" s="146" t="str">
        <f t="shared" si="123"/>
        <v>68-SITAPUR</v>
      </c>
      <c r="C1342" s="147">
        <f t="shared" si="124"/>
        <v>3333.8599999999997</v>
      </c>
      <c r="D1342" s="213">
        <f>T7_CC_PS!N77+T7A_CC_UPS!N77</f>
        <v>3330.79</v>
      </c>
      <c r="E1342" s="228">
        <f t="shared" si="125"/>
        <v>0.99907914549501187</v>
      </c>
    </row>
    <row r="1343" spans="1:5" ht="15.75" customHeight="1" x14ac:dyDescent="0.2">
      <c r="A1343" s="145">
        <f t="shared" si="123"/>
        <v>69</v>
      </c>
      <c r="B1343" s="146" t="str">
        <f t="shared" si="123"/>
        <v>69-SONBHADRA</v>
      </c>
      <c r="C1343" s="147">
        <f t="shared" si="124"/>
        <v>1609.74</v>
      </c>
      <c r="D1343" s="213">
        <f>T7_CC_PS!N78+T7A_CC_UPS!N78</f>
        <v>1552.48</v>
      </c>
      <c r="E1343" s="228">
        <f t="shared" si="125"/>
        <v>0.96442903822977621</v>
      </c>
    </row>
    <row r="1344" spans="1:5" ht="15.75" customHeight="1" x14ac:dyDescent="0.2">
      <c r="A1344" s="145">
        <f t="shared" si="123"/>
        <v>70</v>
      </c>
      <c r="B1344" s="146" t="str">
        <f t="shared" si="123"/>
        <v>70-SULTANPUR</v>
      </c>
      <c r="C1344" s="147">
        <f t="shared" si="124"/>
        <v>1778.8899999999999</v>
      </c>
      <c r="D1344" s="213">
        <f>T7_CC_PS!N79+T7A_CC_UPS!N79</f>
        <v>1723.308</v>
      </c>
      <c r="E1344" s="228">
        <f t="shared" si="125"/>
        <v>0.96875467285779338</v>
      </c>
    </row>
    <row r="1345" spans="1:5" ht="15.75" customHeight="1" x14ac:dyDescent="0.2">
      <c r="A1345" s="145">
        <f t="shared" si="123"/>
        <v>71</v>
      </c>
      <c r="B1345" s="146" t="str">
        <f t="shared" si="123"/>
        <v>71-UNNAO</v>
      </c>
      <c r="C1345" s="147">
        <f t="shared" si="124"/>
        <v>1767.9899999999998</v>
      </c>
      <c r="D1345" s="213">
        <f>T7_CC_PS!N80+T7A_CC_UPS!N80</f>
        <v>1676.6699899999999</v>
      </c>
      <c r="E1345" s="228">
        <f t="shared" si="125"/>
        <v>0.94834811848483314</v>
      </c>
    </row>
    <row r="1346" spans="1:5" ht="15.75" customHeight="1" x14ac:dyDescent="0.2">
      <c r="A1346" s="145">
        <f t="shared" si="123"/>
        <v>72</v>
      </c>
      <c r="B1346" s="146" t="str">
        <f t="shared" si="123"/>
        <v>72-VARANASI</v>
      </c>
      <c r="C1346" s="147">
        <f t="shared" si="124"/>
        <v>2323.1800000000003</v>
      </c>
      <c r="D1346" s="213">
        <f>T7_CC_PS!N81+T7A_CC_UPS!N81</f>
        <v>2158.56</v>
      </c>
      <c r="E1346" s="228">
        <f t="shared" si="125"/>
        <v>0.92914023020170611</v>
      </c>
    </row>
    <row r="1347" spans="1:5" ht="15.75" customHeight="1" x14ac:dyDescent="0.2">
      <c r="A1347" s="145">
        <f t="shared" si="123"/>
        <v>73</v>
      </c>
      <c r="B1347" s="146" t="str">
        <f t="shared" si="123"/>
        <v>73-SAMBHAL</v>
      </c>
      <c r="C1347" s="147">
        <f t="shared" si="124"/>
        <v>1530</v>
      </c>
      <c r="D1347" s="213">
        <f>T7_CC_PS!N82+T7A_CC_UPS!N82</f>
        <v>1158.68</v>
      </c>
      <c r="E1347" s="228">
        <f t="shared" si="125"/>
        <v>0.75730718954248366</v>
      </c>
    </row>
    <row r="1348" spans="1:5" ht="15.75" customHeight="1" x14ac:dyDescent="0.2">
      <c r="A1348" s="145">
        <f t="shared" si="123"/>
        <v>74</v>
      </c>
      <c r="B1348" s="146" t="str">
        <f t="shared" si="123"/>
        <v>74-HAPUR</v>
      </c>
      <c r="C1348" s="147">
        <f t="shared" si="124"/>
        <v>565.1400000000001</v>
      </c>
      <c r="D1348" s="213">
        <f>T7_CC_PS!N83+T7A_CC_UPS!N83</f>
        <v>462.31563000000006</v>
      </c>
      <c r="E1348" s="228">
        <f t="shared" si="125"/>
        <v>0.81805504830661424</v>
      </c>
    </row>
    <row r="1349" spans="1:5" ht="15.75" customHeight="1" x14ac:dyDescent="0.2">
      <c r="A1349" s="145">
        <f t="shared" si="123"/>
        <v>75</v>
      </c>
      <c r="B1349" s="146" t="str">
        <f t="shared" si="123"/>
        <v>75-SHAMLI</v>
      </c>
      <c r="C1349" s="147">
        <f t="shared" si="124"/>
        <v>554.17999999999995</v>
      </c>
      <c r="D1349" s="213">
        <f>T7_CC_PS!N84+T7A_CC_UPS!N84</f>
        <v>589.62381000000005</v>
      </c>
      <c r="E1349" s="228">
        <f t="shared" si="125"/>
        <v>1.0639572160669821</v>
      </c>
    </row>
    <row r="1350" spans="1:5" ht="15.75" customHeight="1" x14ac:dyDescent="0.2">
      <c r="A1350" s="229"/>
      <c r="B1350" s="152" t="str">
        <f>B114</f>
        <v>TOTAL</v>
      </c>
      <c r="C1350" s="221">
        <f>SUM(C1275:C1349)</f>
        <v>121117.55999999995</v>
      </c>
      <c r="D1350" s="221">
        <f>SUM(D1275:D1349)</f>
        <v>108049.22434999999</v>
      </c>
      <c r="E1350" s="230">
        <f>AVERAGE(E1275:E1349)</f>
        <v>0.9045055800257995</v>
      </c>
    </row>
    <row r="1352" spans="1:5" ht="15.75" customHeight="1" x14ac:dyDescent="0.2">
      <c r="A1352" s="222" t="s">
        <v>996</v>
      </c>
      <c r="B1352" s="141"/>
      <c r="C1352" s="141"/>
      <c r="D1352" s="141"/>
      <c r="E1352" s="141"/>
    </row>
    <row r="1353" spans="1:5" ht="15.75" customHeight="1" x14ac:dyDescent="0.2">
      <c r="A1353" s="222" t="s">
        <v>995</v>
      </c>
      <c r="B1353" s="141"/>
      <c r="C1353" s="141"/>
      <c r="D1353" s="141"/>
      <c r="E1353" s="141"/>
    </row>
    <row r="1354" spans="1:5" ht="15.75" customHeight="1" x14ac:dyDescent="0.2">
      <c r="A1354" s="137"/>
      <c r="B1354" s="141"/>
      <c r="C1354" s="141"/>
      <c r="D1354" s="141"/>
      <c r="E1354" s="141"/>
    </row>
    <row r="1355" spans="1:5" ht="30.75" customHeight="1" x14ac:dyDescent="0.2">
      <c r="A1355" s="162" t="s">
        <v>923</v>
      </c>
      <c r="B1355" s="162" t="s">
        <v>416</v>
      </c>
      <c r="C1355" s="231" t="s">
        <v>992</v>
      </c>
      <c r="D1355" s="231" t="s">
        <v>993</v>
      </c>
      <c r="E1355" s="162" t="s">
        <v>994</v>
      </c>
    </row>
    <row r="1356" spans="1:5" ht="15.75" customHeight="1" x14ac:dyDescent="0.2">
      <c r="A1356" s="162">
        <v>1</v>
      </c>
      <c r="B1356" s="162">
        <v>2</v>
      </c>
      <c r="C1356" s="231">
        <v>3</v>
      </c>
      <c r="D1356" s="231">
        <v>4</v>
      </c>
      <c r="E1356" s="162">
        <v>5</v>
      </c>
    </row>
    <row r="1357" spans="1:5" ht="15.75" customHeight="1" x14ac:dyDescent="0.2">
      <c r="A1357" s="223">
        <f t="shared" ref="A1357:B1376" si="126">A39</f>
        <v>1</v>
      </c>
      <c r="B1357" s="174" t="str">
        <f t="shared" si="126"/>
        <v>01-AGRA</v>
      </c>
      <c r="C1357" s="232">
        <f>E863</f>
        <v>0.91890152074703435</v>
      </c>
      <c r="D1357" s="233">
        <f>E1275</f>
        <v>0.91886241810601543</v>
      </c>
      <c r="E1357" s="234">
        <f>(C1357-D1357)*100</f>
        <v>3.9102641018917694E-3</v>
      </c>
    </row>
    <row r="1358" spans="1:5" ht="15.75" customHeight="1" x14ac:dyDescent="0.2">
      <c r="A1358" s="223">
        <f t="shared" si="126"/>
        <v>2</v>
      </c>
      <c r="B1358" s="174" t="str">
        <f t="shared" si="126"/>
        <v>02-ALIGARH</v>
      </c>
      <c r="C1358" s="232">
        <f t="shared" ref="C1358:C1421" si="127">E864</f>
        <v>0.74011787538919294</v>
      </c>
      <c r="D1358" s="233">
        <f t="shared" ref="D1358:D1421" si="128">E1276</f>
        <v>0.74027813059058156</v>
      </c>
      <c r="E1358" s="234">
        <f t="shared" ref="E1358:E1421" si="129">(C1358-D1358)*100</f>
        <v>-1.6025520138862603E-2</v>
      </c>
    </row>
    <row r="1359" spans="1:5" ht="15.75" customHeight="1" x14ac:dyDescent="0.2">
      <c r="A1359" s="223">
        <f t="shared" si="126"/>
        <v>3</v>
      </c>
      <c r="B1359" s="174" t="str">
        <f t="shared" si="126"/>
        <v>03-ALLAHABAD</v>
      </c>
      <c r="C1359" s="232">
        <f t="shared" si="127"/>
        <v>0.86892979660490355</v>
      </c>
      <c r="D1359" s="233">
        <f t="shared" si="128"/>
        <v>0.86897848378353759</v>
      </c>
      <c r="E1359" s="234">
        <f t="shared" si="129"/>
        <v>-4.8687178634043704E-3</v>
      </c>
    </row>
    <row r="1360" spans="1:5" ht="15.75" customHeight="1" x14ac:dyDescent="0.2">
      <c r="A1360" s="223">
        <f t="shared" si="126"/>
        <v>4</v>
      </c>
      <c r="B1360" s="174" t="str">
        <f t="shared" si="126"/>
        <v>04-AMBEDKAR NAGAR</v>
      </c>
      <c r="C1360" s="232">
        <f t="shared" si="127"/>
        <v>0.98133509388316664</v>
      </c>
      <c r="D1360" s="233">
        <f t="shared" si="128"/>
        <v>0.98136349393455591</v>
      </c>
      <c r="E1360" s="234">
        <f t="shared" si="129"/>
        <v>-2.8400051389265712E-3</v>
      </c>
    </row>
    <row r="1361" spans="1:5" ht="15.75" customHeight="1" x14ac:dyDescent="0.2">
      <c r="A1361" s="223">
        <f t="shared" si="126"/>
        <v>5</v>
      </c>
      <c r="B1361" s="174" t="str">
        <f t="shared" si="126"/>
        <v>05-AURAIYA</v>
      </c>
      <c r="C1361" s="232">
        <f t="shared" si="127"/>
        <v>1.041885462388555</v>
      </c>
      <c r="D1361" s="233">
        <f t="shared" si="128"/>
        <v>1.0419634893548793</v>
      </c>
      <c r="E1361" s="234">
        <f t="shared" si="129"/>
        <v>-7.8026966324307168E-3</v>
      </c>
    </row>
    <row r="1362" spans="1:5" ht="15.75" customHeight="1" x14ac:dyDescent="0.2">
      <c r="A1362" s="223">
        <f t="shared" si="126"/>
        <v>6</v>
      </c>
      <c r="B1362" s="174" t="str">
        <f t="shared" si="126"/>
        <v>06-AZAMGARH</v>
      </c>
      <c r="C1362" s="232">
        <f t="shared" si="127"/>
        <v>0.77971372252169413</v>
      </c>
      <c r="D1362" s="233">
        <f t="shared" si="128"/>
        <v>0.77974451446434756</v>
      </c>
      <c r="E1362" s="234">
        <f t="shared" si="129"/>
        <v>-3.0791942653429771E-3</v>
      </c>
    </row>
    <row r="1363" spans="1:5" ht="15.75" customHeight="1" x14ac:dyDescent="0.2">
      <c r="A1363" s="223">
        <f t="shared" si="126"/>
        <v>7</v>
      </c>
      <c r="B1363" s="174" t="str">
        <f t="shared" si="126"/>
        <v>07-BADAUN</v>
      </c>
      <c r="C1363" s="232">
        <f t="shared" si="127"/>
        <v>0.93243757023449814</v>
      </c>
      <c r="D1363" s="233">
        <f t="shared" si="128"/>
        <v>0.93237566633012314</v>
      </c>
      <c r="E1363" s="234">
        <f t="shared" si="129"/>
        <v>6.1903904374993601E-3</v>
      </c>
    </row>
    <row r="1364" spans="1:5" ht="15.75" customHeight="1" x14ac:dyDescent="0.2">
      <c r="A1364" s="223">
        <f t="shared" si="126"/>
        <v>8</v>
      </c>
      <c r="B1364" s="174" t="str">
        <f t="shared" si="126"/>
        <v>08-BAGHPAT</v>
      </c>
      <c r="C1364" s="232">
        <f t="shared" si="127"/>
        <v>0.94717632445364197</v>
      </c>
      <c r="D1364" s="233">
        <f t="shared" si="128"/>
        <v>0.94710132594804519</v>
      </c>
      <c r="E1364" s="234">
        <f t="shared" si="129"/>
        <v>7.4998505596779452E-3</v>
      </c>
    </row>
    <row r="1365" spans="1:5" ht="15.75" customHeight="1" x14ac:dyDescent="0.2">
      <c r="A1365" s="223">
        <f t="shared" si="126"/>
        <v>9</v>
      </c>
      <c r="B1365" s="174" t="str">
        <f t="shared" si="126"/>
        <v>09-BAHRAICH</v>
      </c>
      <c r="C1365" s="232">
        <f t="shared" si="127"/>
        <v>0.86926866829440042</v>
      </c>
      <c r="D1365" s="233">
        <f t="shared" si="128"/>
        <v>0.86924510055858384</v>
      </c>
      <c r="E1365" s="234">
        <f t="shared" si="129"/>
        <v>2.3567735816576452E-3</v>
      </c>
    </row>
    <row r="1366" spans="1:5" ht="15.75" customHeight="1" x14ac:dyDescent="0.2">
      <c r="A1366" s="223">
        <f t="shared" si="126"/>
        <v>10</v>
      </c>
      <c r="B1366" s="174" t="str">
        <f t="shared" si="126"/>
        <v>10-BALLIA</v>
      </c>
      <c r="C1366" s="232">
        <f t="shared" si="127"/>
        <v>0.7652118277657971</v>
      </c>
      <c r="D1366" s="233">
        <f t="shared" si="128"/>
        <v>0.76518443770071609</v>
      </c>
      <c r="E1366" s="234">
        <f t="shared" si="129"/>
        <v>2.739006508101216E-3</v>
      </c>
    </row>
    <row r="1367" spans="1:5" ht="15.75" customHeight="1" x14ac:dyDescent="0.2">
      <c r="A1367" s="223">
        <f t="shared" si="126"/>
        <v>11</v>
      </c>
      <c r="B1367" s="174" t="str">
        <f t="shared" si="126"/>
        <v>11-BALRAMPUR</v>
      </c>
      <c r="C1367" s="232">
        <f t="shared" si="127"/>
        <v>0.95963820942631539</v>
      </c>
      <c r="D1367" s="233">
        <f t="shared" si="128"/>
        <v>0.95964533250078043</v>
      </c>
      <c r="E1367" s="234">
        <f t="shared" si="129"/>
        <v>-7.1230744650430111E-4</v>
      </c>
    </row>
    <row r="1368" spans="1:5" ht="15.75" customHeight="1" x14ac:dyDescent="0.2">
      <c r="A1368" s="223">
        <f t="shared" si="126"/>
        <v>12</v>
      </c>
      <c r="B1368" s="174" t="str">
        <f t="shared" si="126"/>
        <v>12-BANDA</v>
      </c>
      <c r="C1368" s="232">
        <f t="shared" si="127"/>
        <v>0.96945317376393059</v>
      </c>
      <c r="D1368" s="233">
        <f t="shared" si="128"/>
        <v>0.96943695157087817</v>
      </c>
      <c r="E1368" s="234">
        <f t="shared" si="129"/>
        <v>1.6222193052417566E-3</v>
      </c>
    </row>
    <row r="1369" spans="1:5" ht="15.75" customHeight="1" x14ac:dyDescent="0.2">
      <c r="A1369" s="223">
        <f t="shared" si="126"/>
        <v>13</v>
      </c>
      <c r="B1369" s="174" t="str">
        <f t="shared" si="126"/>
        <v>13-BARABANKI</v>
      </c>
      <c r="C1369" s="232">
        <f t="shared" si="127"/>
        <v>0.92999190060656889</v>
      </c>
      <c r="D1369" s="233">
        <f t="shared" si="128"/>
        <v>0.93003362422874136</v>
      </c>
      <c r="E1369" s="234">
        <f t="shared" si="129"/>
        <v>-4.1723622172473718E-3</v>
      </c>
    </row>
    <row r="1370" spans="1:5" ht="15.75" customHeight="1" x14ac:dyDescent="0.2">
      <c r="A1370" s="223">
        <f t="shared" si="126"/>
        <v>14</v>
      </c>
      <c r="B1370" s="174" t="str">
        <f t="shared" si="126"/>
        <v>14-BAREILY</v>
      </c>
      <c r="C1370" s="232">
        <f t="shared" si="127"/>
        <v>0.87934475118912758</v>
      </c>
      <c r="D1370" s="233">
        <f t="shared" si="128"/>
        <v>0.87937427578215532</v>
      </c>
      <c r="E1370" s="234">
        <f t="shared" si="129"/>
        <v>-2.952459302774102E-3</v>
      </c>
    </row>
    <row r="1371" spans="1:5" ht="15.75" customHeight="1" x14ac:dyDescent="0.2">
      <c r="A1371" s="223">
        <f t="shared" si="126"/>
        <v>15</v>
      </c>
      <c r="B1371" s="174" t="str">
        <f t="shared" si="126"/>
        <v>15-BASTI</v>
      </c>
      <c r="C1371" s="232">
        <f t="shared" si="127"/>
        <v>0.80790845265301114</v>
      </c>
      <c r="D1371" s="233">
        <f t="shared" si="128"/>
        <v>0.8078766100377528</v>
      </c>
      <c r="E1371" s="234">
        <f t="shared" si="129"/>
        <v>3.1842615258348417E-3</v>
      </c>
    </row>
    <row r="1372" spans="1:5" ht="15.75" customHeight="1" x14ac:dyDescent="0.2">
      <c r="A1372" s="223">
        <f t="shared" si="126"/>
        <v>16</v>
      </c>
      <c r="B1372" s="174" t="str">
        <f t="shared" si="126"/>
        <v>16-BHADOHI</v>
      </c>
      <c r="C1372" s="232">
        <f t="shared" si="127"/>
        <v>0.98696748962525171</v>
      </c>
      <c r="D1372" s="233">
        <f t="shared" si="128"/>
        <v>0.98696474252029809</v>
      </c>
      <c r="E1372" s="234">
        <f t="shared" si="129"/>
        <v>2.7471049536265113E-4</v>
      </c>
    </row>
    <row r="1373" spans="1:5" ht="15.75" customHeight="1" x14ac:dyDescent="0.2">
      <c r="A1373" s="223">
        <f t="shared" si="126"/>
        <v>17</v>
      </c>
      <c r="B1373" s="174" t="str">
        <f t="shared" si="126"/>
        <v>17-BIJNOUR</v>
      </c>
      <c r="C1373" s="232">
        <f t="shared" si="127"/>
        <v>0.83670370063234567</v>
      </c>
      <c r="D1373" s="233">
        <f t="shared" si="128"/>
        <v>0.83667413698577431</v>
      </c>
      <c r="E1373" s="234">
        <f t="shared" si="129"/>
        <v>2.9563646571362234E-3</v>
      </c>
    </row>
    <row r="1374" spans="1:5" ht="15.75" customHeight="1" x14ac:dyDescent="0.2">
      <c r="A1374" s="223">
        <f t="shared" si="126"/>
        <v>18</v>
      </c>
      <c r="B1374" s="174" t="str">
        <f t="shared" si="126"/>
        <v>18-BULANDSHAHAR</v>
      </c>
      <c r="C1374" s="232">
        <f t="shared" si="127"/>
        <v>1.1158456763793079</v>
      </c>
      <c r="D1374" s="233">
        <f t="shared" si="128"/>
        <v>1.1158855969644992</v>
      </c>
      <c r="E1374" s="234">
        <f t="shared" si="129"/>
        <v>-3.992058519131092E-3</v>
      </c>
    </row>
    <row r="1375" spans="1:5" ht="15.75" customHeight="1" x14ac:dyDescent="0.2">
      <c r="A1375" s="223">
        <f t="shared" si="126"/>
        <v>19</v>
      </c>
      <c r="B1375" s="174" t="str">
        <f t="shared" si="126"/>
        <v>19-CHANDAULI</v>
      </c>
      <c r="C1375" s="232">
        <f t="shared" si="127"/>
        <v>0.91837274955113601</v>
      </c>
      <c r="D1375" s="233">
        <f t="shared" si="128"/>
        <v>0.91830566548240666</v>
      </c>
      <c r="E1375" s="234">
        <f t="shared" si="129"/>
        <v>6.7084068729350577E-3</v>
      </c>
    </row>
    <row r="1376" spans="1:5" ht="15.75" customHeight="1" x14ac:dyDescent="0.2">
      <c r="A1376" s="223">
        <f t="shared" si="126"/>
        <v>20</v>
      </c>
      <c r="B1376" s="174" t="str">
        <f t="shared" si="126"/>
        <v>20-CHITRAKOOT</v>
      </c>
      <c r="C1376" s="232">
        <f t="shared" si="127"/>
        <v>0.94328961033336844</v>
      </c>
      <c r="D1376" s="233">
        <f t="shared" si="128"/>
        <v>0.94328063608998747</v>
      </c>
      <c r="E1376" s="234">
        <f t="shared" si="129"/>
        <v>8.9742433809769651E-4</v>
      </c>
    </row>
    <row r="1377" spans="1:5" ht="15.75" customHeight="1" x14ac:dyDescent="0.2">
      <c r="A1377" s="223">
        <f t="shared" ref="A1377:B1396" si="130">A59</f>
        <v>21</v>
      </c>
      <c r="B1377" s="174" t="str">
        <f t="shared" si="130"/>
        <v>21-AMETHI</v>
      </c>
      <c r="C1377" s="232">
        <f t="shared" si="127"/>
        <v>0.95435304624567419</v>
      </c>
      <c r="D1377" s="233">
        <f t="shared" si="128"/>
        <v>0.95434714935630627</v>
      </c>
      <c r="E1377" s="234">
        <f t="shared" si="129"/>
        <v>5.8968893679178791E-4</v>
      </c>
    </row>
    <row r="1378" spans="1:5" ht="15.75" customHeight="1" x14ac:dyDescent="0.2">
      <c r="A1378" s="223">
        <f t="shared" si="130"/>
        <v>22</v>
      </c>
      <c r="B1378" s="174" t="str">
        <f t="shared" si="130"/>
        <v>22-DEORIA</v>
      </c>
      <c r="C1378" s="232">
        <f t="shared" si="127"/>
        <v>0.91579672270017776</v>
      </c>
      <c r="D1378" s="233">
        <f t="shared" si="128"/>
        <v>0.91585072485175878</v>
      </c>
      <c r="E1378" s="234">
        <f t="shared" si="129"/>
        <v>-5.400215158102295E-3</v>
      </c>
    </row>
    <row r="1379" spans="1:5" ht="15.75" customHeight="1" x14ac:dyDescent="0.2">
      <c r="A1379" s="223">
        <f t="shared" si="130"/>
        <v>23</v>
      </c>
      <c r="B1379" s="174" t="str">
        <f t="shared" si="130"/>
        <v>23-ETAH</v>
      </c>
      <c r="C1379" s="232">
        <f t="shared" si="127"/>
        <v>0.87937818271700052</v>
      </c>
      <c r="D1379" s="233">
        <f t="shared" si="128"/>
        <v>0.87943783360266392</v>
      </c>
      <c r="E1379" s="234">
        <f t="shared" si="129"/>
        <v>-5.9650885663398157E-3</v>
      </c>
    </row>
    <row r="1380" spans="1:5" ht="15.75" customHeight="1" x14ac:dyDescent="0.2">
      <c r="A1380" s="223">
        <f t="shared" si="130"/>
        <v>24</v>
      </c>
      <c r="B1380" s="174" t="str">
        <f t="shared" si="130"/>
        <v>24-FAIZABAD</v>
      </c>
      <c r="C1380" s="232">
        <f t="shared" si="127"/>
        <v>0.88418134957849315</v>
      </c>
      <c r="D1380" s="233">
        <f t="shared" si="128"/>
        <v>0.88420859570825949</v>
      </c>
      <c r="E1380" s="234">
        <f t="shared" si="129"/>
        <v>-2.7246129766345106E-3</v>
      </c>
    </row>
    <row r="1381" spans="1:5" ht="15.75" customHeight="1" x14ac:dyDescent="0.2">
      <c r="A1381" s="223">
        <f t="shared" si="130"/>
        <v>25</v>
      </c>
      <c r="B1381" s="174" t="str">
        <f t="shared" si="130"/>
        <v>25-FARRUKHABAD</v>
      </c>
      <c r="C1381" s="232">
        <f t="shared" si="127"/>
        <v>0.8977355743401122</v>
      </c>
      <c r="D1381" s="233">
        <f t="shared" si="128"/>
        <v>0.89787709497206702</v>
      </c>
      <c r="E1381" s="234">
        <f t="shared" si="129"/>
        <v>-1.4152063195482789E-2</v>
      </c>
    </row>
    <row r="1382" spans="1:5" ht="15.75" customHeight="1" x14ac:dyDescent="0.2">
      <c r="A1382" s="223">
        <f t="shared" si="130"/>
        <v>26</v>
      </c>
      <c r="B1382" s="174" t="str">
        <f t="shared" si="130"/>
        <v>26-FATEHPUR</v>
      </c>
      <c r="C1382" s="232">
        <f t="shared" si="127"/>
        <v>0.91886495354491193</v>
      </c>
      <c r="D1382" s="233">
        <f t="shared" si="128"/>
        <v>0.91887716512624651</v>
      </c>
      <c r="E1382" s="234">
        <f t="shared" si="129"/>
        <v>-1.2211581334575783E-3</v>
      </c>
    </row>
    <row r="1383" spans="1:5" ht="15.75" customHeight="1" x14ac:dyDescent="0.2">
      <c r="A1383" s="223">
        <f t="shared" si="130"/>
        <v>27</v>
      </c>
      <c r="B1383" s="174" t="str">
        <f t="shared" si="130"/>
        <v>27-FIROZABAD</v>
      </c>
      <c r="C1383" s="232">
        <f t="shared" si="127"/>
        <v>0.95934635753535225</v>
      </c>
      <c r="D1383" s="233">
        <f t="shared" si="128"/>
        <v>0.95934809120810061</v>
      </c>
      <c r="E1383" s="234">
        <f t="shared" si="129"/>
        <v>-1.7336727483607817E-4</v>
      </c>
    </row>
    <row r="1384" spans="1:5" ht="15.75" customHeight="1" x14ac:dyDescent="0.2">
      <c r="A1384" s="223">
        <f t="shared" si="130"/>
        <v>28</v>
      </c>
      <c r="B1384" s="174" t="str">
        <f t="shared" si="130"/>
        <v>28-G.B. NAGAR</v>
      </c>
      <c r="C1384" s="232">
        <f t="shared" si="127"/>
        <v>0.8054657036328714</v>
      </c>
      <c r="D1384" s="233">
        <f t="shared" si="128"/>
        <v>0.81841747041064417</v>
      </c>
      <c r="E1384" s="234">
        <f t="shared" si="129"/>
        <v>-1.2951766777772766</v>
      </c>
    </row>
    <row r="1385" spans="1:5" ht="15.75" customHeight="1" x14ac:dyDescent="0.2">
      <c r="A1385" s="223">
        <f t="shared" si="130"/>
        <v>29</v>
      </c>
      <c r="B1385" s="174" t="str">
        <f t="shared" si="130"/>
        <v>29-GHAZIPUR</v>
      </c>
      <c r="C1385" s="232">
        <f t="shared" si="127"/>
        <v>0.91206983668402064</v>
      </c>
      <c r="D1385" s="233">
        <f t="shared" si="128"/>
        <v>0.91205817616706797</v>
      </c>
      <c r="E1385" s="234">
        <f t="shared" si="129"/>
        <v>1.1660516952671784E-3</v>
      </c>
    </row>
    <row r="1386" spans="1:5" ht="15.75" customHeight="1" x14ac:dyDescent="0.2">
      <c r="A1386" s="223">
        <f t="shared" si="130"/>
        <v>30</v>
      </c>
      <c r="B1386" s="174" t="str">
        <f t="shared" si="130"/>
        <v>30-GHAZIYABAD</v>
      </c>
      <c r="C1386" s="232">
        <f t="shared" si="127"/>
        <v>0.76782150934073246</v>
      </c>
      <c r="D1386" s="233">
        <f t="shared" si="128"/>
        <v>0.92483974148030157</v>
      </c>
      <c r="E1386" s="234">
        <f t="shared" si="129"/>
        <v>-15.701823213956912</v>
      </c>
    </row>
    <row r="1387" spans="1:5" ht="15.75" customHeight="1" x14ac:dyDescent="0.2">
      <c r="A1387" s="223">
        <f t="shared" si="130"/>
        <v>31</v>
      </c>
      <c r="B1387" s="174" t="str">
        <f t="shared" si="130"/>
        <v>31-GONDA</v>
      </c>
      <c r="C1387" s="232">
        <f t="shared" si="127"/>
        <v>0.89750845078754482</v>
      </c>
      <c r="D1387" s="233">
        <f t="shared" si="128"/>
        <v>0.89753966642985195</v>
      </c>
      <c r="E1387" s="234">
        <f t="shared" si="129"/>
        <v>-3.1215642307125258E-3</v>
      </c>
    </row>
    <row r="1388" spans="1:5" ht="15.75" customHeight="1" x14ac:dyDescent="0.2">
      <c r="A1388" s="223">
        <f t="shared" si="130"/>
        <v>32</v>
      </c>
      <c r="B1388" s="174" t="str">
        <f t="shared" si="130"/>
        <v>32-GORAKHPUR</v>
      </c>
      <c r="C1388" s="232">
        <f t="shared" si="127"/>
        <v>0.83938322166024637</v>
      </c>
      <c r="D1388" s="233">
        <f t="shared" si="128"/>
        <v>0.83938274142522662</v>
      </c>
      <c r="E1388" s="234">
        <f t="shared" si="129"/>
        <v>4.8023501975080762E-5</v>
      </c>
    </row>
    <row r="1389" spans="1:5" ht="15.75" customHeight="1" x14ac:dyDescent="0.2">
      <c r="A1389" s="223">
        <f t="shared" si="130"/>
        <v>33</v>
      </c>
      <c r="B1389" s="174" t="str">
        <f t="shared" si="130"/>
        <v>33-HAMEERPUR</v>
      </c>
      <c r="C1389" s="232">
        <f t="shared" si="127"/>
        <v>0.98680848040135338</v>
      </c>
      <c r="D1389" s="233">
        <f t="shared" si="128"/>
        <v>0.98684667046665508</v>
      </c>
      <c r="E1389" s="234">
        <f t="shared" si="129"/>
        <v>-3.8190065301701992E-3</v>
      </c>
    </row>
    <row r="1390" spans="1:5" ht="15.75" customHeight="1" x14ac:dyDescent="0.2">
      <c r="A1390" s="223">
        <f t="shared" si="130"/>
        <v>34</v>
      </c>
      <c r="B1390" s="174" t="str">
        <f t="shared" si="130"/>
        <v>34-HARDOI</v>
      </c>
      <c r="C1390" s="232">
        <f t="shared" si="127"/>
        <v>0.9277706644546363</v>
      </c>
      <c r="D1390" s="233">
        <f t="shared" si="128"/>
        <v>0.92776879203200824</v>
      </c>
      <c r="E1390" s="234">
        <f t="shared" si="129"/>
        <v>1.8724226280575351E-4</v>
      </c>
    </row>
    <row r="1391" spans="1:5" ht="15.75" customHeight="1" x14ac:dyDescent="0.2">
      <c r="A1391" s="223">
        <f t="shared" si="130"/>
        <v>35</v>
      </c>
      <c r="B1391" s="174" t="str">
        <f t="shared" si="130"/>
        <v>35-HATHRAS</v>
      </c>
      <c r="C1391" s="232">
        <f t="shared" si="127"/>
        <v>0.93762769456547734</v>
      </c>
      <c r="D1391" s="233">
        <f t="shared" si="128"/>
        <v>0.93763627539097627</v>
      </c>
      <c r="E1391" s="234">
        <f t="shared" si="129"/>
        <v>-8.580825498927247E-4</v>
      </c>
    </row>
    <row r="1392" spans="1:5" ht="15.75" customHeight="1" x14ac:dyDescent="0.2">
      <c r="A1392" s="223">
        <f t="shared" si="130"/>
        <v>36</v>
      </c>
      <c r="B1392" s="174" t="str">
        <f t="shared" si="130"/>
        <v>36-ITAWAH</v>
      </c>
      <c r="C1392" s="232">
        <f t="shared" si="127"/>
        <v>0.8763460058310002</v>
      </c>
      <c r="D1392" s="233">
        <f t="shared" si="128"/>
        <v>0.87637915453358783</v>
      </c>
      <c r="E1392" s="234">
        <f t="shared" si="129"/>
        <v>-3.314870258763758E-3</v>
      </c>
    </row>
    <row r="1393" spans="1:5" ht="15.75" customHeight="1" x14ac:dyDescent="0.2">
      <c r="A1393" s="223">
        <f t="shared" si="130"/>
        <v>37</v>
      </c>
      <c r="B1393" s="174" t="str">
        <f t="shared" si="130"/>
        <v>37-J.P. NAGAR</v>
      </c>
      <c r="C1393" s="232">
        <f t="shared" si="127"/>
        <v>0.91290113412419238</v>
      </c>
      <c r="D1393" s="233">
        <f t="shared" si="128"/>
        <v>0.91292912605319676</v>
      </c>
      <c r="E1393" s="234">
        <f t="shared" si="129"/>
        <v>-2.7991929004378413E-3</v>
      </c>
    </row>
    <row r="1394" spans="1:5" ht="15.75" customHeight="1" x14ac:dyDescent="0.2">
      <c r="A1394" s="223">
        <f t="shared" si="130"/>
        <v>38</v>
      </c>
      <c r="B1394" s="174" t="str">
        <f t="shared" si="130"/>
        <v>38-JALAUN</v>
      </c>
      <c r="C1394" s="232">
        <f t="shared" si="127"/>
        <v>0.94804235250680857</v>
      </c>
      <c r="D1394" s="233">
        <f t="shared" si="128"/>
        <v>0.94804963982895807</v>
      </c>
      <c r="E1394" s="234">
        <f t="shared" si="129"/>
        <v>-7.2873221494962337E-4</v>
      </c>
    </row>
    <row r="1395" spans="1:5" ht="15.75" customHeight="1" x14ac:dyDescent="0.2">
      <c r="A1395" s="223">
        <f t="shared" si="130"/>
        <v>39</v>
      </c>
      <c r="B1395" s="174" t="str">
        <f t="shared" si="130"/>
        <v>39-JAUNPUR</v>
      </c>
      <c r="C1395" s="232">
        <f t="shared" si="127"/>
        <v>0.88158117306559758</v>
      </c>
      <c r="D1395" s="233">
        <f t="shared" si="128"/>
        <v>0.88163434699082288</v>
      </c>
      <c r="E1395" s="234">
        <f t="shared" si="129"/>
        <v>-5.3173925225302732E-3</v>
      </c>
    </row>
    <row r="1396" spans="1:5" ht="15.75" customHeight="1" x14ac:dyDescent="0.2">
      <c r="A1396" s="223">
        <f t="shared" si="130"/>
        <v>40</v>
      </c>
      <c r="B1396" s="174" t="str">
        <f t="shared" si="130"/>
        <v>40-JHANSI</v>
      </c>
      <c r="C1396" s="232">
        <f t="shared" si="127"/>
        <v>0.9111101255865286</v>
      </c>
      <c r="D1396" s="233">
        <f t="shared" si="128"/>
        <v>0.91111891901417763</v>
      </c>
      <c r="E1396" s="234">
        <f t="shared" si="129"/>
        <v>-8.7934276490342356E-4</v>
      </c>
    </row>
    <row r="1397" spans="1:5" ht="15.75" customHeight="1" x14ac:dyDescent="0.2">
      <c r="A1397" s="223">
        <f t="shared" ref="A1397:B1416" si="131">A79</f>
        <v>41</v>
      </c>
      <c r="B1397" s="174" t="str">
        <f t="shared" si="131"/>
        <v>41-KANNAUJ</v>
      </c>
      <c r="C1397" s="232">
        <f t="shared" si="127"/>
        <v>0.8988323518560718</v>
      </c>
      <c r="D1397" s="233">
        <f t="shared" si="128"/>
        <v>0.89892481288704851</v>
      </c>
      <c r="E1397" s="234">
        <f t="shared" si="129"/>
        <v>-9.2461030976709324E-3</v>
      </c>
    </row>
    <row r="1398" spans="1:5" ht="15.75" customHeight="1" x14ac:dyDescent="0.2">
      <c r="A1398" s="223">
        <f t="shared" si="131"/>
        <v>42</v>
      </c>
      <c r="B1398" s="174" t="str">
        <f t="shared" si="131"/>
        <v>42-KANPUR DEHAT</v>
      </c>
      <c r="C1398" s="232">
        <f t="shared" si="127"/>
        <v>0.80133158447987674</v>
      </c>
      <c r="D1398" s="233">
        <f t="shared" si="128"/>
        <v>0.80146580362341169</v>
      </c>
      <c r="E1398" s="234">
        <f t="shared" si="129"/>
        <v>-1.3421914353495268E-2</v>
      </c>
    </row>
    <row r="1399" spans="1:5" ht="15.75" customHeight="1" x14ac:dyDescent="0.2">
      <c r="A1399" s="223">
        <f t="shared" si="131"/>
        <v>43</v>
      </c>
      <c r="B1399" s="174" t="str">
        <f t="shared" si="131"/>
        <v>43-KANPUR NAGAR</v>
      </c>
      <c r="C1399" s="232">
        <f t="shared" si="127"/>
        <v>0.91645052545058847</v>
      </c>
      <c r="D1399" s="233">
        <f t="shared" si="128"/>
        <v>0.91648920996430305</v>
      </c>
      <c r="E1399" s="234">
        <f t="shared" si="129"/>
        <v>-3.8684513714581925E-3</v>
      </c>
    </row>
    <row r="1400" spans="1:5" ht="15.75" customHeight="1" x14ac:dyDescent="0.2">
      <c r="A1400" s="223">
        <f t="shared" si="131"/>
        <v>44</v>
      </c>
      <c r="B1400" s="174" t="str">
        <f t="shared" si="131"/>
        <v>44-KAAS GANJ</v>
      </c>
      <c r="C1400" s="232">
        <f t="shared" si="127"/>
        <v>0.92090111804396879</v>
      </c>
      <c r="D1400" s="233">
        <f t="shared" si="128"/>
        <v>0.92093045853532118</v>
      </c>
      <c r="E1400" s="234">
        <f t="shared" si="129"/>
        <v>-2.9340491352392029E-3</v>
      </c>
    </row>
    <row r="1401" spans="1:5" ht="15.75" customHeight="1" x14ac:dyDescent="0.2">
      <c r="A1401" s="223">
        <f t="shared" si="131"/>
        <v>45</v>
      </c>
      <c r="B1401" s="174" t="str">
        <f t="shared" si="131"/>
        <v>45-KAUSHAMBI</v>
      </c>
      <c r="C1401" s="232">
        <f t="shared" si="127"/>
        <v>1.0292644360494358</v>
      </c>
      <c r="D1401" s="233">
        <f t="shared" si="128"/>
        <v>1.0292600370125327</v>
      </c>
      <c r="E1401" s="234">
        <f t="shared" si="129"/>
        <v>4.3990369031909893E-4</v>
      </c>
    </row>
    <row r="1402" spans="1:5" ht="15.75" customHeight="1" x14ac:dyDescent="0.2">
      <c r="A1402" s="223">
        <f t="shared" si="131"/>
        <v>46</v>
      </c>
      <c r="B1402" s="174" t="str">
        <f t="shared" si="131"/>
        <v>46-KUSHINAGAR</v>
      </c>
      <c r="C1402" s="232">
        <f t="shared" si="127"/>
        <v>0.85858358427333115</v>
      </c>
      <c r="D1402" s="233">
        <f t="shared" si="128"/>
        <v>0.85856196115874683</v>
      </c>
      <c r="E1402" s="234">
        <f t="shared" si="129"/>
        <v>2.1623114584312653E-3</v>
      </c>
    </row>
    <row r="1403" spans="1:5" ht="15.75" customHeight="1" x14ac:dyDescent="0.2">
      <c r="A1403" s="223">
        <f t="shared" si="131"/>
        <v>47</v>
      </c>
      <c r="B1403" s="174" t="str">
        <f t="shared" si="131"/>
        <v>47-LAKHIMPUR KHERI</v>
      </c>
      <c r="C1403" s="232">
        <f t="shared" si="127"/>
        <v>0.7652300708818851</v>
      </c>
      <c r="D1403" s="233">
        <f t="shared" si="128"/>
        <v>0.76519930998135866</v>
      </c>
      <c r="E1403" s="234">
        <f t="shared" si="129"/>
        <v>3.0760900526449753E-3</v>
      </c>
    </row>
    <row r="1404" spans="1:5" ht="15.75" customHeight="1" x14ac:dyDescent="0.2">
      <c r="A1404" s="223">
        <f t="shared" si="131"/>
        <v>48</v>
      </c>
      <c r="B1404" s="174" t="str">
        <f t="shared" si="131"/>
        <v>48-LALITPUR</v>
      </c>
      <c r="C1404" s="232">
        <f t="shared" si="127"/>
        <v>0.95443336143772373</v>
      </c>
      <c r="D1404" s="233">
        <f t="shared" si="128"/>
        <v>0.95434746328437914</v>
      </c>
      <c r="E1404" s="234">
        <f t="shared" si="129"/>
        <v>8.5898153344587946E-3</v>
      </c>
    </row>
    <row r="1405" spans="1:5" ht="15.75" customHeight="1" x14ac:dyDescent="0.2">
      <c r="A1405" s="223">
        <f t="shared" si="131"/>
        <v>49</v>
      </c>
      <c r="B1405" s="174" t="str">
        <f t="shared" si="131"/>
        <v>49-LUCKNOW</v>
      </c>
      <c r="C1405" s="232">
        <f t="shared" si="127"/>
        <v>0.91248127368639942</v>
      </c>
      <c r="D1405" s="233">
        <f t="shared" si="128"/>
        <v>0.91246938421286095</v>
      </c>
      <c r="E1405" s="234">
        <f t="shared" si="129"/>
        <v>1.1889473538473361E-3</v>
      </c>
    </row>
    <row r="1406" spans="1:5" ht="15.75" customHeight="1" x14ac:dyDescent="0.2">
      <c r="A1406" s="223">
        <f t="shared" si="131"/>
        <v>50</v>
      </c>
      <c r="B1406" s="174" t="str">
        <f t="shared" si="131"/>
        <v>50-MAHOBA</v>
      </c>
      <c r="C1406" s="232">
        <f t="shared" si="127"/>
        <v>0.9716663175733572</v>
      </c>
      <c r="D1406" s="233">
        <f t="shared" si="128"/>
        <v>0.97171774917305564</v>
      </c>
      <c r="E1406" s="234">
        <f t="shared" si="129"/>
        <v>-5.1431599698448238E-3</v>
      </c>
    </row>
    <row r="1407" spans="1:5" ht="15.75" customHeight="1" x14ac:dyDescent="0.2">
      <c r="A1407" s="223">
        <f t="shared" si="131"/>
        <v>51</v>
      </c>
      <c r="B1407" s="174" t="str">
        <f t="shared" si="131"/>
        <v>51-MAHRAJGANJ</v>
      </c>
      <c r="C1407" s="232">
        <f t="shared" si="127"/>
        <v>0.81396586305176344</v>
      </c>
      <c r="D1407" s="233">
        <f t="shared" si="128"/>
        <v>0.81393128764464506</v>
      </c>
      <c r="E1407" s="234">
        <f t="shared" si="129"/>
        <v>3.4575407118375701E-3</v>
      </c>
    </row>
    <row r="1408" spans="1:5" ht="15.75" customHeight="1" x14ac:dyDescent="0.2">
      <c r="A1408" s="223">
        <f t="shared" si="131"/>
        <v>52</v>
      </c>
      <c r="B1408" s="174" t="str">
        <f t="shared" si="131"/>
        <v>52-MAINPURI</v>
      </c>
      <c r="C1408" s="232">
        <f t="shared" si="127"/>
        <v>0.91611527414175031</v>
      </c>
      <c r="D1408" s="233">
        <f t="shared" si="128"/>
        <v>0.91610053214439802</v>
      </c>
      <c r="E1408" s="234">
        <f t="shared" si="129"/>
        <v>1.4741997352296643E-3</v>
      </c>
    </row>
    <row r="1409" spans="1:5" ht="15.75" customHeight="1" x14ac:dyDescent="0.2">
      <c r="A1409" s="223">
        <f t="shared" si="131"/>
        <v>53</v>
      </c>
      <c r="B1409" s="174" t="str">
        <f t="shared" si="131"/>
        <v>53-MATHURA</v>
      </c>
      <c r="C1409" s="232">
        <f t="shared" si="127"/>
        <v>0.83511641911251988</v>
      </c>
      <c r="D1409" s="233">
        <f t="shared" si="128"/>
        <v>0.99563243900243092</v>
      </c>
      <c r="E1409" s="234">
        <f t="shared" si="129"/>
        <v>-16.051601988991106</v>
      </c>
    </row>
    <row r="1410" spans="1:5" ht="15.75" customHeight="1" x14ac:dyDescent="0.2">
      <c r="A1410" s="223">
        <f t="shared" si="131"/>
        <v>54</v>
      </c>
      <c r="B1410" s="174" t="str">
        <f t="shared" si="131"/>
        <v>54-MAU</v>
      </c>
      <c r="C1410" s="232">
        <f t="shared" si="127"/>
        <v>0.83154151068709026</v>
      </c>
      <c r="D1410" s="233">
        <f t="shared" si="128"/>
        <v>0.83154556962025317</v>
      </c>
      <c r="E1410" s="234">
        <f t="shared" si="129"/>
        <v>-4.058933162909284E-4</v>
      </c>
    </row>
    <row r="1411" spans="1:5" ht="15.75" customHeight="1" x14ac:dyDescent="0.2">
      <c r="A1411" s="223">
        <f t="shared" si="131"/>
        <v>55</v>
      </c>
      <c r="B1411" s="174" t="str">
        <f t="shared" si="131"/>
        <v>55-MEERUT</v>
      </c>
      <c r="C1411" s="232">
        <f t="shared" si="127"/>
        <v>0.80335046074006033</v>
      </c>
      <c r="D1411" s="233">
        <f t="shared" si="128"/>
        <v>0.83693330408417488</v>
      </c>
      <c r="E1411" s="234">
        <f t="shared" si="129"/>
        <v>-3.3582843344114544</v>
      </c>
    </row>
    <row r="1412" spans="1:5" ht="15.75" customHeight="1" x14ac:dyDescent="0.2">
      <c r="A1412" s="223">
        <f t="shared" si="131"/>
        <v>56</v>
      </c>
      <c r="B1412" s="174" t="str">
        <f t="shared" si="131"/>
        <v>56-MIRZAPUR</v>
      </c>
      <c r="C1412" s="232">
        <f t="shared" si="127"/>
        <v>0.8966852964667984</v>
      </c>
      <c r="D1412" s="233">
        <f t="shared" si="128"/>
        <v>0.89667343861245152</v>
      </c>
      <c r="E1412" s="234">
        <f t="shared" si="129"/>
        <v>1.185785434687503E-3</v>
      </c>
    </row>
    <row r="1413" spans="1:5" ht="15.75" customHeight="1" x14ac:dyDescent="0.2">
      <c r="A1413" s="223">
        <f t="shared" si="131"/>
        <v>57</v>
      </c>
      <c r="B1413" s="174" t="str">
        <f t="shared" si="131"/>
        <v>57-MORADABAD</v>
      </c>
      <c r="C1413" s="232">
        <f t="shared" si="127"/>
        <v>0.88468992918362765</v>
      </c>
      <c r="D1413" s="233">
        <f t="shared" si="128"/>
        <v>0.88478885476286651</v>
      </c>
      <c r="E1413" s="234">
        <f t="shared" si="129"/>
        <v>-9.8925579238851036E-3</v>
      </c>
    </row>
    <row r="1414" spans="1:5" ht="15.75" customHeight="1" x14ac:dyDescent="0.2">
      <c r="A1414" s="223">
        <f t="shared" si="131"/>
        <v>58</v>
      </c>
      <c r="B1414" s="174" t="str">
        <f t="shared" si="131"/>
        <v>58-MUZAFFARNAGAR</v>
      </c>
      <c r="C1414" s="232">
        <f t="shared" si="127"/>
        <v>0.96248875657859767</v>
      </c>
      <c r="D1414" s="233">
        <f t="shared" si="128"/>
        <v>0.962535815142333</v>
      </c>
      <c r="E1414" s="234">
        <f t="shared" si="129"/>
        <v>-4.705856373532491E-3</v>
      </c>
    </row>
    <row r="1415" spans="1:5" ht="15.75" customHeight="1" x14ac:dyDescent="0.2">
      <c r="A1415" s="223">
        <f t="shared" si="131"/>
        <v>59</v>
      </c>
      <c r="B1415" s="174" t="str">
        <f t="shared" si="131"/>
        <v>59-PILIBHIT</v>
      </c>
      <c r="C1415" s="232">
        <f t="shared" si="127"/>
        <v>0.8956224611425907</v>
      </c>
      <c r="D1415" s="233">
        <f t="shared" si="128"/>
        <v>0.89560555354177362</v>
      </c>
      <c r="E1415" s="234">
        <f t="shared" si="129"/>
        <v>1.6907600817073209E-3</v>
      </c>
    </row>
    <row r="1416" spans="1:5" ht="15.75" customHeight="1" x14ac:dyDescent="0.2">
      <c r="A1416" s="223">
        <f t="shared" si="131"/>
        <v>60</v>
      </c>
      <c r="B1416" s="174" t="str">
        <f t="shared" si="131"/>
        <v>60-PRATAPGARH</v>
      </c>
      <c r="C1416" s="232">
        <f t="shared" si="127"/>
        <v>0.82796554221994034</v>
      </c>
      <c r="D1416" s="233">
        <f t="shared" si="128"/>
        <v>0.82796107426489407</v>
      </c>
      <c r="E1416" s="234">
        <f t="shared" si="129"/>
        <v>4.4679550462722872E-4</v>
      </c>
    </row>
    <row r="1417" spans="1:5" ht="15.75" customHeight="1" x14ac:dyDescent="0.2">
      <c r="A1417" s="223">
        <f t="shared" ref="A1417:B1431" si="132">A99</f>
        <v>61</v>
      </c>
      <c r="B1417" s="174" t="str">
        <f t="shared" si="132"/>
        <v>61-RAI BAREILY</v>
      </c>
      <c r="C1417" s="232">
        <f t="shared" si="127"/>
        <v>0.81939861127372915</v>
      </c>
      <c r="D1417" s="233">
        <f t="shared" si="128"/>
        <v>0.81941518448166695</v>
      </c>
      <c r="E1417" s="234">
        <f t="shared" si="129"/>
        <v>-1.6573207937797818E-3</v>
      </c>
    </row>
    <row r="1418" spans="1:5" ht="15.75" customHeight="1" x14ac:dyDescent="0.2">
      <c r="A1418" s="223">
        <f t="shared" si="132"/>
        <v>62</v>
      </c>
      <c r="B1418" s="174" t="str">
        <f t="shared" si="132"/>
        <v>62-RAMPUR</v>
      </c>
      <c r="C1418" s="232">
        <f t="shared" si="127"/>
        <v>0.91777100041571313</v>
      </c>
      <c r="D1418" s="233">
        <f t="shared" si="128"/>
        <v>0.91772333936674011</v>
      </c>
      <c r="E1418" s="234">
        <f t="shared" si="129"/>
        <v>4.7661048973024478E-3</v>
      </c>
    </row>
    <row r="1419" spans="1:5" ht="15.75" customHeight="1" x14ac:dyDescent="0.2">
      <c r="A1419" s="223">
        <f t="shared" si="132"/>
        <v>63</v>
      </c>
      <c r="B1419" s="174" t="str">
        <f t="shared" si="132"/>
        <v>63-SAHARANPUR</v>
      </c>
      <c r="C1419" s="232">
        <f t="shared" si="127"/>
        <v>0.85960301857944421</v>
      </c>
      <c r="D1419" s="233">
        <f t="shared" si="128"/>
        <v>0.85963908810348388</v>
      </c>
      <c r="E1419" s="234">
        <f t="shared" si="129"/>
        <v>-3.6069524039672451E-3</v>
      </c>
    </row>
    <row r="1420" spans="1:5" ht="15.75" customHeight="1" x14ac:dyDescent="0.2">
      <c r="A1420" s="223">
        <f t="shared" si="132"/>
        <v>64</v>
      </c>
      <c r="B1420" s="174" t="str">
        <f t="shared" si="132"/>
        <v>64-SANTKABIR NAGAR</v>
      </c>
      <c r="C1420" s="232">
        <f t="shared" si="127"/>
        <v>0.8412822198374752</v>
      </c>
      <c r="D1420" s="233">
        <f t="shared" si="128"/>
        <v>0.84131163018710342</v>
      </c>
      <c r="E1420" s="234">
        <f t="shared" si="129"/>
        <v>-2.9410349628222754E-3</v>
      </c>
    </row>
    <row r="1421" spans="1:5" ht="15.75" customHeight="1" x14ac:dyDescent="0.2">
      <c r="A1421" s="223">
        <f t="shared" si="132"/>
        <v>65</v>
      </c>
      <c r="B1421" s="174" t="str">
        <f t="shared" si="132"/>
        <v>65-SHAHJAHANPUR</v>
      </c>
      <c r="C1421" s="232">
        <f t="shared" si="127"/>
        <v>0.87715443171514773</v>
      </c>
      <c r="D1421" s="233">
        <f t="shared" si="128"/>
        <v>0.87715528839983947</v>
      </c>
      <c r="E1421" s="234">
        <f t="shared" si="129"/>
        <v>-8.5668469174127182E-5</v>
      </c>
    </row>
    <row r="1422" spans="1:5" ht="15.75" customHeight="1" x14ac:dyDescent="0.2">
      <c r="A1422" s="223">
        <f t="shared" si="132"/>
        <v>66</v>
      </c>
      <c r="B1422" s="174" t="str">
        <f t="shared" si="132"/>
        <v>66-SHRAWASTI</v>
      </c>
      <c r="C1422" s="232">
        <f t="shared" ref="C1422:C1432" si="133">E928</f>
        <v>0.93140228132108793</v>
      </c>
      <c r="D1422" s="233">
        <f t="shared" ref="D1422:D1432" si="134">E1340</f>
        <v>0.93139320319981989</v>
      </c>
      <c r="E1422" s="234">
        <f t="shared" ref="E1422:E1432" si="135">(C1422-D1422)*100</f>
        <v>9.078121268046857E-4</v>
      </c>
    </row>
    <row r="1423" spans="1:5" ht="15.75" customHeight="1" x14ac:dyDescent="0.2">
      <c r="A1423" s="223">
        <f t="shared" si="132"/>
        <v>67</v>
      </c>
      <c r="B1423" s="174" t="str">
        <f t="shared" si="132"/>
        <v>67-SIDDHARTHNAGAR</v>
      </c>
      <c r="C1423" s="232">
        <f t="shared" si="133"/>
        <v>0.87395360054453186</v>
      </c>
      <c r="D1423" s="233">
        <f t="shared" si="134"/>
        <v>0.87401404237434799</v>
      </c>
      <c r="E1423" s="234">
        <f t="shared" si="135"/>
        <v>-6.0441829816126891E-3</v>
      </c>
    </row>
    <row r="1424" spans="1:5" ht="15.75" customHeight="1" x14ac:dyDescent="0.2">
      <c r="A1424" s="223">
        <f t="shared" si="132"/>
        <v>68</v>
      </c>
      <c r="B1424" s="174" t="str">
        <f t="shared" si="132"/>
        <v>68-SITAPUR</v>
      </c>
      <c r="C1424" s="232">
        <f t="shared" si="133"/>
        <v>0.99911464236465353</v>
      </c>
      <c r="D1424" s="233">
        <f t="shared" si="134"/>
        <v>0.99907914549501187</v>
      </c>
      <c r="E1424" s="234">
        <f t="shared" si="135"/>
        <v>3.5496869641660211E-3</v>
      </c>
    </row>
    <row r="1425" spans="1:7" ht="15.75" customHeight="1" x14ac:dyDescent="0.2">
      <c r="A1425" s="223">
        <f t="shared" si="132"/>
        <v>69</v>
      </c>
      <c r="B1425" s="174" t="str">
        <f t="shared" si="132"/>
        <v>69-SONBHADRA</v>
      </c>
      <c r="C1425" s="232">
        <f t="shared" si="133"/>
        <v>0.96445292433009411</v>
      </c>
      <c r="D1425" s="233">
        <f t="shared" si="134"/>
        <v>0.96442903822977621</v>
      </c>
      <c r="E1425" s="234">
        <f t="shared" si="135"/>
        <v>2.3886100317893622E-3</v>
      </c>
    </row>
    <row r="1426" spans="1:7" ht="15.75" customHeight="1" x14ac:dyDescent="0.2">
      <c r="A1426" s="223">
        <f t="shared" si="132"/>
        <v>70</v>
      </c>
      <c r="B1426" s="174" t="str">
        <f t="shared" si="132"/>
        <v>70-SULTANPUR</v>
      </c>
      <c r="C1426" s="232">
        <f t="shared" si="133"/>
        <v>0.96701930070656705</v>
      </c>
      <c r="D1426" s="233">
        <f t="shared" si="134"/>
        <v>0.96875467285779338</v>
      </c>
      <c r="E1426" s="234">
        <f t="shared" si="135"/>
        <v>-0.1735372151226322</v>
      </c>
    </row>
    <row r="1427" spans="1:7" ht="15.75" customHeight="1" x14ac:dyDescent="0.2">
      <c r="A1427" s="223">
        <f t="shared" si="132"/>
        <v>71</v>
      </c>
      <c r="B1427" s="174" t="str">
        <f t="shared" si="132"/>
        <v>71-UNNAO</v>
      </c>
      <c r="C1427" s="232">
        <f t="shared" si="133"/>
        <v>0.94836447114881917</v>
      </c>
      <c r="D1427" s="233">
        <f t="shared" si="134"/>
        <v>0.94834811848483314</v>
      </c>
      <c r="E1427" s="234">
        <f t="shared" si="135"/>
        <v>1.635266398603008E-3</v>
      </c>
    </row>
    <row r="1428" spans="1:7" ht="15.75" customHeight="1" x14ac:dyDescent="0.2">
      <c r="A1428" s="223">
        <f t="shared" si="132"/>
        <v>72</v>
      </c>
      <c r="B1428" s="174" t="str">
        <f t="shared" si="132"/>
        <v>72-VARANASI</v>
      </c>
      <c r="C1428" s="232">
        <f t="shared" si="133"/>
        <v>0.92916068350629599</v>
      </c>
      <c r="D1428" s="233">
        <f t="shared" si="134"/>
        <v>0.92914023020170611</v>
      </c>
      <c r="E1428" s="234">
        <f t="shared" si="135"/>
        <v>2.0453304589884702E-3</v>
      </c>
    </row>
    <row r="1429" spans="1:7" ht="15.75" customHeight="1" x14ac:dyDescent="0.2">
      <c r="A1429" s="223">
        <f t="shared" si="132"/>
        <v>73</v>
      </c>
      <c r="B1429" s="174" t="str">
        <f t="shared" si="132"/>
        <v>73-SAMBHAL</v>
      </c>
      <c r="C1429" s="232">
        <f t="shared" si="133"/>
        <v>0.75730634645594974</v>
      </c>
      <c r="D1429" s="233">
        <f t="shared" si="134"/>
        <v>0.75730718954248366</v>
      </c>
      <c r="E1429" s="234">
        <f t="shared" si="135"/>
        <v>-8.4308653391929056E-5</v>
      </c>
    </row>
    <row r="1430" spans="1:7" ht="15.75" customHeight="1" x14ac:dyDescent="0.2">
      <c r="A1430" s="223">
        <f t="shared" si="132"/>
        <v>74</v>
      </c>
      <c r="B1430" s="174" t="str">
        <f t="shared" si="132"/>
        <v>74-HAPUR</v>
      </c>
      <c r="C1430" s="232">
        <f t="shared" si="133"/>
        <v>0.81798446986894735</v>
      </c>
      <c r="D1430" s="233">
        <f t="shared" si="134"/>
        <v>0.81805504830661424</v>
      </c>
      <c r="E1430" s="234">
        <f t="shared" si="135"/>
        <v>-7.0578437666890537E-3</v>
      </c>
    </row>
    <row r="1431" spans="1:7" ht="15.75" customHeight="1" x14ac:dyDescent="0.2">
      <c r="A1431" s="223">
        <f t="shared" si="132"/>
        <v>75</v>
      </c>
      <c r="B1431" s="174" t="str">
        <f t="shared" si="132"/>
        <v>75-SHAMLI</v>
      </c>
      <c r="C1431" s="232">
        <f t="shared" si="133"/>
        <v>1.0641177158338342</v>
      </c>
      <c r="D1431" s="233">
        <f t="shared" si="134"/>
        <v>1.0639572160669821</v>
      </c>
      <c r="E1431" s="234">
        <f t="shared" si="135"/>
        <v>1.6049976685206246E-2</v>
      </c>
    </row>
    <row r="1432" spans="1:7" ht="15.75" customHeight="1" x14ac:dyDescent="0.2">
      <c r="A1432" s="223"/>
      <c r="B1432" s="183" t="str">
        <f>B114</f>
        <v>TOTAL</v>
      </c>
      <c r="C1432" s="235">
        <f t="shared" si="133"/>
        <v>0.88917454907453419</v>
      </c>
      <c r="D1432" s="236">
        <f t="shared" si="134"/>
        <v>0.9045055800257995</v>
      </c>
      <c r="E1432" s="237">
        <f t="shared" si="135"/>
        <v>-1.5331030951265312</v>
      </c>
    </row>
    <row r="1434" spans="1:7" ht="15.75" customHeight="1" x14ac:dyDescent="0.2">
      <c r="A1434" s="90" t="s">
        <v>997</v>
      </c>
      <c r="B1434" s="141"/>
      <c r="C1434" s="142"/>
      <c r="D1434" s="141"/>
      <c r="E1434" s="141"/>
      <c r="F1434" s="141"/>
      <c r="G1434" s="137"/>
    </row>
    <row r="1435" spans="1:7" ht="15.75" customHeight="1" x14ac:dyDescent="0.2">
      <c r="A1435" s="90" t="s">
        <v>998</v>
      </c>
      <c r="B1435" s="141"/>
      <c r="C1435" s="142"/>
      <c r="D1435" s="141"/>
      <c r="E1435" s="141"/>
      <c r="F1435" s="141"/>
      <c r="G1435" s="137"/>
    </row>
    <row r="1436" spans="1:7" ht="15.75" customHeight="1" x14ac:dyDescent="0.2">
      <c r="A1436" s="222" t="s">
        <v>1002</v>
      </c>
      <c r="B1436" s="141"/>
      <c r="C1436" s="141"/>
      <c r="D1436" s="141"/>
      <c r="E1436" s="141"/>
      <c r="F1436" s="141"/>
      <c r="G1436" s="215" t="s">
        <v>973</v>
      </c>
    </row>
    <row r="1437" spans="1:7" ht="50.25" customHeight="1" x14ac:dyDescent="0.2">
      <c r="A1437" s="144" t="s">
        <v>91</v>
      </c>
      <c r="B1437" s="144" t="s">
        <v>263</v>
      </c>
      <c r="C1437" s="144" t="s">
        <v>324</v>
      </c>
      <c r="D1437" s="144" t="s">
        <v>985</v>
      </c>
      <c r="E1437" s="144" t="s">
        <v>999</v>
      </c>
      <c r="F1437" s="144" t="s">
        <v>1000</v>
      </c>
      <c r="G1437" s="162" t="s">
        <v>1001</v>
      </c>
    </row>
    <row r="1438" spans="1:7" ht="15.75" customHeight="1" x14ac:dyDescent="0.2">
      <c r="A1438" s="238">
        <v>1</v>
      </c>
      <c r="B1438" s="238">
        <v>2</v>
      </c>
      <c r="C1438" s="238">
        <v>3</v>
      </c>
      <c r="D1438" s="238">
        <v>4</v>
      </c>
      <c r="E1438" s="238">
        <v>5</v>
      </c>
      <c r="F1438" s="238">
        <v>6</v>
      </c>
      <c r="G1438" s="238">
        <v>7</v>
      </c>
    </row>
    <row r="1439" spans="1:7" ht="15.75" customHeight="1" x14ac:dyDescent="0.2">
      <c r="A1439" s="227">
        <f t="shared" ref="A1439:B1458" si="136">A39</f>
        <v>1</v>
      </c>
      <c r="B1439" s="239" t="str">
        <f t="shared" si="136"/>
        <v>01-AGRA</v>
      </c>
      <c r="C1439" s="240">
        <f>'AT-8_Hon_CCH_Pry'!G10</f>
        <v>607.5</v>
      </c>
      <c r="D1439" s="240">
        <f>'AT-8_Hon_CCH_Pry'!J10</f>
        <v>0.50000000000000355</v>
      </c>
      <c r="E1439" s="240">
        <f>'AT-8_Hon_CCH_Pry'!M10</f>
        <v>576.86</v>
      </c>
      <c r="F1439" s="240">
        <f>D1439+E1439</f>
        <v>577.36</v>
      </c>
      <c r="G1439" s="224">
        <f>F1439/C1439</f>
        <v>0.95038683127572021</v>
      </c>
    </row>
    <row r="1440" spans="1:7" ht="15.75" customHeight="1" x14ac:dyDescent="0.2">
      <c r="A1440" s="227">
        <f t="shared" si="136"/>
        <v>2</v>
      </c>
      <c r="B1440" s="239" t="str">
        <f t="shared" si="136"/>
        <v>02-ALIGARH</v>
      </c>
      <c r="C1440" s="240">
        <f>'AT-8_Hon_CCH_Pry'!G11</f>
        <v>528.29999999999995</v>
      </c>
      <c r="D1440" s="240">
        <f>'AT-8_Hon_CCH_Pry'!J11</f>
        <v>-18.609999999999992</v>
      </c>
      <c r="E1440" s="240">
        <f>'AT-8_Hon_CCH_Pry'!M11</f>
        <v>502.2</v>
      </c>
      <c r="F1440" s="240">
        <f t="shared" ref="F1440:F1503" si="137">D1440+E1440</f>
        <v>483.59</v>
      </c>
      <c r="G1440" s="224">
        <f t="shared" ref="G1440:G1503" si="138">F1440/C1440</f>
        <v>0.91537005489305323</v>
      </c>
    </row>
    <row r="1441" spans="1:7" ht="15.75" customHeight="1" x14ac:dyDescent="0.2">
      <c r="A1441" s="227">
        <f t="shared" si="136"/>
        <v>3</v>
      </c>
      <c r="B1441" s="239" t="str">
        <f t="shared" si="136"/>
        <v>03-ALLAHABAD</v>
      </c>
      <c r="C1441" s="240">
        <f>'AT-8_Hon_CCH_Pry'!G12</f>
        <v>1094.2</v>
      </c>
      <c r="D1441" s="240">
        <f>'AT-8_Hon_CCH_Pry'!J12</f>
        <v>-14.329999999999998</v>
      </c>
      <c r="E1441" s="240">
        <f>'AT-8_Hon_CCH_Pry'!M12</f>
        <v>1108.3699999999999</v>
      </c>
      <c r="F1441" s="240">
        <f t="shared" si="137"/>
        <v>1094.04</v>
      </c>
      <c r="G1441" s="224">
        <f t="shared" si="138"/>
        <v>0.99985377444708456</v>
      </c>
    </row>
    <row r="1442" spans="1:7" ht="15.75" customHeight="1" x14ac:dyDescent="0.2">
      <c r="A1442" s="227">
        <f t="shared" si="136"/>
        <v>4</v>
      </c>
      <c r="B1442" s="239" t="str">
        <f t="shared" si="136"/>
        <v>04-AMBEDKAR NAGAR</v>
      </c>
      <c r="C1442" s="240">
        <f>'AT-8_Hon_CCH_Pry'!G13</f>
        <v>503.5</v>
      </c>
      <c r="D1442" s="240">
        <f>'AT-8_Hon_CCH_Pry'!J13</f>
        <v>-29.060000000000002</v>
      </c>
      <c r="E1442" s="240">
        <f>'AT-8_Hon_CCH_Pry'!M13</f>
        <v>484.5</v>
      </c>
      <c r="F1442" s="240">
        <f t="shared" si="137"/>
        <v>455.44</v>
      </c>
      <c r="G1442" s="224">
        <f t="shared" si="138"/>
        <v>0.90454816285998019</v>
      </c>
    </row>
    <row r="1443" spans="1:7" ht="15.75" customHeight="1" x14ac:dyDescent="0.2">
      <c r="A1443" s="227">
        <f t="shared" si="136"/>
        <v>5</v>
      </c>
      <c r="B1443" s="239" t="str">
        <f t="shared" si="136"/>
        <v>05-AURAIYA</v>
      </c>
      <c r="C1443" s="240">
        <f>'AT-8_Hon_CCH_Pry'!G14</f>
        <v>361.8</v>
      </c>
      <c r="D1443" s="240">
        <f>'AT-8_Hon_CCH_Pry'!J14</f>
        <v>6.46</v>
      </c>
      <c r="E1443" s="240">
        <f>'AT-8_Hon_CCH_Pry'!M14</f>
        <v>337.73</v>
      </c>
      <c r="F1443" s="240">
        <f t="shared" si="137"/>
        <v>344.19</v>
      </c>
      <c r="G1443" s="224">
        <f t="shared" si="138"/>
        <v>0.95132669983416251</v>
      </c>
    </row>
    <row r="1444" spans="1:7" ht="15.75" customHeight="1" x14ac:dyDescent="0.2">
      <c r="A1444" s="227">
        <f t="shared" si="136"/>
        <v>6</v>
      </c>
      <c r="B1444" s="239" t="str">
        <f t="shared" si="136"/>
        <v>06-AZAMGARH</v>
      </c>
      <c r="C1444" s="240">
        <f>'AT-8_Hon_CCH_Pry'!G15</f>
        <v>990.6</v>
      </c>
      <c r="D1444" s="240">
        <f>'AT-8_Hon_CCH_Pry'!J15</f>
        <v>10.29</v>
      </c>
      <c r="E1444" s="240">
        <f>'AT-8_Hon_CCH_Pry'!M15</f>
        <v>956.91</v>
      </c>
      <c r="F1444" s="240">
        <f t="shared" si="137"/>
        <v>967.19999999999993</v>
      </c>
      <c r="G1444" s="224">
        <f t="shared" si="138"/>
        <v>0.97637795275590544</v>
      </c>
    </row>
    <row r="1445" spans="1:7" ht="15.75" customHeight="1" x14ac:dyDescent="0.2">
      <c r="A1445" s="227">
        <f t="shared" si="136"/>
        <v>7</v>
      </c>
      <c r="B1445" s="239" t="str">
        <f t="shared" si="136"/>
        <v>07-BADAUN</v>
      </c>
      <c r="C1445" s="240">
        <f>'AT-8_Hon_CCH_Pry'!G16</f>
        <v>610.5</v>
      </c>
      <c r="D1445" s="240">
        <f>'AT-8_Hon_CCH_Pry'!J16</f>
        <v>17.745999999999999</v>
      </c>
      <c r="E1445" s="240">
        <f>'AT-8_Hon_CCH_Pry'!M16</f>
        <v>576.29999999999995</v>
      </c>
      <c r="F1445" s="240">
        <f t="shared" si="137"/>
        <v>594.04599999999994</v>
      </c>
      <c r="G1445" s="224">
        <f t="shared" si="138"/>
        <v>0.97304832104832095</v>
      </c>
    </row>
    <row r="1446" spans="1:7" ht="15.75" customHeight="1" x14ac:dyDescent="0.2">
      <c r="A1446" s="227">
        <f t="shared" si="136"/>
        <v>8</v>
      </c>
      <c r="B1446" s="239" t="str">
        <f t="shared" si="136"/>
        <v>08-BAGHPAT</v>
      </c>
      <c r="C1446" s="240">
        <f>'AT-8_Hon_CCH_Pry'!G17</f>
        <v>170.39999999999998</v>
      </c>
      <c r="D1446" s="240">
        <f>'AT-8_Hon_CCH_Pry'!J17</f>
        <v>2.74</v>
      </c>
      <c r="E1446" s="240">
        <f>'AT-8_Hon_CCH_Pry'!M17</f>
        <v>161.43</v>
      </c>
      <c r="F1446" s="240">
        <f t="shared" si="137"/>
        <v>164.17000000000002</v>
      </c>
      <c r="G1446" s="224">
        <f t="shared" si="138"/>
        <v>0.9634389671361504</v>
      </c>
    </row>
    <row r="1447" spans="1:7" ht="15.75" customHeight="1" x14ac:dyDescent="0.2">
      <c r="A1447" s="227">
        <f t="shared" si="136"/>
        <v>9</v>
      </c>
      <c r="B1447" s="239" t="str">
        <f t="shared" si="136"/>
        <v>09-BAHRAICH</v>
      </c>
      <c r="C1447" s="240">
        <f>'AT-8_Hon_CCH_Pry'!G18</f>
        <v>1015.4000000000001</v>
      </c>
      <c r="D1447" s="240">
        <f>'AT-8_Hon_CCH_Pry'!J18</f>
        <v>86.259999999999991</v>
      </c>
      <c r="E1447" s="240">
        <f>'AT-8_Hon_CCH_Pry'!M18</f>
        <v>971.05</v>
      </c>
      <c r="F1447" s="240">
        <f t="shared" si="137"/>
        <v>1057.31</v>
      </c>
      <c r="G1447" s="224">
        <f t="shared" si="138"/>
        <v>1.0412743746306872</v>
      </c>
    </row>
    <row r="1448" spans="1:7" ht="15.75" customHeight="1" x14ac:dyDescent="0.2">
      <c r="A1448" s="227">
        <f t="shared" si="136"/>
        <v>10</v>
      </c>
      <c r="B1448" s="239" t="str">
        <f t="shared" si="136"/>
        <v>10-BALLIA</v>
      </c>
      <c r="C1448" s="240">
        <f>'AT-8_Hon_CCH_Pry'!G19</f>
        <v>754.2</v>
      </c>
      <c r="D1448" s="240">
        <f>'AT-8_Hon_CCH_Pry'!J19</f>
        <v>33.269999999999996</v>
      </c>
      <c r="E1448" s="240">
        <f>'AT-8_Hon_CCH_Pry'!M19</f>
        <v>698.11</v>
      </c>
      <c r="F1448" s="240">
        <f t="shared" si="137"/>
        <v>731.38</v>
      </c>
      <c r="G1448" s="224">
        <f t="shared" si="138"/>
        <v>0.96974277380005303</v>
      </c>
    </row>
    <row r="1449" spans="1:7" ht="15.75" customHeight="1" x14ac:dyDescent="0.2">
      <c r="A1449" s="227">
        <f t="shared" si="136"/>
        <v>11</v>
      </c>
      <c r="B1449" s="239" t="str">
        <f t="shared" si="136"/>
        <v>11-BALRAMPUR</v>
      </c>
      <c r="C1449" s="240">
        <f>'AT-8_Hon_CCH_Pry'!G20</f>
        <v>487.1</v>
      </c>
      <c r="D1449" s="240">
        <f>'AT-8_Hon_CCH_Pry'!J20</f>
        <v>56.67</v>
      </c>
      <c r="E1449" s="240">
        <f>'AT-8_Hon_CCH_Pry'!M20</f>
        <v>457.62</v>
      </c>
      <c r="F1449" s="240">
        <f t="shared" si="137"/>
        <v>514.29</v>
      </c>
      <c r="G1449" s="224">
        <f t="shared" si="138"/>
        <v>1.0558201601313897</v>
      </c>
    </row>
    <row r="1450" spans="1:7" ht="15.75" customHeight="1" x14ac:dyDescent="0.2">
      <c r="A1450" s="227">
        <f t="shared" si="136"/>
        <v>12</v>
      </c>
      <c r="B1450" s="239" t="str">
        <f t="shared" si="136"/>
        <v>12-BANDA</v>
      </c>
      <c r="C1450" s="240">
        <f>'AT-8_Hon_CCH_Pry'!G21</f>
        <v>545.5</v>
      </c>
      <c r="D1450" s="240">
        <f>'AT-8_Hon_CCH_Pry'!J21</f>
        <v>12.15</v>
      </c>
      <c r="E1450" s="240">
        <f>'AT-8_Hon_CCH_Pry'!M21</f>
        <v>521.25</v>
      </c>
      <c r="F1450" s="240">
        <f t="shared" si="137"/>
        <v>533.4</v>
      </c>
      <c r="G1450" s="224">
        <f t="shared" si="138"/>
        <v>0.97781851512373963</v>
      </c>
    </row>
    <row r="1451" spans="1:7" ht="15.75" customHeight="1" x14ac:dyDescent="0.2">
      <c r="A1451" s="227">
        <f t="shared" si="136"/>
        <v>13</v>
      </c>
      <c r="B1451" s="239" t="str">
        <f t="shared" si="136"/>
        <v>13-BARABANKI</v>
      </c>
      <c r="C1451" s="240">
        <f>'AT-8_Hon_CCH_Pry'!G22</f>
        <v>810.2</v>
      </c>
      <c r="D1451" s="240">
        <f>'AT-8_Hon_CCH_Pry'!J22</f>
        <v>3.1900000000000048</v>
      </c>
      <c r="E1451" s="240">
        <f>'AT-8_Hon_CCH_Pry'!M22</f>
        <v>754.38</v>
      </c>
      <c r="F1451" s="240">
        <f t="shared" si="137"/>
        <v>757.57</v>
      </c>
      <c r="G1451" s="224">
        <f t="shared" si="138"/>
        <v>0.9350407306837818</v>
      </c>
    </row>
    <row r="1452" spans="1:7" ht="15.75" customHeight="1" x14ac:dyDescent="0.2">
      <c r="A1452" s="227">
        <f t="shared" si="136"/>
        <v>14</v>
      </c>
      <c r="B1452" s="239" t="str">
        <f t="shared" si="136"/>
        <v>14-BAREILY</v>
      </c>
      <c r="C1452" s="240">
        <f>'AT-8_Hon_CCH_Pry'!G23</f>
        <v>677.3</v>
      </c>
      <c r="D1452" s="240">
        <f>'AT-8_Hon_CCH_Pry'!J23</f>
        <v>12.61</v>
      </c>
      <c r="E1452" s="240">
        <f>'AT-8_Hon_CCH_Pry'!M23</f>
        <v>635.99</v>
      </c>
      <c r="F1452" s="240">
        <f t="shared" si="137"/>
        <v>648.6</v>
      </c>
      <c r="G1452" s="224">
        <f t="shared" si="138"/>
        <v>0.9576258674147351</v>
      </c>
    </row>
    <row r="1453" spans="1:7" ht="15.75" customHeight="1" x14ac:dyDescent="0.2">
      <c r="A1453" s="227">
        <f t="shared" si="136"/>
        <v>15</v>
      </c>
      <c r="B1453" s="239" t="str">
        <f t="shared" si="136"/>
        <v>15-BASTI</v>
      </c>
      <c r="C1453" s="240">
        <f>'AT-8_Hon_CCH_Pry'!G24</f>
        <v>596.5</v>
      </c>
      <c r="D1453" s="240">
        <f>'AT-8_Hon_CCH_Pry'!J24</f>
        <v>59.919999999999995</v>
      </c>
      <c r="E1453" s="240">
        <f>'AT-8_Hon_CCH_Pry'!M24</f>
        <v>565.56999999999994</v>
      </c>
      <c r="F1453" s="240">
        <f t="shared" si="137"/>
        <v>625.4899999999999</v>
      </c>
      <c r="G1453" s="224">
        <f t="shared" si="138"/>
        <v>1.0486001676445933</v>
      </c>
    </row>
    <row r="1454" spans="1:7" ht="15.75" customHeight="1" x14ac:dyDescent="0.2">
      <c r="A1454" s="227">
        <f t="shared" si="136"/>
        <v>16</v>
      </c>
      <c r="B1454" s="239" t="str">
        <f t="shared" si="136"/>
        <v>16-BHADOHI</v>
      </c>
      <c r="C1454" s="240">
        <f>'AT-8_Hon_CCH_Pry'!G25</f>
        <v>308</v>
      </c>
      <c r="D1454" s="240">
        <f>'AT-8_Hon_CCH_Pry'!J25</f>
        <v>30.690000000000005</v>
      </c>
      <c r="E1454" s="240">
        <f>'AT-8_Hon_CCH_Pry'!M25</f>
        <v>297.24</v>
      </c>
      <c r="F1454" s="240">
        <f t="shared" si="137"/>
        <v>327.93</v>
      </c>
      <c r="G1454" s="224">
        <f t="shared" si="138"/>
        <v>1.0647077922077923</v>
      </c>
    </row>
    <row r="1455" spans="1:7" ht="15.75" customHeight="1" x14ac:dyDescent="0.2">
      <c r="A1455" s="227">
        <f t="shared" si="136"/>
        <v>17</v>
      </c>
      <c r="B1455" s="239" t="str">
        <f t="shared" si="136"/>
        <v>17-BIJNOUR</v>
      </c>
      <c r="C1455" s="240">
        <f>'AT-8_Hon_CCH_Pry'!G26</f>
        <v>597.5</v>
      </c>
      <c r="D1455" s="240">
        <f>'AT-8_Hon_CCH_Pry'!J26</f>
        <v>30.669999999999998</v>
      </c>
      <c r="E1455" s="240">
        <f>'AT-8_Hon_CCH_Pry'!M26</f>
        <v>578.94000000000005</v>
      </c>
      <c r="F1455" s="240">
        <f t="shared" si="137"/>
        <v>609.61</v>
      </c>
      <c r="G1455" s="224">
        <f t="shared" si="138"/>
        <v>1.0202677824267783</v>
      </c>
    </row>
    <row r="1456" spans="1:7" ht="15.75" customHeight="1" x14ac:dyDescent="0.2">
      <c r="A1456" s="227">
        <f t="shared" si="136"/>
        <v>18</v>
      </c>
      <c r="B1456" s="239" t="str">
        <f t="shared" si="136"/>
        <v>18-BULANDSHAHAR</v>
      </c>
      <c r="C1456" s="240">
        <f>'AT-8_Hon_CCH_Pry'!G27</f>
        <v>495.1</v>
      </c>
      <c r="D1456" s="240">
        <f>'AT-8_Hon_CCH_Pry'!J27</f>
        <v>52.890000000000008</v>
      </c>
      <c r="E1456" s="240">
        <f>'AT-8_Hon_CCH_Pry'!M27</f>
        <v>494.78999999999996</v>
      </c>
      <c r="F1456" s="240">
        <f t="shared" si="137"/>
        <v>547.67999999999995</v>
      </c>
      <c r="G1456" s="224">
        <f t="shared" si="138"/>
        <v>1.1062007675217127</v>
      </c>
    </row>
    <row r="1457" spans="1:7" ht="15.75" customHeight="1" x14ac:dyDescent="0.2">
      <c r="A1457" s="227">
        <f t="shared" si="136"/>
        <v>19</v>
      </c>
      <c r="B1457" s="239" t="str">
        <f t="shared" si="136"/>
        <v>19-CHANDAULI</v>
      </c>
      <c r="C1457" s="240">
        <f>'AT-8_Hon_CCH_Pry'!G28</f>
        <v>456</v>
      </c>
      <c r="D1457" s="240">
        <f>'AT-8_Hon_CCH_Pry'!J28</f>
        <v>44.97999999999999</v>
      </c>
      <c r="E1457" s="240">
        <f>'AT-8_Hon_CCH_Pry'!M28</f>
        <v>451.65</v>
      </c>
      <c r="F1457" s="240">
        <f t="shared" si="137"/>
        <v>496.63</v>
      </c>
      <c r="G1457" s="224">
        <f t="shared" si="138"/>
        <v>1.0891008771929824</v>
      </c>
    </row>
    <row r="1458" spans="1:7" ht="15.75" customHeight="1" x14ac:dyDescent="0.2">
      <c r="A1458" s="227">
        <f t="shared" si="136"/>
        <v>20</v>
      </c>
      <c r="B1458" s="239" t="str">
        <f t="shared" si="136"/>
        <v>20-CHITRAKOOT</v>
      </c>
      <c r="C1458" s="240">
        <f>'AT-8_Hon_CCH_Pry'!G29</f>
        <v>358.5</v>
      </c>
      <c r="D1458" s="240">
        <f>'AT-8_Hon_CCH_Pry'!J29</f>
        <v>4.84</v>
      </c>
      <c r="E1458" s="240">
        <f>'AT-8_Hon_CCH_Pry'!M29</f>
        <v>348.29999999999995</v>
      </c>
      <c r="F1458" s="240">
        <f t="shared" si="137"/>
        <v>353.13999999999993</v>
      </c>
      <c r="G1458" s="224">
        <f t="shared" si="138"/>
        <v>0.98504881450488124</v>
      </c>
    </row>
    <row r="1459" spans="1:7" ht="15.75" customHeight="1" x14ac:dyDescent="0.2">
      <c r="A1459" s="227">
        <f t="shared" ref="A1459:B1478" si="139">A59</f>
        <v>21</v>
      </c>
      <c r="B1459" s="239" t="str">
        <f t="shared" si="139"/>
        <v>21-AMETHI</v>
      </c>
      <c r="C1459" s="240">
        <f>'AT-8_Hon_CCH_Pry'!G30</f>
        <v>448.20000000000005</v>
      </c>
      <c r="D1459" s="240">
        <f>'AT-8_Hon_CCH_Pry'!J30</f>
        <v>-11.510000000000012</v>
      </c>
      <c r="E1459" s="240">
        <f>'AT-8_Hon_CCH_Pry'!M30</f>
        <v>427.90999999999997</v>
      </c>
      <c r="F1459" s="240">
        <f t="shared" si="137"/>
        <v>416.4</v>
      </c>
      <c r="G1459" s="224">
        <f t="shared" si="138"/>
        <v>0.92904953145916991</v>
      </c>
    </row>
    <row r="1460" spans="1:7" ht="15.75" customHeight="1" x14ac:dyDescent="0.2">
      <c r="A1460" s="227">
        <f t="shared" si="139"/>
        <v>22</v>
      </c>
      <c r="B1460" s="239" t="str">
        <f t="shared" si="139"/>
        <v>22-DEORIA</v>
      </c>
      <c r="C1460" s="240">
        <f>'AT-8_Hon_CCH_Pry'!G31</f>
        <v>713.2</v>
      </c>
      <c r="D1460" s="240">
        <f>'AT-8_Hon_CCH_Pry'!J31</f>
        <v>34.009999999999991</v>
      </c>
      <c r="E1460" s="240">
        <f>'AT-8_Hon_CCH_Pry'!M31</f>
        <v>628.99</v>
      </c>
      <c r="F1460" s="240">
        <f t="shared" si="137"/>
        <v>663</v>
      </c>
      <c r="G1460" s="224">
        <f t="shared" si="138"/>
        <v>0.92961301177790234</v>
      </c>
    </row>
    <row r="1461" spans="1:7" ht="15.75" customHeight="1" x14ac:dyDescent="0.2">
      <c r="A1461" s="227">
        <f t="shared" si="139"/>
        <v>23</v>
      </c>
      <c r="B1461" s="239" t="str">
        <f t="shared" si="139"/>
        <v>23-ETAH</v>
      </c>
      <c r="C1461" s="240">
        <f>'AT-8_Hon_CCH_Pry'!G32</f>
        <v>442.29999999999995</v>
      </c>
      <c r="D1461" s="240">
        <f>'AT-8_Hon_CCH_Pry'!J32</f>
        <v>0.31999999999999318</v>
      </c>
      <c r="E1461" s="240">
        <f>'AT-8_Hon_CCH_Pry'!M32</f>
        <v>415.61</v>
      </c>
      <c r="F1461" s="240">
        <f t="shared" si="137"/>
        <v>415.93</v>
      </c>
      <c r="G1461" s="224">
        <f t="shared" si="138"/>
        <v>0.94037983269274261</v>
      </c>
    </row>
    <row r="1462" spans="1:7" ht="15.75" customHeight="1" x14ac:dyDescent="0.2">
      <c r="A1462" s="227">
        <f t="shared" si="139"/>
        <v>24</v>
      </c>
      <c r="B1462" s="239" t="str">
        <f t="shared" si="139"/>
        <v>24-FAIZABAD</v>
      </c>
      <c r="C1462" s="240">
        <f>'AT-8_Hon_CCH_Pry'!G33</f>
        <v>570.6</v>
      </c>
      <c r="D1462" s="240">
        <f>'AT-8_Hon_CCH_Pry'!J33</f>
        <v>-28.270000000000003</v>
      </c>
      <c r="E1462" s="240">
        <f>'AT-8_Hon_CCH_Pry'!M33</f>
        <v>546.92999999999995</v>
      </c>
      <c r="F1462" s="240">
        <f t="shared" si="137"/>
        <v>518.66</v>
      </c>
      <c r="G1462" s="224">
        <f t="shared" si="138"/>
        <v>0.90897301086575522</v>
      </c>
    </row>
    <row r="1463" spans="1:7" ht="15.75" customHeight="1" x14ac:dyDescent="0.2">
      <c r="A1463" s="227">
        <f t="shared" si="139"/>
        <v>25</v>
      </c>
      <c r="B1463" s="239" t="str">
        <f t="shared" si="139"/>
        <v>25-FARRUKHABAD</v>
      </c>
      <c r="C1463" s="240">
        <f>'AT-8_Hon_CCH_Pry'!G34</f>
        <v>462.6</v>
      </c>
      <c r="D1463" s="240">
        <f>'AT-8_Hon_CCH_Pry'!J34</f>
        <v>8.16</v>
      </c>
      <c r="E1463" s="240">
        <f>'AT-8_Hon_CCH_Pry'!M34</f>
        <v>423.79</v>
      </c>
      <c r="F1463" s="240">
        <f t="shared" si="137"/>
        <v>431.95000000000005</v>
      </c>
      <c r="G1463" s="224">
        <f t="shared" si="138"/>
        <v>0.93374405533938609</v>
      </c>
    </row>
    <row r="1464" spans="1:7" ht="15.75" customHeight="1" x14ac:dyDescent="0.2">
      <c r="A1464" s="227">
        <f t="shared" si="139"/>
        <v>26</v>
      </c>
      <c r="B1464" s="239" t="str">
        <f t="shared" si="139"/>
        <v>26-FATEHPUR</v>
      </c>
      <c r="C1464" s="240">
        <f>'AT-8_Hon_CCH_Pry'!G35</f>
        <v>665.6</v>
      </c>
      <c r="D1464" s="240">
        <f>'AT-8_Hon_CCH_Pry'!J35</f>
        <v>40.686000000000007</v>
      </c>
      <c r="E1464" s="240">
        <f>'AT-8_Hon_CCH_Pry'!M35</f>
        <v>555.18000000000006</v>
      </c>
      <c r="F1464" s="240">
        <f t="shared" si="137"/>
        <v>595.8660000000001</v>
      </c>
      <c r="G1464" s="224">
        <f t="shared" si="138"/>
        <v>0.89523137019230781</v>
      </c>
    </row>
    <row r="1465" spans="1:7" ht="15.75" customHeight="1" x14ac:dyDescent="0.2">
      <c r="A1465" s="227">
        <f t="shared" si="139"/>
        <v>27</v>
      </c>
      <c r="B1465" s="239" t="str">
        <f t="shared" si="139"/>
        <v>27-FIROZABAD</v>
      </c>
      <c r="C1465" s="240">
        <f>'AT-8_Hon_CCH_Pry'!G36</f>
        <v>414.5</v>
      </c>
      <c r="D1465" s="240">
        <f>'AT-8_Hon_CCH_Pry'!J36</f>
        <v>-3.8900000000000006</v>
      </c>
      <c r="E1465" s="240">
        <f>'AT-8_Hon_CCH_Pry'!M36</f>
        <v>386.65</v>
      </c>
      <c r="F1465" s="240">
        <f t="shared" si="137"/>
        <v>382.76</v>
      </c>
      <c r="G1465" s="224">
        <f t="shared" si="138"/>
        <v>0.92342581423401682</v>
      </c>
    </row>
    <row r="1466" spans="1:7" ht="15.75" customHeight="1" x14ac:dyDescent="0.2">
      <c r="A1466" s="227">
        <f t="shared" si="139"/>
        <v>28</v>
      </c>
      <c r="B1466" s="239" t="str">
        <f t="shared" si="139"/>
        <v>28-G.B. NAGAR</v>
      </c>
      <c r="C1466" s="240">
        <f>'AT-8_Hon_CCH_Pry'!G37</f>
        <v>16.5</v>
      </c>
      <c r="D1466" s="240">
        <f>'AT-8_Hon_CCH_Pry'!J37</f>
        <v>1.19</v>
      </c>
      <c r="E1466" s="240">
        <f>'AT-8_Hon_CCH_Pry'!M37</f>
        <v>15.14</v>
      </c>
      <c r="F1466" s="240">
        <f t="shared" si="137"/>
        <v>16.330000000000002</v>
      </c>
      <c r="G1466" s="224">
        <f t="shared" si="138"/>
        <v>0.98969696969696985</v>
      </c>
    </row>
    <row r="1467" spans="1:7" ht="15.75" customHeight="1" x14ac:dyDescent="0.2">
      <c r="A1467" s="227">
        <f t="shared" si="139"/>
        <v>29</v>
      </c>
      <c r="B1467" s="239" t="str">
        <f t="shared" si="139"/>
        <v>29-GHAZIPUR</v>
      </c>
      <c r="C1467" s="240">
        <f>'AT-8_Hon_CCH_Pry'!G38</f>
        <v>796.8</v>
      </c>
      <c r="D1467" s="240">
        <f>'AT-8_Hon_CCH_Pry'!J38</f>
        <v>16.59</v>
      </c>
      <c r="E1467" s="240">
        <f>'AT-8_Hon_CCH_Pry'!M38</f>
        <v>745.92000000000007</v>
      </c>
      <c r="F1467" s="240">
        <f t="shared" si="137"/>
        <v>762.5100000000001</v>
      </c>
      <c r="G1467" s="224">
        <f t="shared" si="138"/>
        <v>0.95696536144578337</v>
      </c>
    </row>
    <row r="1468" spans="1:7" ht="15.75" customHeight="1" x14ac:dyDescent="0.2">
      <c r="A1468" s="227">
        <f t="shared" si="139"/>
        <v>30</v>
      </c>
      <c r="B1468" s="239" t="str">
        <f t="shared" si="139"/>
        <v>30-GHAZIYABAD</v>
      </c>
      <c r="C1468" s="240">
        <f>'AT-8_Hon_CCH_Pry'!G39</f>
        <v>21.5</v>
      </c>
      <c r="D1468" s="240">
        <f>'AT-8_Hon_CCH_Pry'!J39</f>
        <v>-16.96</v>
      </c>
      <c r="E1468" s="240">
        <f>'AT-8_Hon_CCH_Pry'!M39</f>
        <v>73.05</v>
      </c>
      <c r="F1468" s="240">
        <f t="shared" si="137"/>
        <v>56.089999999999996</v>
      </c>
      <c r="G1468" s="224">
        <f t="shared" si="138"/>
        <v>2.6088372093023255</v>
      </c>
    </row>
    <row r="1469" spans="1:7" ht="15.75" customHeight="1" x14ac:dyDescent="0.2">
      <c r="A1469" s="227">
        <f t="shared" si="139"/>
        <v>31</v>
      </c>
      <c r="B1469" s="239" t="str">
        <f t="shared" si="139"/>
        <v>31-GONDA</v>
      </c>
      <c r="C1469" s="240">
        <f>'AT-8_Hon_CCH_Pry'!G40</f>
        <v>839.5</v>
      </c>
      <c r="D1469" s="240">
        <f>'AT-8_Hon_CCH_Pry'!J40</f>
        <v>91.100000000000009</v>
      </c>
      <c r="E1469" s="240">
        <f>'AT-8_Hon_CCH_Pry'!M40</f>
        <v>790.69</v>
      </c>
      <c r="F1469" s="240">
        <f t="shared" si="137"/>
        <v>881.79000000000008</v>
      </c>
      <c r="G1469" s="224">
        <f t="shared" si="138"/>
        <v>1.0503752233472305</v>
      </c>
    </row>
    <row r="1470" spans="1:7" ht="15.75" customHeight="1" x14ac:dyDescent="0.2">
      <c r="A1470" s="227">
        <f t="shared" si="139"/>
        <v>32</v>
      </c>
      <c r="B1470" s="239" t="str">
        <f t="shared" si="139"/>
        <v>32-GORAKHPUR</v>
      </c>
      <c r="C1470" s="240">
        <f>'AT-8_Hon_CCH_Pry'!G41</f>
        <v>877.7</v>
      </c>
      <c r="D1470" s="240">
        <f>'AT-8_Hon_CCH_Pry'!J41</f>
        <v>-0.86999999999999744</v>
      </c>
      <c r="E1470" s="240">
        <f>'AT-8_Hon_CCH_Pry'!M41</f>
        <v>837.48</v>
      </c>
      <c r="F1470" s="240">
        <f t="shared" si="137"/>
        <v>836.61</v>
      </c>
      <c r="G1470" s="224">
        <f t="shared" si="138"/>
        <v>0.95318445938247687</v>
      </c>
    </row>
    <row r="1471" spans="1:7" ht="15.75" customHeight="1" x14ac:dyDescent="0.2">
      <c r="A1471" s="227">
        <f t="shared" si="139"/>
        <v>33</v>
      </c>
      <c r="B1471" s="239" t="str">
        <f t="shared" si="139"/>
        <v>33-HAMEERPUR</v>
      </c>
      <c r="C1471" s="240">
        <f>'AT-8_Hon_CCH_Pry'!G42</f>
        <v>286.2</v>
      </c>
      <c r="D1471" s="240">
        <f>'AT-8_Hon_CCH_Pry'!J42</f>
        <v>5.93</v>
      </c>
      <c r="E1471" s="240">
        <f>'AT-8_Hon_CCH_Pry'!M42</f>
        <v>275.26</v>
      </c>
      <c r="F1471" s="240">
        <f t="shared" si="137"/>
        <v>281.19</v>
      </c>
      <c r="G1471" s="224">
        <f t="shared" si="138"/>
        <v>0.98249475890985327</v>
      </c>
    </row>
    <row r="1472" spans="1:7" ht="15.75" customHeight="1" x14ac:dyDescent="0.2">
      <c r="A1472" s="227">
        <f t="shared" si="139"/>
        <v>34</v>
      </c>
      <c r="B1472" s="239" t="str">
        <f t="shared" si="139"/>
        <v>34-HARDOI</v>
      </c>
      <c r="C1472" s="240">
        <f>'AT-8_Hon_CCH_Pry'!G43</f>
        <v>1095.5999999999999</v>
      </c>
      <c r="D1472" s="240">
        <f>'AT-8_Hon_CCH_Pry'!J43</f>
        <v>45.97</v>
      </c>
      <c r="E1472" s="240">
        <f>'AT-8_Hon_CCH_Pry'!M43</f>
        <v>1047.71</v>
      </c>
      <c r="F1472" s="240">
        <f t="shared" si="137"/>
        <v>1093.68</v>
      </c>
      <c r="G1472" s="224">
        <f t="shared" si="138"/>
        <v>0.99824753559693336</v>
      </c>
    </row>
    <row r="1473" spans="1:7" ht="15.75" customHeight="1" x14ac:dyDescent="0.2">
      <c r="A1473" s="227">
        <f t="shared" si="139"/>
        <v>35</v>
      </c>
      <c r="B1473" s="239" t="str">
        <f t="shared" si="139"/>
        <v>35-HATHRAS</v>
      </c>
      <c r="C1473" s="240">
        <f>'AT-8_Hon_CCH_Pry'!G44</f>
        <v>262.7</v>
      </c>
      <c r="D1473" s="240">
        <f>'AT-8_Hon_CCH_Pry'!J44</f>
        <v>3.6000000000000014</v>
      </c>
      <c r="E1473" s="240">
        <f>'AT-8_Hon_CCH_Pry'!M44</f>
        <v>257.10000000000002</v>
      </c>
      <c r="F1473" s="240">
        <f t="shared" si="137"/>
        <v>260.70000000000005</v>
      </c>
      <c r="G1473" s="224">
        <f t="shared" si="138"/>
        <v>0.99238675295013346</v>
      </c>
    </row>
    <row r="1474" spans="1:7" ht="15.75" customHeight="1" x14ac:dyDescent="0.2">
      <c r="A1474" s="227">
        <f t="shared" si="139"/>
        <v>36</v>
      </c>
      <c r="B1474" s="239" t="str">
        <f t="shared" si="139"/>
        <v>36-ITAWAH</v>
      </c>
      <c r="C1474" s="240">
        <f>'AT-8_Hon_CCH_Pry'!G45</f>
        <v>382</v>
      </c>
      <c r="D1474" s="240">
        <f>'AT-8_Hon_CCH_Pry'!J45</f>
        <v>71.490000000000009</v>
      </c>
      <c r="E1474" s="240">
        <f>'AT-8_Hon_CCH_Pry'!M45</f>
        <v>313.48</v>
      </c>
      <c r="F1474" s="240">
        <f t="shared" si="137"/>
        <v>384.97</v>
      </c>
      <c r="G1474" s="224">
        <f t="shared" si="138"/>
        <v>1.0077748691099477</v>
      </c>
    </row>
    <row r="1475" spans="1:7" ht="15.75" customHeight="1" x14ac:dyDescent="0.2">
      <c r="A1475" s="227">
        <f t="shared" si="139"/>
        <v>37</v>
      </c>
      <c r="B1475" s="239" t="str">
        <f t="shared" si="139"/>
        <v>37-J.P. NAGAR</v>
      </c>
      <c r="C1475" s="240">
        <f>'AT-8_Hon_CCH_Pry'!G46</f>
        <v>307.10000000000002</v>
      </c>
      <c r="D1475" s="240">
        <f>'AT-8_Hon_CCH_Pry'!J46</f>
        <v>24.22</v>
      </c>
      <c r="E1475" s="240">
        <f>'AT-8_Hon_CCH_Pry'!M46</f>
        <v>292.94</v>
      </c>
      <c r="F1475" s="240">
        <f t="shared" si="137"/>
        <v>317.15999999999997</v>
      </c>
      <c r="G1475" s="224">
        <f t="shared" si="138"/>
        <v>1.0327580592640833</v>
      </c>
    </row>
    <row r="1476" spans="1:7" ht="15.75" customHeight="1" x14ac:dyDescent="0.2">
      <c r="A1476" s="227">
        <f t="shared" si="139"/>
        <v>38</v>
      </c>
      <c r="B1476" s="239" t="str">
        <f t="shared" si="139"/>
        <v>38-JALAUN</v>
      </c>
      <c r="C1476" s="240">
        <f>'AT-8_Hon_CCH_Pry'!G47</f>
        <v>390.79999999999995</v>
      </c>
      <c r="D1476" s="240">
        <f>'AT-8_Hon_CCH_Pry'!J47</f>
        <v>5.69</v>
      </c>
      <c r="E1476" s="240">
        <f>'AT-8_Hon_CCH_Pry'!M47</f>
        <v>372.15999999999997</v>
      </c>
      <c r="F1476" s="240">
        <f t="shared" si="137"/>
        <v>377.84999999999997</v>
      </c>
      <c r="G1476" s="224">
        <f t="shared" si="138"/>
        <v>0.96686284544524059</v>
      </c>
    </row>
    <row r="1477" spans="1:7" ht="15.75" customHeight="1" x14ac:dyDescent="0.2">
      <c r="A1477" s="227">
        <f t="shared" si="139"/>
        <v>39</v>
      </c>
      <c r="B1477" s="239" t="str">
        <f t="shared" si="139"/>
        <v>39-JAUNPUR</v>
      </c>
      <c r="C1477" s="240">
        <f>'AT-8_Hon_CCH_Pry'!G48</f>
        <v>949.7</v>
      </c>
      <c r="D1477" s="240">
        <f>'AT-8_Hon_CCH_Pry'!J48</f>
        <v>-171.32999999999998</v>
      </c>
      <c r="E1477" s="240">
        <f>'AT-8_Hon_CCH_Pry'!M48</f>
        <v>891.5</v>
      </c>
      <c r="F1477" s="240">
        <f t="shared" si="137"/>
        <v>720.17000000000007</v>
      </c>
      <c r="G1477" s="224">
        <f t="shared" si="138"/>
        <v>0.75831315152153311</v>
      </c>
    </row>
    <row r="1478" spans="1:7" ht="15.75" customHeight="1" x14ac:dyDescent="0.2">
      <c r="A1478" s="227">
        <f t="shared" si="139"/>
        <v>40</v>
      </c>
      <c r="B1478" s="239" t="str">
        <f t="shared" si="139"/>
        <v>40-JHANSI</v>
      </c>
      <c r="C1478" s="240">
        <f>'AT-8_Hon_CCH_Pry'!G49</f>
        <v>424.3</v>
      </c>
      <c r="D1478" s="240">
        <f>'AT-8_Hon_CCH_Pry'!J49</f>
        <v>5.53</v>
      </c>
      <c r="E1478" s="240">
        <f>'AT-8_Hon_CCH_Pry'!M49</f>
        <v>406.19</v>
      </c>
      <c r="F1478" s="240">
        <f t="shared" si="137"/>
        <v>411.71999999999997</v>
      </c>
      <c r="G1478" s="224">
        <f t="shared" si="138"/>
        <v>0.97035116662738619</v>
      </c>
    </row>
    <row r="1479" spans="1:7" ht="15.75" customHeight="1" x14ac:dyDescent="0.2">
      <c r="A1479" s="227">
        <f t="shared" ref="A1479:B1498" si="140">A79</f>
        <v>41</v>
      </c>
      <c r="B1479" s="239" t="str">
        <f t="shared" si="140"/>
        <v>41-KANNAUJ</v>
      </c>
      <c r="C1479" s="240">
        <f>'AT-8_Hon_CCH_Pry'!G50</f>
        <v>406.4</v>
      </c>
      <c r="D1479" s="240">
        <f>'AT-8_Hon_CCH_Pry'!J50</f>
        <v>140.19</v>
      </c>
      <c r="E1479" s="240">
        <f>'AT-8_Hon_CCH_Pry'!M50</f>
        <v>333.19</v>
      </c>
      <c r="F1479" s="240">
        <f t="shared" si="137"/>
        <v>473.38</v>
      </c>
      <c r="G1479" s="224">
        <f t="shared" si="138"/>
        <v>1.1648129921259842</v>
      </c>
    </row>
    <row r="1480" spans="1:7" ht="15.75" customHeight="1" x14ac:dyDescent="0.2">
      <c r="A1480" s="227">
        <f t="shared" si="140"/>
        <v>42</v>
      </c>
      <c r="B1480" s="239" t="str">
        <f t="shared" si="140"/>
        <v>42-KANPUR DEHAT</v>
      </c>
      <c r="C1480" s="240">
        <f>'AT-8_Hon_CCH_Pry'!G51</f>
        <v>501.1</v>
      </c>
      <c r="D1480" s="240">
        <f>'AT-8_Hon_CCH_Pry'!J51</f>
        <v>10.61</v>
      </c>
      <c r="E1480" s="240">
        <f>'AT-8_Hon_CCH_Pry'!M51</f>
        <v>466.3</v>
      </c>
      <c r="F1480" s="240">
        <f t="shared" si="137"/>
        <v>476.91</v>
      </c>
      <c r="G1480" s="224">
        <f t="shared" si="138"/>
        <v>0.95172620235481942</v>
      </c>
    </row>
    <row r="1481" spans="1:7" ht="15.75" customHeight="1" x14ac:dyDescent="0.2">
      <c r="A1481" s="227">
        <f t="shared" si="140"/>
        <v>43</v>
      </c>
      <c r="B1481" s="239" t="str">
        <f t="shared" si="140"/>
        <v>43-KANPUR NAGAR</v>
      </c>
      <c r="C1481" s="240">
        <f>'AT-8_Hon_CCH_Pry'!G52</f>
        <v>423.4</v>
      </c>
      <c r="D1481" s="240">
        <f>'AT-8_Hon_CCH_Pry'!J52</f>
        <v>26.54</v>
      </c>
      <c r="E1481" s="240">
        <f>'AT-8_Hon_CCH_Pry'!M52</f>
        <v>404.67</v>
      </c>
      <c r="F1481" s="240">
        <f t="shared" si="137"/>
        <v>431.21000000000004</v>
      </c>
      <c r="G1481" s="224">
        <f t="shared" si="138"/>
        <v>1.018445914029287</v>
      </c>
    </row>
    <row r="1482" spans="1:7" ht="15.75" customHeight="1" x14ac:dyDescent="0.2">
      <c r="A1482" s="227">
        <f t="shared" si="140"/>
        <v>44</v>
      </c>
      <c r="B1482" s="239" t="str">
        <f t="shared" si="140"/>
        <v>44-KAAS GANJ</v>
      </c>
      <c r="C1482" s="240">
        <f>'AT-8_Hon_CCH_Pry'!G53</f>
        <v>343</v>
      </c>
      <c r="D1482" s="240">
        <f>'AT-8_Hon_CCH_Pry'!J53</f>
        <v>46.86</v>
      </c>
      <c r="E1482" s="240">
        <f>'AT-8_Hon_CCH_Pry'!M53</f>
        <v>317.95000000000005</v>
      </c>
      <c r="F1482" s="240">
        <f t="shared" si="137"/>
        <v>364.81000000000006</v>
      </c>
      <c r="G1482" s="224">
        <f t="shared" si="138"/>
        <v>1.0635860058309039</v>
      </c>
    </row>
    <row r="1483" spans="1:7" ht="15.75" customHeight="1" x14ac:dyDescent="0.2">
      <c r="A1483" s="227">
        <f t="shared" si="140"/>
        <v>45</v>
      </c>
      <c r="B1483" s="239" t="str">
        <f t="shared" si="140"/>
        <v>45-KAUSHAMBI</v>
      </c>
      <c r="C1483" s="240">
        <f>'AT-8_Hon_CCH_Pry'!G54</f>
        <v>336.2</v>
      </c>
      <c r="D1483" s="240">
        <f>'AT-8_Hon_CCH_Pry'!J54</f>
        <v>-0.49</v>
      </c>
      <c r="E1483" s="240">
        <f>'AT-8_Hon_CCH_Pry'!M54</f>
        <v>329.62</v>
      </c>
      <c r="F1483" s="240">
        <f t="shared" si="137"/>
        <v>329.13</v>
      </c>
      <c r="G1483" s="224">
        <f t="shared" si="138"/>
        <v>0.9789708506841166</v>
      </c>
    </row>
    <row r="1484" spans="1:7" ht="15.75" customHeight="1" x14ac:dyDescent="0.2">
      <c r="A1484" s="227">
        <f t="shared" si="140"/>
        <v>46</v>
      </c>
      <c r="B1484" s="239" t="str">
        <f t="shared" si="140"/>
        <v>46-KUSHINAGAR</v>
      </c>
      <c r="C1484" s="240">
        <f>'AT-8_Hon_CCH_Pry'!G55</f>
        <v>837.5</v>
      </c>
      <c r="D1484" s="240">
        <f>'AT-8_Hon_CCH_Pry'!J55</f>
        <v>45.390000000000008</v>
      </c>
      <c r="E1484" s="240">
        <f>'AT-8_Hon_CCH_Pry'!M55</f>
        <v>809.13000000000011</v>
      </c>
      <c r="F1484" s="240">
        <f t="shared" si="137"/>
        <v>854.5200000000001</v>
      </c>
      <c r="G1484" s="224">
        <f t="shared" si="138"/>
        <v>1.0203223880597017</v>
      </c>
    </row>
    <row r="1485" spans="1:7" ht="15.75" customHeight="1" x14ac:dyDescent="0.2">
      <c r="A1485" s="227">
        <f t="shared" si="140"/>
        <v>47</v>
      </c>
      <c r="B1485" s="239" t="str">
        <f t="shared" si="140"/>
        <v>47-LAKHIMPUR KHERI</v>
      </c>
      <c r="C1485" s="240">
        <f>'AT-8_Hon_CCH_Pry'!G56</f>
        <v>1029.7</v>
      </c>
      <c r="D1485" s="240">
        <f>'AT-8_Hon_CCH_Pry'!J56</f>
        <v>-24.46</v>
      </c>
      <c r="E1485" s="240">
        <f>'AT-8_Hon_CCH_Pry'!M56</f>
        <v>973.39</v>
      </c>
      <c r="F1485" s="240">
        <f t="shared" si="137"/>
        <v>948.93</v>
      </c>
      <c r="G1485" s="224">
        <f t="shared" si="138"/>
        <v>0.92155967757599289</v>
      </c>
    </row>
    <row r="1486" spans="1:7" ht="15.75" customHeight="1" x14ac:dyDescent="0.2">
      <c r="A1486" s="227">
        <f t="shared" si="140"/>
        <v>48</v>
      </c>
      <c r="B1486" s="239" t="str">
        <f t="shared" si="140"/>
        <v>48-LALITPUR</v>
      </c>
      <c r="C1486" s="240">
        <f>'AT-8_Hon_CCH_Pry'!G57</f>
        <v>419.7</v>
      </c>
      <c r="D1486" s="240">
        <f>'AT-8_Hon_CCH_Pry'!J57</f>
        <v>39.58</v>
      </c>
      <c r="E1486" s="240">
        <f>'AT-8_Hon_CCH_Pry'!M57</f>
        <v>386.78</v>
      </c>
      <c r="F1486" s="240">
        <f t="shared" si="137"/>
        <v>426.35999999999996</v>
      </c>
      <c r="G1486" s="224">
        <f t="shared" si="138"/>
        <v>1.0158684774839171</v>
      </c>
    </row>
    <row r="1487" spans="1:7" ht="15.75" customHeight="1" x14ac:dyDescent="0.2">
      <c r="A1487" s="227">
        <f t="shared" si="140"/>
        <v>49</v>
      </c>
      <c r="B1487" s="239" t="str">
        <f t="shared" si="140"/>
        <v>49-LUCKNOW</v>
      </c>
      <c r="C1487" s="240">
        <f>'AT-8_Hon_CCH_Pry'!G58</f>
        <v>412.29999999999995</v>
      </c>
      <c r="D1487" s="240">
        <f>'AT-8_Hon_CCH_Pry'!J58</f>
        <v>-4.8099999999999996</v>
      </c>
      <c r="E1487" s="240">
        <f>'AT-8_Hon_CCH_Pry'!M58</f>
        <v>413.37</v>
      </c>
      <c r="F1487" s="240">
        <f t="shared" si="137"/>
        <v>408.56</v>
      </c>
      <c r="G1487" s="224">
        <f t="shared" si="138"/>
        <v>0.99092893524132919</v>
      </c>
    </row>
    <row r="1488" spans="1:7" ht="15.75" customHeight="1" x14ac:dyDescent="0.2">
      <c r="A1488" s="227">
        <f t="shared" si="140"/>
        <v>50</v>
      </c>
      <c r="B1488" s="239" t="str">
        <f t="shared" si="140"/>
        <v>50-MAHOBA</v>
      </c>
      <c r="C1488" s="240">
        <f>'AT-8_Hon_CCH_Pry'!G59</f>
        <v>261.39999999999998</v>
      </c>
      <c r="D1488" s="240">
        <f>'AT-8_Hon_CCH_Pry'!J59</f>
        <v>17.21</v>
      </c>
      <c r="E1488" s="240">
        <f>'AT-8_Hon_CCH_Pry'!M59</f>
        <v>250.04000000000002</v>
      </c>
      <c r="F1488" s="240">
        <f t="shared" si="137"/>
        <v>267.25</v>
      </c>
      <c r="G1488" s="224">
        <f t="shared" si="138"/>
        <v>1.0223794950267791</v>
      </c>
    </row>
    <row r="1489" spans="1:7" ht="15.75" customHeight="1" x14ac:dyDescent="0.2">
      <c r="A1489" s="227">
        <f t="shared" si="140"/>
        <v>51</v>
      </c>
      <c r="B1489" s="239" t="str">
        <f t="shared" si="140"/>
        <v>51-MAHRAJGANJ</v>
      </c>
      <c r="C1489" s="240">
        <f>'AT-8_Hon_CCH_Pry'!G60</f>
        <v>619.20000000000005</v>
      </c>
      <c r="D1489" s="240">
        <f>'AT-8_Hon_CCH_Pry'!J60</f>
        <v>26.23</v>
      </c>
      <c r="E1489" s="240">
        <f>'AT-8_Hon_CCH_Pry'!M60</f>
        <v>593.51</v>
      </c>
      <c r="F1489" s="240">
        <f t="shared" si="137"/>
        <v>619.74</v>
      </c>
      <c r="G1489" s="224">
        <f t="shared" si="138"/>
        <v>1.0008720930232557</v>
      </c>
    </row>
    <row r="1490" spans="1:7" ht="15.75" customHeight="1" x14ac:dyDescent="0.2">
      <c r="A1490" s="227">
        <f t="shared" si="140"/>
        <v>52</v>
      </c>
      <c r="B1490" s="239" t="str">
        <f t="shared" si="140"/>
        <v>52-MAINPURI</v>
      </c>
      <c r="C1490" s="240">
        <f>'AT-8_Hon_CCH_Pry'!G61</f>
        <v>422.70000000000005</v>
      </c>
      <c r="D1490" s="240">
        <f>'AT-8_Hon_CCH_Pry'!J61</f>
        <v>43.64</v>
      </c>
      <c r="E1490" s="240">
        <f>'AT-8_Hon_CCH_Pry'!M61</f>
        <v>392.58</v>
      </c>
      <c r="F1490" s="240">
        <f t="shared" si="137"/>
        <v>436.21999999999997</v>
      </c>
      <c r="G1490" s="224">
        <f t="shared" si="138"/>
        <v>1.0319848592382301</v>
      </c>
    </row>
    <row r="1491" spans="1:7" ht="15.75" customHeight="1" x14ac:dyDescent="0.2">
      <c r="A1491" s="227">
        <f t="shared" si="140"/>
        <v>53</v>
      </c>
      <c r="B1491" s="239" t="str">
        <f t="shared" si="140"/>
        <v>53-MATHURA</v>
      </c>
      <c r="C1491" s="240">
        <f>'AT-8_Hon_CCH_Pry'!G62</f>
        <v>26.299999999999997</v>
      </c>
      <c r="D1491" s="240">
        <f>'AT-8_Hon_CCH_Pry'!J62</f>
        <v>-2.48</v>
      </c>
      <c r="E1491" s="240">
        <f>'AT-8_Hon_CCH_Pry'!M62</f>
        <v>23.39</v>
      </c>
      <c r="F1491" s="240">
        <f t="shared" si="137"/>
        <v>20.91</v>
      </c>
      <c r="G1491" s="224">
        <f t="shared" si="138"/>
        <v>0.79505703422053242</v>
      </c>
    </row>
    <row r="1492" spans="1:7" ht="15.75" customHeight="1" x14ac:dyDescent="0.2">
      <c r="A1492" s="227">
        <f t="shared" si="140"/>
        <v>54</v>
      </c>
      <c r="B1492" s="239" t="str">
        <f t="shared" si="140"/>
        <v>54-MAU</v>
      </c>
      <c r="C1492" s="240">
        <f>'AT-8_Hon_CCH_Pry'!G63</f>
        <v>461.59999999999997</v>
      </c>
      <c r="D1492" s="240">
        <f>'AT-8_Hon_CCH_Pry'!J63</f>
        <v>6.09</v>
      </c>
      <c r="E1492" s="240">
        <f>'AT-8_Hon_CCH_Pry'!M63</f>
        <v>441.68</v>
      </c>
      <c r="F1492" s="240">
        <f t="shared" si="137"/>
        <v>447.77</v>
      </c>
      <c r="G1492" s="224">
        <f t="shared" si="138"/>
        <v>0.97003899480069322</v>
      </c>
    </row>
    <row r="1493" spans="1:7" ht="15.75" customHeight="1" x14ac:dyDescent="0.2">
      <c r="A1493" s="227">
        <f t="shared" si="140"/>
        <v>55</v>
      </c>
      <c r="B1493" s="239" t="str">
        <f t="shared" si="140"/>
        <v>55-MEERUT</v>
      </c>
      <c r="C1493" s="240">
        <f>'AT-8_Hon_CCH_Pry'!G64</f>
        <v>251.5</v>
      </c>
      <c r="D1493" s="240">
        <f>'AT-8_Hon_CCH_Pry'!J64</f>
        <v>-6.2300000000000022</v>
      </c>
      <c r="E1493" s="240">
        <f>'AT-8_Hon_CCH_Pry'!M64</f>
        <v>245.42</v>
      </c>
      <c r="F1493" s="240">
        <f t="shared" si="137"/>
        <v>239.19</v>
      </c>
      <c r="G1493" s="224">
        <f t="shared" si="138"/>
        <v>0.95105367793240558</v>
      </c>
    </row>
    <row r="1494" spans="1:7" ht="15.75" customHeight="1" x14ac:dyDescent="0.2">
      <c r="A1494" s="227">
        <f t="shared" si="140"/>
        <v>56</v>
      </c>
      <c r="B1494" s="239" t="str">
        <f t="shared" si="140"/>
        <v>56-MIRZAPUR</v>
      </c>
      <c r="C1494" s="240">
        <f>'AT-8_Hon_CCH_Pry'!G65</f>
        <v>651.29999999999995</v>
      </c>
      <c r="D1494" s="240">
        <f>'AT-8_Hon_CCH_Pry'!J65</f>
        <v>143.46000000000004</v>
      </c>
      <c r="E1494" s="240">
        <f>'AT-8_Hon_CCH_Pry'!M65</f>
        <v>639.54</v>
      </c>
      <c r="F1494" s="240">
        <f t="shared" si="137"/>
        <v>783</v>
      </c>
      <c r="G1494" s="224">
        <f t="shared" si="138"/>
        <v>1.2022109626900046</v>
      </c>
    </row>
    <row r="1495" spans="1:7" ht="15.75" customHeight="1" x14ac:dyDescent="0.2">
      <c r="A1495" s="227">
        <f t="shared" si="140"/>
        <v>57</v>
      </c>
      <c r="B1495" s="239" t="str">
        <f t="shared" si="140"/>
        <v>57-MORADABAD</v>
      </c>
      <c r="C1495" s="240">
        <f>'AT-8_Hon_CCH_Pry'!G66</f>
        <v>388.7</v>
      </c>
      <c r="D1495" s="240">
        <f>'AT-8_Hon_CCH_Pry'!J66</f>
        <v>20.99</v>
      </c>
      <c r="E1495" s="240">
        <f>'AT-8_Hon_CCH_Pry'!M66</f>
        <v>383.1</v>
      </c>
      <c r="F1495" s="240">
        <f t="shared" si="137"/>
        <v>404.09000000000003</v>
      </c>
      <c r="G1495" s="224">
        <f t="shared" si="138"/>
        <v>1.039593516851042</v>
      </c>
    </row>
    <row r="1496" spans="1:7" ht="15.75" customHeight="1" x14ac:dyDescent="0.2">
      <c r="A1496" s="227">
        <f t="shared" si="140"/>
        <v>58</v>
      </c>
      <c r="B1496" s="239" t="str">
        <f t="shared" si="140"/>
        <v>58-MUZAFFARNAGAR</v>
      </c>
      <c r="C1496" s="240">
        <f>'AT-8_Hon_CCH_Pry'!G67</f>
        <v>307</v>
      </c>
      <c r="D1496" s="240">
        <f>'AT-8_Hon_CCH_Pry'!J67</f>
        <v>55.42</v>
      </c>
      <c r="E1496" s="240">
        <f>'AT-8_Hon_CCH_Pry'!M67</f>
        <v>293.76</v>
      </c>
      <c r="F1496" s="240">
        <f t="shared" si="137"/>
        <v>349.18</v>
      </c>
      <c r="G1496" s="224">
        <f t="shared" si="138"/>
        <v>1.1373941368078175</v>
      </c>
    </row>
    <row r="1497" spans="1:7" ht="15.75" customHeight="1" x14ac:dyDescent="0.2">
      <c r="A1497" s="227">
        <f t="shared" si="140"/>
        <v>59</v>
      </c>
      <c r="B1497" s="239" t="str">
        <f t="shared" si="140"/>
        <v>59-PILIBHIT</v>
      </c>
      <c r="C1497" s="240">
        <f>'AT-8_Hon_CCH_Pry'!G68</f>
        <v>468.1</v>
      </c>
      <c r="D1497" s="240">
        <f>'AT-8_Hon_CCH_Pry'!J68</f>
        <v>0.28999999999999998</v>
      </c>
      <c r="E1497" s="240">
        <f>'AT-8_Hon_CCH_Pry'!M68</f>
        <v>453.83000000000004</v>
      </c>
      <c r="F1497" s="240">
        <f t="shared" si="137"/>
        <v>454.12000000000006</v>
      </c>
      <c r="G1497" s="224">
        <f t="shared" si="138"/>
        <v>0.9701345866267892</v>
      </c>
    </row>
    <row r="1498" spans="1:7" ht="15.75" customHeight="1" x14ac:dyDescent="0.2">
      <c r="A1498" s="227">
        <f t="shared" si="140"/>
        <v>60</v>
      </c>
      <c r="B1498" s="239" t="str">
        <f t="shared" si="140"/>
        <v>60-PRATAPGARH</v>
      </c>
      <c r="C1498" s="240">
        <f>'AT-8_Hon_CCH_Pry'!G69</f>
        <v>736.5</v>
      </c>
      <c r="D1498" s="240">
        <f>'AT-8_Hon_CCH_Pry'!J69</f>
        <v>374.62</v>
      </c>
      <c r="E1498" s="240">
        <f>'AT-8_Hon_CCH_Pry'!M69</f>
        <v>443.89</v>
      </c>
      <c r="F1498" s="240">
        <f t="shared" si="137"/>
        <v>818.51</v>
      </c>
      <c r="G1498" s="224">
        <f t="shared" si="138"/>
        <v>1.1113509843856075</v>
      </c>
    </row>
    <row r="1499" spans="1:7" ht="15.75" customHeight="1" x14ac:dyDescent="0.2">
      <c r="A1499" s="227">
        <f t="shared" ref="A1499:B1513" si="141">A99</f>
        <v>61</v>
      </c>
      <c r="B1499" s="239" t="str">
        <f t="shared" si="141"/>
        <v>61-RAI BAREILY</v>
      </c>
      <c r="C1499" s="240">
        <f>'AT-8_Hon_CCH_Pry'!G70</f>
        <v>654.9</v>
      </c>
      <c r="D1499" s="240">
        <f>'AT-8_Hon_CCH_Pry'!J70</f>
        <v>183.54</v>
      </c>
      <c r="E1499" s="240">
        <f>'AT-8_Hon_CCH_Pry'!M70</f>
        <v>636.96</v>
      </c>
      <c r="F1499" s="240">
        <f t="shared" si="137"/>
        <v>820.5</v>
      </c>
      <c r="G1499" s="224">
        <f t="shared" si="138"/>
        <v>1.2528630325240495</v>
      </c>
    </row>
    <row r="1500" spans="1:7" ht="15.75" customHeight="1" x14ac:dyDescent="0.2">
      <c r="A1500" s="227">
        <f t="shared" si="141"/>
        <v>62</v>
      </c>
      <c r="B1500" s="239" t="str">
        <f t="shared" si="141"/>
        <v>62-RAMPUR</v>
      </c>
      <c r="C1500" s="240">
        <f>'AT-8_Hon_CCH_Pry'!G71</f>
        <v>456.20000000000005</v>
      </c>
      <c r="D1500" s="240">
        <f>'AT-8_Hon_CCH_Pry'!J71</f>
        <v>73.87</v>
      </c>
      <c r="E1500" s="240">
        <f>'AT-8_Hon_CCH_Pry'!M71</f>
        <v>434.84</v>
      </c>
      <c r="F1500" s="240">
        <f t="shared" si="137"/>
        <v>508.71</v>
      </c>
      <c r="G1500" s="224">
        <f t="shared" si="138"/>
        <v>1.1151030249890397</v>
      </c>
    </row>
    <row r="1501" spans="1:7" ht="15.75" customHeight="1" x14ac:dyDescent="0.2">
      <c r="A1501" s="227">
        <f t="shared" si="141"/>
        <v>63</v>
      </c>
      <c r="B1501" s="239" t="str">
        <f t="shared" si="141"/>
        <v>63-SAHARANPUR</v>
      </c>
      <c r="C1501" s="240">
        <f>'AT-8_Hon_CCH_Pry'!G72</f>
        <v>437.5</v>
      </c>
      <c r="D1501" s="240">
        <f>'AT-8_Hon_CCH_Pry'!J72</f>
        <v>2.81</v>
      </c>
      <c r="E1501" s="240">
        <f>'AT-8_Hon_CCH_Pry'!M72</f>
        <v>428.29</v>
      </c>
      <c r="F1501" s="240">
        <f t="shared" si="137"/>
        <v>431.1</v>
      </c>
      <c r="G1501" s="224">
        <f t="shared" si="138"/>
        <v>0.98537142857142868</v>
      </c>
    </row>
    <row r="1502" spans="1:7" ht="15.75" customHeight="1" x14ac:dyDescent="0.2">
      <c r="A1502" s="227">
        <f t="shared" si="141"/>
        <v>64</v>
      </c>
      <c r="B1502" s="239" t="str">
        <f t="shared" si="141"/>
        <v>64-SANTKABIR NAGAR</v>
      </c>
      <c r="C1502" s="240">
        <f>'AT-8_Hon_CCH_Pry'!G73</f>
        <v>394.3</v>
      </c>
      <c r="D1502" s="240">
        <f>'AT-8_Hon_CCH_Pry'!J73</f>
        <v>9.17</v>
      </c>
      <c r="E1502" s="240">
        <f>'AT-8_Hon_CCH_Pry'!M73</f>
        <v>380.36</v>
      </c>
      <c r="F1502" s="240">
        <f t="shared" si="137"/>
        <v>389.53000000000003</v>
      </c>
      <c r="G1502" s="224">
        <f t="shared" si="138"/>
        <v>0.98790261222419484</v>
      </c>
    </row>
    <row r="1503" spans="1:7" ht="15.75" customHeight="1" x14ac:dyDescent="0.2">
      <c r="A1503" s="227">
        <f t="shared" si="141"/>
        <v>65</v>
      </c>
      <c r="B1503" s="239" t="str">
        <f t="shared" si="141"/>
        <v>65-SHAHJAHANPUR</v>
      </c>
      <c r="C1503" s="240">
        <f>'AT-8_Hon_CCH_Pry'!G74</f>
        <v>847.09999999999991</v>
      </c>
      <c r="D1503" s="240">
        <f>'AT-8_Hon_CCH_Pry'!J74</f>
        <v>11.73</v>
      </c>
      <c r="E1503" s="240">
        <f>'AT-8_Hon_CCH_Pry'!M74</f>
        <v>808.66</v>
      </c>
      <c r="F1503" s="240">
        <f t="shared" si="137"/>
        <v>820.39</v>
      </c>
      <c r="G1503" s="224">
        <f t="shared" si="138"/>
        <v>0.96846889387321455</v>
      </c>
    </row>
    <row r="1504" spans="1:7" ht="15.75" customHeight="1" x14ac:dyDescent="0.2">
      <c r="A1504" s="227">
        <f t="shared" si="141"/>
        <v>66</v>
      </c>
      <c r="B1504" s="239" t="str">
        <f t="shared" si="141"/>
        <v>66-SHRAWASTI</v>
      </c>
      <c r="C1504" s="240">
        <f>'AT-8_Hon_CCH_Pry'!G75</f>
        <v>335.7</v>
      </c>
      <c r="D1504" s="240">
        <f>'AT-8_Hon_CCH_Pry'!J75</f>
        <v>4.08</v>
      </c>
      <c r="E1504" s="240">
        <f>'AT-8_Hon_CCH_Pry'!M75</f>
        <v>322.32</v>
      </c>
      <c r="F1504" s="240">
        <f t="shared" ref="F1504:F1513" si="142">D1504+E1504</f>
        <v>326.39999999999998</v>
      </c>
      <c r="G1504" s="224">
        <f t="shared" ref="G1504:G1514" si="143">F1504/C1504</f>
        <v>0.97229669347631809</v>
      </c>
    </row>
    <row r="1505" spans="1:8" ht="15.75" customHeight="1" x14ac:dyDescent="0.2">
      <c r="A1505" s="227">
        <f t="shared" si="141"/>
        <v>67</v>
      </c>
      <c r="B1505" s="239" t="str">
        <f t="shared" si="141"/>
        <v>67-SIDDHARTHNAGAR</v>
      </c>
      <c r="C1505" s="240">
        <f>'AT-8_Hon_CCH_Pry'!G76</f>
        <v>709.5</v>
      </c>
      <c r="D1505" s="240">
        <f>'AT-8_Hon_CCH_Pry'!J76</f>
        <v>3.4900000000000091</v>
      </c>
      <c r="E1505" s="240">
        <f>'AT-8_Hon_CCH_Pry'!M76</f>
        <v>692.26</v>
      </c>
      <c r="F1505" s="240">
        <f t="shared" si="142"/>
        <v>695.75</v>
      </c>
      <c r="G1505" s="224">
        <f t="shared" si="143"/>
        <v>0.98062015503875966</v>
      </c>
    </row>
    <row r="1506" spans="1:8" ht="15.75" customHeight="1" x14ac:dyDescent="0.2">
      <c r="A1506" s="227">
        <f t="shared" si="141"/>
        <v>68</v>
      </c>
      <c r="B1506" s="239" t="str">
        <f t="shared" si="141"/>
        <v>68-SITAPUR</v>
      </c>
      <c r="C1506" s="240">
        <f>'AT-8_Hon_CCH_Pry'!G77</f>
        <v>1157.0999999999999</v>
      </c>
      <c r="D1506" s="240">
        <f>'AT-8_Hon_CCH_Pry'!J77</f>
        <v>353.58</v>
      </c>
      <c r="E1506" s="240">
        <f>'AT-8_Hon_CCH_Pry'!M77</f>
        <v>965.05</v>
      </c>
      <c r="F1506" s="240">
        <f t="shared" si="142"/>
        <v>1318.6299999999999</v>
      </c>
      <c r="G1506" s="224">
        <f t="shared" si="143"/>
        <v>1.1395989974937344</v>
      </c>
    </row>
    <row r="1507" spans="1:8" ht="15.75" customHeight="1" x14ac:dyDescent="0.2">
      <c r="A1507" s="227">
        <f t="shared" si="141"/>
        <v>69</v>
      </c>
      <c r="B1507" s="239" t="str">
        <f t="shared" si="141"/>
        <v>69-SONBHADRA</v>
      </c>
      <c r="C1507" s="240">
        <f>'AT-8_Hon_CCH_Pry'!G78</f>
        <v>602.1</v>
      </c>
      <c r="D1507" s="240">
        <f>'AT-8_Hon_CCH_Pry'!J78</f>
        <v>55.83</v>
      </c>
      <c r="E1507" s="240">
        <f>'AT-8_Hon_CCH_Pry'!M78</f>
        <v>509.32000000000005</v>
      </c>
      <c r="F1507" s="240">
        <f t="shared" si="142"/>
        <v>565.15000000000009</v>
      </c>
      <c r="G1507" s="224">
        <f t="shared" si="143"/>
        <v>0.93863145656867641</v>
      </c>
    </row>
    <row r="1508" spans="1:8" ht="15.75" customHeight="1" x14ac:dyDescent="0.2">
      <c r="A1508" s="227">
        <f t="shared" si="141"/>
        <v>70</v>
      </c>
      <c r="B1508" s="239" t="str">
        <f t="shared" si="141"/>
        <v>70-SULTANPUR</v>
      </c>
      <c r="C1508" s="240">
        <f>'AT-8_Hon_CCH_Pry'!G79</f>
        <v>616.70000000000005</v>
      </c>
      <c r="D1508" s="240">
        <f>'AT-8_Hon_CCH_Pry'!J79</f>
        <v>7.5</v>
      </c>
      <c r="E1508" s="240">
        <f>'AT-8_Hon_CCH_Pry'!M79</f>
        <v>592.13</v>
      </c>
      <c r="F1508" s="240">
        <f t="shared" si="142"/>
        <v>599.63</v>
      </c>
      <c r="G1508" s="224">
        <f t="shared" si="143"/>
        <v>0.97232041511269651</v>
      </c>
    </row>
    <row r="1509" spans="1:8" ht="15.75" customHeight="1" x14ac:dyDescent="0.2">
      <c r="A1509" s="227">
        <f t="shared" si="141"/>
        <v>71</v>
      </c>
      <c r="B1509" s="239" t="str">
        <f t="shared" si="141"/>
        <v>71-UNNAO</v>
      </c>
      <c r="C1509" s="240">
        <f>'AT-8_Hon_CCH_Pry'!G80</f>
        <v>662.90000000000009</v>
      </c>
      <c r="D1509" s="240">
        <f>'AT-8_Hon_CCH_Pry'!J80</f>
        <v>60.699999999999996</v>
      </c>
      <c r="E1509" s="240">
        <f>'AT-8_Hon_CCH_Pry'!M80</f>
        <v>632.21</v>
      </c>
      <c r="F1509" s="240">
        <f t="shared" si="142"/>
        <v>692.91000000000008</v>
      </c>
      <c r="G1509" s="224">
        <f t="shared" si="143"/>
        <v>1.0452707799064715</v>
      </c>
    </row>
    <row r="1510" spans="1:8" ht="15.75" customHeight="1" x14ac:dyDescent="0.2">
      <c r="A1510" s="227">
        <f t="shared" si="141"/>
        <v>72</v>
      </c>
      <c r="B1510" s="239" t="str">
        <f t="shared" si="141"/>
        <v>72-VARANASI</v>
      </c>
      <c r="C1510" s="240">
        <f>'AT-8_Hon_CCH_Pry'!G81</f>
        <v>517.5</v>
      </c>
      <c r="D1510" s="240">
        <f>'AT-8_Hon_CCH_Pry'!J81</f>
        <v>2.14</v>
      </c>
      <c r="E1510" s="240">
        <f>'AT-8_Hon_CCH_Pry'!M81</f>
        <v>508.91</v>
      </c>
      <c r="F1510" s="240">
        <f t="shared" si="142"/>
        <v>511.05</v>
      </c>
      <c r="G1510" s="224">
        <f t="shared" si="143"/>
        <v>0.98753623188405804</v>
      </c>
    </row>
    <row r="1511" spans="1:8" ht="15.75" customHeight="1" x14ac:dyDescent="0.2">
      <c r="A1511" s="227">
        <f t="shared" si="141"/>
        <v>73</v>
      </c>
      <c r="B1511" s="239" t="str">
        <f t="shared" si="141"/>
        <v>73-SAMBHAL</v>
      </c>
      <c r="C1511" s="240">
        <f>'AT-8_Hon_CCH_Pry'!G82</f>
        <v>411.6</v>
      </c>
      <c r="D1511" s="240">
        <f>'AT-8_Hon_CCH_Pry'!J82</f>
        <v>35.44</v>
      </c>
      <c r="E1511" s="240">
        <f>'AT-8_Hon_CCH_Pry'!M82</f>
        <v>395.55</v>
      </c>
      <c r="F1511" s="240">
        <f t="shared" si="142"/>
        <v>430.99</v>
      </c>
      <c r="G1511" s="224">
        <f t="shared" si="143"/>
        <v>1.047108843537415</v>
      </c>
    </row>
    <row r="1512" spans="1:8" ht="15.75" customHeight="1" x14ac:dyDescent="0.2">
      <c r="A1512" s="227">
        <f t="shared" si="141"/>
        <v>74</v>
      </c>
      <c r="B1512" s="239" t="str">
        <f t="shared" si="141"/>
        <v>74-HAPUR</v>
      </c>
      <c r="C1512" s="240">
        <f>'AT-8_Hon_CCH_Pry'!G83</f>
        <v>167.7</v>
      </c>
      <c r="D1512" s="240">
        <f>'AT-8_Hon_CCH_Pry'!J83</f>
        <v>-3.06</v>
      </c>
      <c r="E1512" s="240">
        <f>'AT-8_Hon_CCH_Pry'!M83</f>
        <v>163.74</v>
      </c>
      <c r="F1512" s="240">
        <f t="shared" si="142"/>
        <v>160.68</v>
      </c>
      <c r="G1512" s="224">
        <f t="shared" si="143"/>
        <v>0.95813953488372106</v>
      </c>
    </row>
    <row r="1513" spans="1:8" ht="15.75" customHeight="1" x14ac:dyDescent="0.2">
      <c r="A1513" s="227">
        <f t="shared" si="141"/>
        <v>75</v>
      </c>
      <c r="B1513" s="239" t="str">
        <f t="shared" si="141"/>
        <v>75-SHAMLI</v>
      </c>
      <c r="C1513" s="240">
        <f>'AT-8_Hon_CCH_Pry'!G84</f>
        <v>173</v>
      </c>
      <c r="D1513" s="240">
        <f>'AT-8_Hon_CCH_Pry'!J84</f>
        <v>9.68</v>
      </c>
      <c r="E1513" s="240">
        <f>'AT-8_Hon_CCH_Pry'!M84</f>
        <v>166.8</v>
      </c>
      <c r="F1513" s="240">
        <f t="shared" si="142"/>
        <v>176.48000000000002</v>
      </c>
      <c r="G1513" s="224">
        <f t="shared" si="143"/>
        <v>1.0201156069364163</v>
      </c>
    </row>
    <row r="1514" spans="1:8" ht="15.75" customHeight="1" x14ac:dyDescent="0.2">
      <c r="A1514" s="175"/>
      <c r="B1514" s="241" t="str">
        <f>B114</f>
        <v>TOTAL</v>
      </c>
      <c r="C1514" s="184">
        <f>SUM(C1439:C1513)</f>
        <v>39782.899999999994</v>
      </c>
      <c r="D1514" s="184">
        <f>SUM(D1439:D1513)</f>
        <v>2294.6819999999998</v>
      </c>
      <c r="E1514" s="184">
        <f>SUM(E1439:E1513)</f>
        <v>37415.409999999996</v>
      </c>
      <c r="F1514" s="184">
        <f>SUM(F1439:F1513)</f>
        <v>39710.092000000011</v>
      </c>
      <c r="G1514" s="178">
        <f t="shared" si="143"/>
        <v>0.99816986695288723</v>
      </c>
    </row>
    <row r="1516" spans="1:8" ht="15.75" customHeight="1" x14ac:dyDescent="0.2">
      <c r="A1516" s="90" t="s">
        <v>1003</v>
      </c>
      <c r="B1516" s="137"/>
      <c r="C1516" s="137"/>
      <c r="D1516" s="137"/>
      <c r="E1516" s="137"/>
      <c r="F1516" s="137"/>
      <c r="G1516" s="141"/>
      <c r="H1516" s="137"/>
    </row>
    <row r="1517" spans="1:8" ht="15.75" customHeight="1" x14ac:dyDescent="0.2">
      <c r="A1517" s="222"/>
      <c r="B1517" s="141"/>
      <c r="C1517" s="141"/>
      <c r="D1517" s="141"/>
      <c r="E1517" s="137"/>
      <c r="F1517" s="141"/>
      <c r="H1517" s="247" t="s">
        <v>973</v>
      </c>
    </row>
    <row r="1518" spans="1:8" ht="45" customHeight="1" x14ac:dyDescent="0.2">
      <c r="A1518" s="144" t="s">
        <v>91</v>
      </c>
      <c r="B1518" s="144" t="s">
        <v>263</v>
      </c>
      <c r="C1518" s="144" t="str">
        <f>C1437</f>
        <v>Allocation for 2017-18</v>
      </c>
      <c r="D1518" s="243" t="s">
        <v>1004</v>
      </c>
      <c r="E1518" s="144" t="s">
        <v>1005</v>
      </c>
      <c r="F1518" s="144" t="s">
        <v>1006</v>
      </c>
      <c r="G1518" s="144" t="s">
        <v>977</v>
      </c>
      <c r="H1518" s="144" t="s">
        <v>1007</v>
      </c>
    </row>
    <row r="1519" spans="1:8" ht="15.75" customHeight="1" x14ac:dyDescent="0.2">
      <c r="A1519" s="238">
        <v>1</v>
      </c>
      <c r="B1519" s="238">
        <v>2</v>
      </c>
      <c r="C1519" s="238">
        <v>3</v>
      </c>
      <c r="D1519" s="238">
        <v>4</v>
      </c>
      <c r="E1519" s="238">
        <v>5</v>
      </c>
      <c r="F1519" s="238">
        <v>6</v>
      </c>
      <c r="G1519" s="238">
        <v>7</v>
      </c>
      <c r="H1519" s="238">
        <v>8</v>
      </c>
    </row>
    <row r="1520" spans="1:8" ht="15.75" customHeight="1" x14ac:dyDescent="0.2">
      <c r="A1520" s="227">
        <f t="shared" ref="A1520:B1539" si="144">A39</f>
        <v>1</v>
      </c>
      <c r="B1520" s="239" t="str">
        <f t="shared" si="144"/>
        <v>01-AGRA</v>
      </c>
      <c r="C1520" s="240">
        <f>C1439</f>
        <v>607.5</v>
      </c>
      <c r="D1520" s="240">
        <f>F1439</f>
        <v>577.36</v>
      </c>
      <c r="E1520" s="246">
        <f>'AT-8_Hon_CCH_Pry'!P10+'AT-8A_Hon_CCH_UPry'!P10</f>
        <v>608.64499999999998</v>
      </c>
      <c r="F1520" s="244">
        <f>E1520/C1520</f>
        <v>1.0018847736625514</v>
      </c>
      <c r="G1520" s="246">
        <f>D1520-E1520</f>
        <v>-31.284999999999968</v>
      </c>
      <c r="H1520" s="224">
        <f>G1520/C1520</f>
        <v>-5.1497942386831225E-2</v>
      </c>
    </row>
    <row r="1521" spans="1:8" ht="15.75" customHeight="1" x14ac:dyDescent="0.2">
      <c r="A1521" s="227">
        <f t="shared" si="144"/>
        <v>2</v>
      </c>
      <c r="B1521" s="239" t="str">
        <f t="shared" si="144"/>
        <v>02-ALIGARH</v>
      </c>
      <c r="C1521" s="240">
        <f t="shared" ref="C1521:C1535" si="145">C1440</f>
        <v>528.29999999999995</v>
      </c>
      <c r="D1521" s="240">
        <f t="shared" ref="D1521:D1584" si="146">F1440</f>
        <v>483.59</v>
      </c>
      <c r="E1521" s="246">
        <f>'AT-8_Hon_CCH_Pry'!P11+'AT-8A_Hon_CCH_UPry'!P11</f>
        <v>512.96</v>
      </c>
      <c r="F1521" s="244">
        <f t="shared" ref="F1521:F1584" si="147">E1521/C1521</f>
        <v>0.97096346772667064</v>
      </c>
      <c r="G1521" s="246">
        <f t="shared" ref="G1521:G1584" si="148">D1521-E1521</f>
        <v>-29.370000000000061</v>
      </c>
      <c r="H1521" s="224">
        <f t="shared" ref="H1521:H1584" si="149">G1521/C1521</f>
        <v>-5.5593412833617385E-2</v>
      </c>
    </row>
    <row r="1522" spans="1:8" ht="15.75" customHeight="1" x14ac:dyDescent="0.2">
      <c r="A1522" s="227">
        <f t="shared" si="144"/>
        <v>3</v>
      </c>
      <c r="B1522" s="239" t="str">
        <f t="shared" si="144"/>
        <v>03-ALLAHABAD</v>
      </c>
      <c r="C1522" s="240">
        <f t="shared" si="145"/>
        <v>1094.2</v>
      </c>
      <c r="D1522" s="240">
        <f t="shared" si="146"/>
        <v>1094.04</v>
      </c>
      <c r="E1522" s="246">
        <f>'AT-8_Hon_CCH_Pry'!P12+'AT-8A_Hon_CCH_UPry'!P12</f>
        <v>1155.26</v>
      </c>
      <c r="F1522" s="244">
        <f t="shared" si="147"/>
        <v>1.0558033266313287</v>
      </c>
      <c r="G1522" s="246">
        <f t="shared" si="148"/>
        <v>-61.220000000000027</v>
      </c>
      <c r="H1522" s="224">
        <f t="shared" si="149"/>
        <v>-5.5949552184244217E-2</v>
      </c>
    </row>
    <row r="1523" spans="1:8" ht="15.75" customHeight="1" x14ac:dyDescent="0.2">
      <c r="A1523" s="227">
        <f t="shared" si="144"/>
        <v>4</v>
      </c>
      <c r="B1523" s="239" t="str">
        <f t="shared" si="144"/>
        <v>04-AMBEDKAR NAGAR</v>
      </c>
      <c r="C1523" s="240">
        <f t="shared" si="145"/>
        <v>503.5</v>
      </c>
      <c r="D1523" s="240">
        <f t="shared" si="146"/>
        <v>455.44</v>
      </c>
      <c r="E1523" s="246">
        <f>'AT-8_Hon_CCH_Pry'!P13+'AT-8A_Hon_CCH_UPry'!P13</f>
        <v>484.5</v>
      </c>
      <c r="F1523" s="244">
        <f t="shared" si="147"/>
        <v>0.96226415094339623</v>
      </c>
      <c r="G1523" s="246">
        <f t="shared" si="148"/>
        <v>-29.060000000000002</v>
      </c>
      <c r="H1523" s="224">
        <f t="shared" si="149"/>
        <v>-5.7715988083416089E-2</v>
      </c>
    </row>
    <row r="1524" spans="1:8" ht="15.75" customHeight="1" x14ac:dyDescent="0.2">
      <c r="A1524" s="227">
        <f t="shared" si="144"/>
        <v>5</v>
      </c>
      <c r="B1524" s="239" t="str">
        <f t="shared" si="144"/>
        <v>05-AURAIYA</v>
      </c>
      <c r="C1524" s="240">
        <f t="shared" si="145"/>
        <v>361.8</v>
      </c>
      <c r="D1524" s="240">
        <f t="shared" si="146"/>
        <v>344.19</v>
      </c>
      <c r="E1524" s="246">
        <f>'AT-8_Hon_CCH_Pry'!P14+'AT-8A_Hon_CCH_UPry'!P14</f>
        <v>334.81</v>
      </c>
      <c r="F1524" s="244">
        <f t="shared" si="147"/>
        <v>0.92540077390823661</v>
      </c>
      <c r="G1524" s="246">
        <f t="shared" si="148"/>
        <v>9.3799999999999955</v>
      </c>
      <c r="H1524" s="224">
        <f t="shared" si="149"/>
        <v>2.5925925925925911E-2</v>
      </c>
    </row>
    <row r="1525" spans="1:8" ht="15.75" customHeight="1" x14ac:dyDescent="0.2">
      <c r="A1525" s="227">
        <f t="shared" si="144"/>
        <v>6</v>
      </c>
      <c r="B1525" s="239" t="str">
        <f t="shared" si="144"/>
        <v>06-AZAMGARH</v>
      </c>
      <c r="C1525" s="240">
        <f t="shared" si="145"/>
        <v>990.6</v>
      </c>
      <c r="D1525" s="240">
        <f t="shared" si="146"/>
        <v>967.19999999999993</v>
      </c>
      <c r="E1525" s="246">
        <f>'AT-8_Hon_CCH_Pry'!P15+'AT-8A_Hon_CCH_UPry'!P15</f>
        <v>956.91000000000008</v>
      </c>
      <c r="F1525" s="244">
        <f t="shared" si="147"/>
        <v>0.96599030890369475</v>
      </c>
      <c r="G1525" s="246">
        <f t="shared" si="148"/>
        <v>10.28999999999985</v>
      </c>
      <c r="H1525" s="224">
        <f t="shared" si="149"/>
        <v>1.038764385221063E-2</v>
      </c>
    </row>
    <row r="1526" spans="1:8" ht="15.75" customHeight="1" x14ac:dyDescent="0.2">
      <c r="A1526" s="227">
        <f t="shared" si="144"/>
        <v>7</v>
      </c>
      <c r="B1526" s="239" t="str">
        <f t="shared" si="144"/>
        <v>07-BADAUN</v>
      </c>
      <c r="C1526" s="240">
        <f t="shared" si="145"/>
        <v>610.5</v>
      </c>
      <c r="D1526" s="240">
        <f t="shared" si="146"/>
        <v>594.04599999999994</v>
      </c>
      <c r="E1526" s="246">
        <f>'AT-8_Hon_CCH_Pry'!P16+'AT-8A_Hon_CCH_UPry'!P16</f>
        <v>610.70000000000005</v>
      </c>
      <c r="F1526" s="244">
        <f t="shared" si="147"/>
        <v>1.0003276003276005</v>
      </c>
      <c r="G1526" s="246">
        <f t="shared" si="148"/>
        <v>-16.65400000000011</v>
      </c>
      <c r="H1526" s="224">
        <f t="shared" si="149"/>
        <v>-2.7279279279279461E-2</v>
      </c>
    </row>
    <row r="1527" spans="1:8" ht="15.75" customHeight="1" x14ac:dyDescent="0.2">
      <c r="A1527" s="227">
        <f t="shared" si="144"/>
        <v>8</v>
      </c>
      <c r="B1527" s="239" t="str">
        <f t="shared" si="144"/>
        <v>08-BAGHPAT</v>
      </c>
      <c r="C1527" s="240">
        <f t="shared" si="145"/>
        <v>170.39999999999998</v>
      </c>
      <c r="D1527" s="240">
        <f t="shared" si="146"/>
        <v>164.17000000000002</v>
      </c>
      <c r="E1527" s="246">
        <f>'AT-8_Hon_CCH_Pry'!P17+'AT-8A_Hon_CCH_UPry'!P17</f>
        <v>161.43</v>
      </c>
      <c r="F1527" s="244">
        <f t="shared" si="147"/>
        <v>0.94735915492957767</v>
      </c>
      <c r="G1527" s="246">
        <f t="shared" si="148"/>
        <v>2.7400000000000091</v>
      </c>
      <c r="H1527" s="224">
        <f t="shared" si="149"/>
        <v>1.6079812206572827E-2</v>
      </c>
    </row>
    <row r="1528" spans="1:8" ht="15.75" customHeight="1" x14ac:dyDescent="0.2">
      <c r="A1528" s="227">
        <f t="shared" si="144"/>
        <v>9</v>
      </c>
      <c r="B1528" s="239" t="str">
        <f t="shared" si="144"/>
        <v>09-BAHRAICH</v>
      </c>
      <c r="C1528" s="240">
        <f t="shared" si="145"/>
        <v>1015.4000000000001</v>
      </c>
      <c r="D1528" s="240">
        <f t="shared" si="146"/>
        <v>1057.31</v>
      </c>
      <c r="E1528" s="246">
        <f>'AT-8_Hon_CCH_Pry'!P18+'AT-8A_Hon_CCH_UPry'!P18</f>
        <v>1006.0799999999999</v>
      </c>
      <c r="F1528" s="244">
        <f t="shared" si="147"/>
        <v>0.99082135119164849</v>
      </c>
      <c r="G1528" s="246">
        <f t="shared" si="148"/>
        <v>51.230000000000018</v>
      </c>
      <c r="H1528" s="224">
        <f t="shared" si="149"/>
        <v>5.0453023439038819E-2</v>
      </c>
    </row>
    <row r="1529" spans="1:8" ht="15.75" customHeight="1" x14ac:dyDescent="0.2">
      <c r="A1529" s="227">
        <f t="shared" si="144"/>
        <v>10</v>
      </c>
      <c r="B1529" s="239" t="str">
        <f t="shared" si="144"/>
        <v>10-BALLIA</v>
      </c>
      <c r="C1529" s="240">
        <f t="shared" si="145"/>
        <v>754.2</v>
      </c>
      <c r="D1529" s="240">
        <f t="shared" si="146"/>
        <v>731.38</v>
      </c>
      <c r="E1529" s="246">
        <f>'AT-8_Hon_CCH_Pry'!P19+'AT-8A_Hon_CCH_UPry'!P19</f>
        <v>654.64</v>
      </c>
      <c r="F1529" s="244">
        <f t="shared" si="147"/>
        <v>0.86799257491381587</v>
      </c>
      <c r="G1529" s="246">
        <f t="shared" si="148"/>
        <v>76.740000000000009</v>
      </c>
      <c r="H1529" s="224">
        <f t="shared" si="149"/>
        <v>0.10175019888623708</v>
      </c>
    </row>
    <row r="1530" spans="1:8" ht="15.75" customHeight="1" x14ac:dyDescent="0.2">
      <c r="A1530" s="227">
        <f t="shared" si="144"/>
        <v>11</v>
      </c>
      <c r="B1530" s="239" t="str">
        <f t="shared" si="144"/>
        <v>11-BALRAMPUR</v>
      </c>
      <c r="C1530" s="240">
        <f t="shared" si="145"/>
        <v>487.1</v>
      </c>
      <c r="D1530" s="240">
        <f t="shared" si="146"/>
        <v>514.29</v>
      </c>
      <c r="E1530" s="246">
        <f>'AT-8_Hon_CCH_Pry'!P20+'AT-8A_Hon_CCH_UPry'!P20</f>
        <v>535.80999999999995</v>
      </c>
      <c r="F1530" s="244">
        <f t="shared" si="147"/>
        <v>1.0999999999999999</v>
      </c>
      <c r="G1530" s="246">
        <f t="shared" si="148"/>
        <v>-21.519999999999982</v>
      </c>
      <c r="H1530" s="224">
        <f t="shared" si="149"/>
        <v>-4.4179839868610099E-2</v>
      </c>
    </row>
    <row r="1531" spans="1:8" ht="15.75" customHeight="1" x14ac:dyDescent="0.2">
      <c r="A1531" s="227">
        <f t="shared" si="144"/>
        <v>12</v>
      </c>
      <c r="B1531" s="239" t="str">
        <f t="shared" si="144"/>
        <v>12-BANDA</v>
      </c>
      <c r="C1531" s="240">
        <f t="shared" si="145"/>
        <v>545.5</v>
      </c>
      <c r="D1531" s="240">
        <f t="shared" si="146"/>
        <v>533.4</v>
      </c>
      <c r="E1531" s="246">
        <f>'AT-8_Hon_CCH_Pry'!P21+'AT-8A_Hon_CCH_UPry'!P21</f>
        <v>536.79999999999995</v>
      </c>
      <c r="F1531" s="244">
        <f t="shared" si="147"/>
        <v>0.98405132905591197</v>
      </c>
      <c r="G1531" s="246">
        <f t="shared" si="148"/>
        <v>-3.3999999999999773</v>
      </c>
      <c r="H1531" s="224">
        <f t="shared" si="149"/>
        <v>-6.2328139321722771E-3</v>
      </c>
    </row>
    <row r="1532" spans="1:8" ht="15.75" customHeight="1" x14ac:dyDescent="0.2">
      <c r="A1532" s="227">
        <f t="shared" si="144"/>
        <v>13</v>
      </c>
      <c r="B1532" s="239" t="str">
        <f t="shared" si="144"/>
        <v>13-BARABANKI</v>
      </c>
      <c r="C1532" s="240">
        <f t="shared" si="145"/>
        <v>810.2</v>
      </c>
      <c r="D1532" s="240">
        <f t="shared" si="146"/>
        <v>757.57</v>
      </c>
      <c r="E1532" s="246">
        <f>'AT-8_Hon_CCH_Pry'!P22+'AT-8A_Hon_CCH_UPry'!P22</f>
        <v>794.59</v>
      </c>
      <c r="F1532" s="244">
        <f t="shared" si="147"/>
        <v>0.98073315230807212</v>
      </c>
      <c r="G1532" s="246">
        <f t="shared" si="148"/>
        <v>-37.019999999999982</v>
      </c>
      <c r="H1532" s="224">
        <f t="shared" si="149"/>
        <v>-4.5692421624290276E-2</v>
      </c>
    </row>
    <row r="1533" spans="1:8" ht="15.75" customHeight="1" x14ac:dyDescent="0.2">
      <c r="A1533" s="227">
        <f t="shared" si="144"/>
        <v>14</v>
      </c>
      <c r="B1533" s="239" t="str">
        <f t="shared" si="144"/>
        <v>14-BAREILY</v>
      </c>
      <c r="C1533" s="240">
        <f t="shared" si="145"/>
        <v>677.3</v>
      </c>
      <c r="D1533" s="240">
        <f t="shared" si="146"/>
        <v>648.6</v>
      </c>
      <c r="E1533" s="246">
        <f>'AT-8_Hon_CCH_Pry'!P23+'AT-8A_Hon_CCH_UPry'!P23</f>
        <v>635.99</v>
      </c>
      <c r="F1533" s="244">
        <f t="shared" si="147"/>
        <v>0.93900782518824755</v>
      </c>
      <c r="G1533" s="246">
        <f t="shared" si="148"/>
        <v>12.610000000000014</v>
      </c>
      <c r="H1533" s="224">
        <f t="shared" si="149"/>
        <v>1.8618042226487545E-2</v>
      </c>
    </row>
    <row r="1534" spans="1:8" ht="15.75" customHeight="1" x14ac:dyDescent="0.2">
      <c r="A1534" s="227">
        <f t="shared" si="144"/>
        <v>15</v>
      </c>
      <c r="B1534" s="239" t="str">
        <f t="shared" si="144"/>
        <v>15-BASTI</v>
      </c>
      <c r="C1534" s="240">
        <f t="shared" si="145"/>
        <v>596.5</v>
      </c>
      <c r="D1534" s="240">
        <f t="shared" si="146"/>
        <v>625.4899999999999</v>
      </c>
      <c r="E1534" s="246">
        <f>'AT-8_Hon_CCH_Pry'!P24+'AT-8A_Hon_CCH_UPry'!P24</f>
        <v>583.91</v>
      </c>
      <c r="F1534" s="244">
        <f t="shared" si="147"/>
        <v>0.97889354568315168</v>
      </c>
      <c r="G1534" s="246">
        <f t="shared" si="148"/>
        <v>41.579999999999927</v>
      </c>
      <c r="H1534" s="224">
        <f t="shared" si="149"/>
        <v>6.9706621961441617E-2</v>
      </c>
    </row>
    <row r="1535" spans="1:8" ht="15.75" customHeight="1" x14ac:dyDescent="0.2">
      <c r="A1535" s="227">
        <f t="shared" si="144"/>
        <v>16</v>
      </c>
      <c r="B1535" s="239" t="str">
        <f t="shared" si="144"/>
        <v>16-BHADOHI</v>
      </c>
      <c r="C1535" s="240">
        <f t="shared" si="145"/>
        <v>308</v>
      </c>
      <c r="D1535" s="240">
        <f t="shared" si="146"/>
        <v>327.93</v>
      </c>
      <c r="E1535" s="246">
        <f>'AT-8_Hon_CCH_Pry'!P25+'AT-8A_Hon_CCH_UPry'!P25</f>
        <v>297.24</v>
      </c>
      <c r="F1535" s="244">
        <f t="shared" si="147"/>
        <v>0.96506493506493507</v>
      </c>
      <c r="G1535" s="246">
        <f t="shared" si="148"/>
        <v>30.689999999999998</v>
      </c>
      <c r="H1535" s="224">
        <f t="shared" si="149"/>
        <v>9.964285714285713E-2</v>
      </c>
    </row>
    <row r="1536" spans="1:8" ht="15.75" customHeight="1" x14ac:dyDescent="0.2">
      <c r="A1536" s="227">
        <f t="shared" si="144"/>
        <v>17</v>
      </c>
      <c r="B1536" s="239" t="str">
        <f t="shared" si="144"/>
        <v>17-BIJNOUR</v>
      </c>
      <c r="C1536" s="240">
        <f t="shared" ref="C1536:C1551" si="150">C1455</f>
        <v>597.5</v>
      </c>
      <c r="D1536" s="240">
        <f t="shared" si="146"/>
        <v>609.61</v>
      </c>
      <c r="E1536" s="246">
        <f>'AT-8_Hon_CCH_Pry'!P26+'AT-8A_Hon_CCH_UPry'!P26</f>
        <v>596.81999999999994</v>
      </c>
      <c r="F1536" s="244">
        <f t="shared" si="147"/>
        <v>0.99886192468619239</v>
      </c>
      <c r="G1536" s="246">
        <f t="shared" si="148"/>
        <v>12.790000000000077</v>
      </c>
      <c r="H1536" s="224">
        <f t="shared" si="149"/>
        <v>2.1405857740585902E-2</v>
      </c>
    </row>
    <row r="1537" spans="1:8" ht="15.75" customHeight="1" x14ac:dyDescent="0.2">
      <c r="A1537" s="227">
        <f t="shared" si="144"/>
        <v>18</v>
      </c>
      <c r="B1537" s="239" t="str">
        <f t="shared" si="144"/>
        <v>18-BULANDSHAHAR</v>
      </c>
      <c r="C1537" s="240">
        <f t="shared" si="150"/>
        <v>495.1</v>
      </c>
      <c r="D1537" s="240">
        <f t="shared" si="146"/>
        <v>547.67999999999995</v>
      </c>
      <c r="E1537" s="246">
        <f>'AT-8_Hon_CCH_Pry'!P27+'AT-8A_Hon_CCH_UPry'!P27</f>
        <v>494.78999999999996</v>
      </c>
      <c r="F1537" s="244">
        <f t="shared" si="147"/>
        <v>0.99937386386588556</v>
      </c>
      <c r="G1537" s="246">
        <f t="shared" si="148"/>
        <v>52.889999999999986</v>
      </c>
      <c r="H1537" s="224">
        <f t="shared" si="149"/>
        <v>0.10682690365582707</v>
      </c>
    </row>
    <row r="1538" spans="1:8" ht="15.75" customHeight="1" x14ac:dyDescent="0.2">
      <c r="A1538" s="227">
        <f t="shared" si="144"/>
        <v>19</v>
      </c>
      <c r="B1538" s="239" t="str">
        <f t="shared" si="144"/>
        <v>19-CHANDAULI</v>
      </c>
      <c r="C1538" s="240">
        <f t="shared" si="150"/>
        <v>456</v>
      </c>
      <c r="D1538" s="240">
        <f t="shared" si="146"/>
        <v>496.63</v>
      </c>
      <c r="E1538" s="246">
        <f>'AT-8_Hon_CCH_Pry'!P28+'AT-8A_Hon_CCH_UPry'!P28</f>
        <v>451.94999999999993</v>
      </c>
      <c r="F1538" s="244">
        <f t="shared" si="147"/>
        <v>0.99111842105263148</v>
      </c>
      <c r="G1538" s="246">
        <f t="shared" si="148"/>
        <v>44.680000000000064</v>
      </c>
      <c r="H1538" s="224">
        <f t="shared" si="149"/>
        <v>9.7982456140351018E-2</v>
      </c>
    </row>
    <row r="1539" spans="1:8" ht="15.75" customHeight="1" x14ac:dyDescent="0.2">
      <c r="A1539" s="227">
        <f t="shared" si="144"/>
        <v>20</v>
      </c>
      <c r="B1539" s="239" t="str">
        <f t="shared" si="144"/>
        <v>20-CHITRAKOOT</v>
      </c>
      <c r="C1539" s="240">
        <f t="shared" si="150"/>
        <v>358.5</v>
      </c>
      <c r="D1539" s="240">
        <f t="shared" si="146"/>
        <v>353.13999999999993</v>
      </c>
      <c r="E1539" s="246">
        <f>'AT-8_Hon_CCH_Pry'!P29+'AT-8A_Hon_CCH_UPry'!P29</f>
        <v>357.78</v>
      </c>
      <c r="F1539" s="244">
        <f t="shared" si="147"/>
        <v>0.99799163179916306</v>
      </c>
      <c r="G1539" s="246">
        <f t="shared" si="148"/>
        <v>-4.6400000000000432</v>
      </c>
      <c r="H1539" s="224">
        <f t="shared" si="149"/>
        <v>-1.2942817294281849E-2</v>
      </c>
    </row>
    <row r="1540" spans="1:8" ht="15.75" customHeight="1" x14ac:dyDescent="0.2">
      <c r="A1540" s="227">
        <f t="shared" ref="A1540:B1559" si="151">A59</f>
        <v>21</v>
      </c>
      <c r="B1540" s="239" t="str">
        <f t="shared" si="151"/>
        <v>21-AMETHI</v>
      </c>
      <c r="C1540" s="240">
        <f t="shared" si="150"/>
        <v>448.20000000000005</v>
      </c>
      <c r="D1540" s="240">
        <f t="shared" si="146"/>
        <v>416.4</v>
      </c>
      <c r="E1540" s="246">
        <f>'AT-8_Hon_CCH_Pry'!P30+'AT-8A_Hon_CCH_UPry'!P30</f>
        <v>439.71999999999997</v>
      </c>
      <c r="F1540" s="244">
        <f t="shared" si="147"/>
        <v>0.98107987505577854</v>
      </c>
      <c r="G1540" s="246">
        <f t="shared" si="148"/>
        <v>-23.319999999999993</v>
      </c>
      <c r="H1540" s="224">
        <f t="shared" si="149"/>
        <v>-5.2030343596608637E-2</v>
      </c>
    </row>
    <row r="1541" spans="1:8" ht="15.75" customHeight="1" x14ac:dyDescent="0.2">
      <c r="A1541" s="227">
        <f t="shared" si="151"/>
        <v>22</v>
      </c>
      <c r="B1541" s="239" t="str">
        <f t="shared" si="151"/>
        <v>22-DEORIA</v>
      </c>
      <c r="C1541" s="240">
        <f t="shared" si="150"/>
        <v>713.2</v>
      </c>
      <c r="D1541" s="240">
        <f t="shared" si="146"/>
        <v>663</v>
      </c>
      <c r="E1541" s="246">
        <f>'AT-8_Hon_CCH_Pry'!P31+'AT-8A_Hon_CCH_UPry'!P31</f>
        <v>698.42</v>
      </c>
      <c r="F1541" s="244">
        <f t="shared" si="147"/>
        <v>0.97927650028042612</v>
      </c>
      <c r="G1541" s="246">
        <f t="shared" si="148"/>
        <v>-35.419999999999959</v>
      </c>
      <c r="H1541" s="224">
        <f t="shared" si="149"/>
        <v>-4.9663488502523778E-2</v>
      </c>
    </row>
    <row r="1542" spans="1:8" ht="15.75" customHeight="1" x14ac:dyDescent="0.2">
      <c r="A1542" s="227">
        <f t="shared" si="151"/>
        <v>23</v>
      </c>
      <c r="B1542" s="239" t="str">
        <f t="shared" si="151"/>
        <v>23-ETAH</v>
      </c>
      <c r="C1542" s="240">
        <f t="shared" si="150"/>
        <v>442.29999999999995</v>
      </c>
      <c r="D1542" s="240">
        <f t="shared" si="146"/>
        <v>415.93</v>
      </c>
      <c r="E1542" s="246">
        <f>'AT-8_Hon_CCH_Pry'!P32+'AT-8A_Hon_CCH_UPry'!P32</f>
        <v>485.51</v>
      </c>
      <c r="F1542" s="244">
        <f t="shared" si="147"/>
        <v>1.0976938729369208</v>
      </c>
      <c r="G1542" s="246">
        <f t="shared" si="148"/>
        <v>-69.579999999999984</v>
      </c>
      <c r="H1542" s="224">
        <f t="shared" si="149"/>
        <v>-0.15731404024417814</v>
      </c>
    </row>
    <row r="1543" spans="1:8" ht="15.75" customHeight="1" x14ac:dyDescent="0.2">
      <c r="A1543" s="227">
        <f t="shared" si="151"/>
        <v>24</v>
      </c>
      <c r="B1543" s="239" t="str">
        <f t="shared" si="151"/>
        <v>24-FAIZABAD</v>
      </c>
      <c r="C1543" s="240">
        <f t="shared" si="150"/>
        <v>570.6</v>
      </c>
      <c r="D1543" s="240">
        <f t="shared" si="146"/>
        <v>518.66</v>
      </c>
      <c r="E1543" s="246">
        <f>'AT-8_Hon_CCH_Pry'!P33+'AT-8A_Hon_CCH_UPry'!P33</f>
        <v>569.28</v>
      </c>
      <c r="F1543" s="244">
        <f t="shared" si="147"/>
        <v>0.99768664563617238</v>
      </c>
      <c r="G1543" s="246">
        <f t="shared" si="148"/>
        <v>-50.620000000000005</v>
      </c>
      <c r="H1543" s="224">
        <f t="shared" si="149"/>
        <v>-8.8713634770417105E-2</v>
      </c>
    </row>
    <row r="1544" spans="1:8" ht="15.75" customHeight="1" x14ac:dyDescent="0.2">
      <c r="A1544" s="227">
        <f t="shared" si="151"/>
        <v>25</v>
      </c>
      <c r="B1544" s="239" t="str">
        <f t="shared" si="151"/>
        <v>25-FARRUKHABAD</v>
      </c>
      <c r="C1544" s="240">
        <f t="shared" si="150"/>
        <v>462.6</v>
      </c>
      <c r="D1544" s="240">
        <f t="shared" si="146"/>
        <v>431.95000000000005</v>
      </c>
      <c r="E1544" s="246">
        <f>'AT-8_Hon_CCH_Pry'!P34+'AT-8A_Hon_CCH_UPry'!P34</f>
        <v>411.7</v>
      </c>
      <c r="F1544" s="244">
        <f t="shared" si="147"/>
        <v>0.88996973627323817</v>
      </c>
      <c r="G1544" s="246">
        <f t="shared" si="148"/>
        <v>20.250000000000057</v>
      </c>
      <c r="H1544" s="224">
        <f t="shared" si="149"/>
        <v>4.3774319066147982E-2</v>
      </c>
    </row>
    <row r="1545" spans="1:8" ht="15.75" customHeight="1" x14ac:dyDescent="0.2">
      <c r="A1545" s="227">
        <f t="shared" si="151"/>
        <v>26</v>
      </c>
      <c r="B1545" s="239" t="str">
        <f t="shared" si="151"/>
        <v>26-FATEHPUR</v>
      </c>
      <c r="C1545" s="240">
        <f t="shared" si="150"/>
        <v>665.6</v>
      </c>
      <c r="D1545" s="240">
        <f t="shared" si="146"/>
        <v>595.8660000000001</v>
      </c>
      <c r="E1545" s="246">
        <f>'AT-8_Hon_CCH_Pry'!P35+'AT-8A_Hon_CCH_UPry'!P35</f>
        <v>665.44</v>
      </c>
      <c r="F1545" s="244">
        <f t="shared" si="147"/>
        <v>0.99975961538461544</v>
      </c>
      <c r="G1545" s="246">
        <f t="shared" si="148"/>
        <v>-69.573999999999955</v>
      </c>
      <c r="H1545" s="224">
        <f t="shared" si="149"/>
        <v>-0.10452824519230762</v>
      </c>
    </row>
    <row r="1546" spans="1:8" ht="15.75" customHeight="1" x14ac:dyDescent="0.2">
      <c r="A1546" s="227">
        <f t="shared" si="151"/>
        <v>27</v>
      </c>
      <c r="B1546" s="239" t="str">
        <f t="shared" si="151"/>
        <v>27-FIROZABAD</v>
      </c>
      <c r="C1546" s="240">
        <f t="shared" si="150"/>
        <v>414.5</v>
      </c>
      <c r="D1546" s="240">
        <f t="shared" si="146"/>
        <v>382.76</v>
      </c>
      <c r="E1546" s="246">
        <f>'AT-8_Hon_CCH_Pry'!P36+'AT-8A_Hon_CCH_UPry'!P36</f>
        <v>417.11</v>
      </c>
      <c r="F1546" s="244">
        <f t="shared" si="147"/>
        <v>1.0062967430639325</v>
      </c>
      <c r="G1546" s="246">
        <f t="shared" si="148"/>
        <v>-34.350000000000023</v>
      </c>
      <c r="H1546" s="224">
        <f t="shared" si="149"/>
        <v>-8.2870928829915619E-2</v>
      </c>
    </row>
    <row r="1547" spans="1:8" ht="15.75" customHeight="1" x14ac:dyDescent="0.2">
      <c r="A1547" s="227">
        <f t="shared" si="151"/>
        <v>28</v>
      </c>
      <c r="B1547" s="239" t="str">
        <f t="shared" si="151"/>
        <v>28-G.B. NAGAR</v>
      </c>
      <c r="C1547" s="240">
        <f t="shared" si="150"/>
        <v>16.5</v>
      </c>
      <c r="D1547" s="240">
        <f t="shared" si="146"/>
        <v>16.330000000000002</v>
      </c>
      <c r="E1547" s="246">
        <f>'AT-8_Hon_CCH_Pry'!P37+'AT-8A_Hon_CCH_UPry'!P37</f>
        <v>13.456800000000001</v>
      </c>
      <c r="F1547" s="244">
        <f t="shared" si="147"/>
        <v>0.81556363636363649</v>
      </c>
      <c r="G1547" s="246">
        <f t="shared" si="148"/>
        <v>2.8732000000000006</v>
      </c>
      <c r="H1547" s="224">
        <f t="shared" si="149"/>
        <v>0.17413333333333336</v>
      </c>
    </row>
    <row r="1548" spans="1:8" ht="15.75" customHeight="1" x14ac:dyDescent="0.2">
      <c r="A1548" s="227">
        <f t="shared" si="151"/>
        <v>29</v>
      </c>
      <c r="B1548" s="239" t="str">
        <f t="shared" si="151"/>
        <v>29-GHAZIPUR</v>
      </c>
      <c r="C1548" s="240">
        <f t="shared" si="150"/>
        <v>796.8</v>
      </c>
      <c r="D1548" s="240">
        <f t="shared" si="146"/>
        <v>762.5100000000001</v>
      </c>
      <c r="E1548" s="246">
        <f>'AT-8_Hon_CCH_Pry'!P38+'AT-8A_Hon_CCH_UPry'!P38</f>
        <v>749.41</v>
      </c>
      <c r="F1548" s="244">
        <f t="shared" si="147"/>
        <v>0.94052459839357427</v>
      </c>
      <c r="G1548" s="246">
        <f t="shared" si="148"/>
        <v>13.100000000000136</v>
      </c>
      <c r="H1548" s="224">
        <f t="shared" si="149"/>
        <v>1.6440763052209009E-2</v>
      </c>
    </row>
    <row r="1549" spans="1:8" ht="15.75" customHeight="1" x14ac:dyDescent="0.2">
      <c r="A1549" s="227">
        <f t="shared" si="151"/>
        <v>30</v>
      </c>
      <c r="B1549" s="239" t="str">
        <f t="shared" si="151"/>
        <v>30-GHAZIYABAD</v>
      </c>
      <c r="C1549" s="240">
        <f t="shared" si="150"/>
        <v>21.5</v>
      </c>
      <c r="D1549" s="240">
        <f t="shared" si="146"/>
        <v>56.089999999999996</v>
      </c>
      <c r="E1549" s="246">
        <f>'AT-8_Hon_CCH_Pry'!P39+'AT-8A_Hon_CCH_UPry'!P39</f>
        <v>69.06</v>
      </c>
      <c r="F1549" s="244">
        <f t="shared" si="147"/>
        <v>3.212093023255814</v>
      </c>
      <c r="G1549" s="246">
        <f t="shared" si="148"/>
        <v>-12.970000000000006</v>
      </c>
      <c r="H1549" s="224">
        <f t="shared" si="149"/>
        <v>-0.6032558139534886</v>
      </c>
    </row>
    <row r="1550" spans="1:8" ht="15.75" customHeight="1" x14ac:dyDescent="0.2">
      <c r="A1550" s="227">
        <f t="shared" si="151"/>
        <v>31</v>
      </c>
      <c r="B1550" s="239" t="str">
        <f t="shared" si="151"/>
        <v>31-GONDA</v>
      </c>
      <c r="C1550" s="240">
        <f t="shared" si="150"/>
        <v>839.5</v>
      </c>
      <c r="D1550" s="240">
        <f t="shared" si="146"/>
        <v>881.79000000000008</v>
      </c>
      <c r="E1550" s="246">
        <f>'AT-8_Hon_CCH_Pry'!P40+'AT-8A_Hon_CCH_UPry'!P40</f>
        <v>828.33999999999992</v>
      </c>
      <c r="F1550" s="244">
        <f t="shared" si="147"/>
        <v>0.98670637284097662</v>
      </c>
      <c r="G1550" s="246">
        <f t="shared" si="148"/>
        <v>53.450000000000159</v>
      </c>
      <c r="H1550" s="224">
        <f t="shared" si="149"/>
        <v>6.3668850506253913E-2</v>
      </c>
    </row>
    <row r="1551" spans="1:8" ht="15.75" customHeight="1" x14ac:dyDescent="0.2">
      <c r="A1551" s="227">
        <f t="shared" si="151"/>
        <v>32</v>
      </c>
      <c r="B1551" s="239" t="str">
        <f t="shared" si="151"/>
        <v>32-GORAKHPUR</v>
      </c>
      <c r="C1551" s="240">
        <f t="shared" si="150"/>
        <v>877.7</v>
      </c>
      <c r="D1551" s="240">
        <f t="shared" si="146"/>
        <v>836.61</v>
      </c>
      <c r="E1551" s="246">
        <f>'AT-8_Hon_CCH_Pry'!P41+'AT-8A_Hon_CCH_UPry'!P41</f>
        <v>834.66</v>
      </c>
      <c r="F1551" s="244">
        <f t="shared" si="147"/>
        <v>0.95096274353423715</v>
      </c>
      <c r="G1551" s="246">
        <f t="shared" si="148"/>
        <v>1.9500000000000455</v>
      </c>
      <c r="H1551" s="224">
        <f t="shared" si="149"/>
        <v>2.2217158482397692E-3</v>
      </c>
    </row>
    <row r="1552" spans="1:8" ht="15.75" customHeight="1" x14ac:dyDescent="0.2">
      <c r="A1552" s="227">
        <f t="shared" si="151"/>
        <v>33</v>
      </c>
      <c r="B1552" s="239" t="str">
        <f t="shared" si="151"/>
        <v>33-HAMEERPUR</v>
      </c>
      <c r="C1552" s="240">
        <f t="shared" ref="C1552:C1567" si="152">C1471</f>
        <v>286.2</v>
      </c>
      <c r="D1552" s="240">
        <f t="shared" si="146"/>
        <v>281.19</v>
      </c>
      <c r="E1552" s="246">
        <f>'AT-8_Hon_CCH_Pry'!P42+'AT-8A_Hon_CCH_UPry'!P42</f>
        <v>283.77</v>
      </c>
      <c r="F1552" s="244">
        <f t="shared" si="147"/>
        <v>0.9915094339622641</v>
      </c>
      <c r="G1552" s="246">
        <f t="shared" si="148"/>
        <v>-2.5799999999999841</v>
      </c>
      <c r="H1552" s="224">
        <f t="shared" si="149"/>
        <v>-9.0146750524108463E-3</v>
      </c>
    </row>
    <row r="1553" spans="1:8" ht="15.75" customHeight="1" x14ac:dyDescent="0.2">
      <c r="A1553" s="227">
        <f t="shared" si="151"/>
        <v>34</v>
      </c>
      <c r="B1553" s="239" t="str">
        <f t="shared" si="151"/>
        <v>34-HARDOI</v>
      </c>
      <c r="C1553" s="240">
        <f t="shared" si="152"/>
        <v>1095.5999999999999</v>
      </c>
      <c r="D1553" s="240">
        <f t="shared" si="146"/>
        <v>1093.68</v>
      </c>
      <c r="E1553" s="246">
        <f>'AT-8_Hon_CCH_Pry'!P43+'AT-8A_Hon_CCH_UPry'!P43</f>
        <v>1150.3900000000001</v>
      </c>
      <c r="F1553" s="244">
        <f t="shared" si="147"/>
        <v>1.0500091274187662</v>
      </c>
      <c r="G1553" s="246">
        <f t="shared" si="148"/>
        <v>-56.710000000000036</v>
      </c>
      <c r="H1553" s="224">
        <f t="shared" si="149"/>
        <v>-5.1761591821832827E-2</v>
      </c>
    </row>
    <row r="1554" spans="1:8" ht="15.75" customHeight="1" x14ac:dyDescent="0.2">
      <c r="A1554" s="227">
        <f t="shared" si="151"/>
        <v>35</v>
      </c>
      <c r="B1554" s="239" t="str">
        <f t="shared" si="151"/>
        <v>35-HATHRAS</v>
      </c>
      <c r="C1554" s="240">
        <f t="shared" si="152"/>
        <v>262.7</v>
      </c>
      <c r="D1554" s="240">
        <f t="shared" si="146"/>
        <v>260.70000000000005</v>
      </c>
      <c r="E1554" s="246">
        <f>'AT-8_Hon_CCH_Pry'!P44+'AT-8A_Hon_CCH_UPry'!P44</f>
        <v>280.08000000000004</v>
      </c>
      <c r="F1554" s="244">
        <f t="shared" si="147"/>
        <v>1.0661591168633424</v>
      </c>
      <c r="G1554" s="246">
        <f t="shared" si="148"/>
        <v>-19.379999999999995</v>
      </c>
      <c r="H1554" s="224">
        <f t="shared" si="149"/>
        <v>-7.3772363913208974E-2</v>
      </c>
    </row>
    <row r="1555" spans="1:8" ht="15.75" customHeight="1" x14ac:dyDescent="0.2">
      <c r="A1555" s="227">
        <f t="shared" si="151"/>
        <v>36</v>
      </c>
      <c r="B1555" s="239" t="str">
        <f t="shared" si="151"/>
        <v>36-ITAWAH</v>
      </c>
      <c r="C1555" s="240">
        <f t="shared" si="152"/>
        <v>382</v>
      </c>
      <c r="D1555" s="240">
        <f t="shared" si="146"/>
        <v>384.97</v>
      </c>
      <c r="E1555" s="246">
        <f>'AT-8_Hon_CCH_Pry'!P45+'AT-8A_Hon_CCH_UPry'!P45</f>
        <v>382</v>
      </c>
      <c r="F1555" s="244">
        <f t="shared" si="147"/>
        <v>1</v>
      </c>
      <c r="G1555" s="246">
        <f t="shared" si="148"/>
        <v>2.9700000000000273</v>
      </c>
      <c r="H1555" s="224">
        <f t="shared" si="149"/>
        <v>7.7748691099477152E-3</v>
      </c>
    </row>
    <row r="1556" spans="1:8" ht="15.75" customHeight="1" x14ac:dyDescent="0.2">
      <c r="A1556" s="227">
        <f t="shared" si="151"/>
        <v>37</v>
      </c>
      <c r="B1556" s="239" t="str">
        <f t="shared" si="151"/>
        <v>37-J.P. NAGAR</v>
      </c>
      <c r="C1556" s="240">
        <f t="shared" si="152"/>
        <v>307.10000000000002</v>
      </c>
      <c r="D1556" s="240">
        <f t="shared" si="146"/>
        <v>317.15999999999997</v>
      </c>
      <c r="E1556" s="246">
        <f>'AT-8_Hon_CCH_Pry'!P46+'AT-8A_Hon_CCH_UPry'!P46</f>
        <v>307.10000000000002</v>
      </c>
      <c r="F1556" s="244">
        <f t="shared" si="147"/>
        <v>1</v>
      </c>
      <c r="G1556" s="246">
        <f t="shared" si="148"/>
        <v>10.059999999999945</v>
      </c>
      <c r="H1556" s="224">
        <f t="shared" si="149"/>
        <v>3.2758059264083178E-2</v>
      </c>
    </row>
    <row r="1557" spans="1:8" ht="15.75" customHeight="1" x14ac:dyDescent="0.2">
      <c r="A1557" s="227">
        <f t="shared" si="151"/>
        <v>38</v>
      </c>
      <c r="B1557" s="239" t="str">
        <f t="shared" si="151"/>
        <v>38-JALAUN</v>
      </c>
      <c r="C1557" s="240">
        <f t="shared" si="152"/>
        <v>390.79999999999995</v>
      </c>
      <c r="D1557" s="240">
        <f t="shared" si="146"/>
        <v>377.84999999999997</v>
      </c>
      <c r="E1557" s="246">
        <f>'AT-8_Hon_CCH_Pry'!P47+'AT-8A_Hon_CCH_UPry'!P47</f>
        <v>372.16</v>
      </c>
      <c r="F1557" s="244">
        <f t="shared" si="147"/>
        <v>0.9523029682702151</v>
      </c>
      <c r="G1557" s="246">
        <f t="shared" si="148"/>
        <v>5.6899999999999409</v>
      </c>
      <c r="H1557" s="224">
        <f t="shared" si="149"/>
        <v>1.4559877175025439E-2</v>
      </c>
    </row>
    <row r="1558" spans="1:8" ht="15.75" customHeight="1" x14ac:dyDescent="0.2">
      <c r="A1558" s="227">
        <f t="shared" si="151"/>
        <v>39</v>
      </c>
      <c r="B1558" s="239" t="str">
        <f t="shared" si="151"/>
        <v>39-JAUNPUR</v>
      </c>
      <c r="C1558" s="240">
        <f t="shared" si="152"/>
        <v>949.7</v>
      </c>
      <c r="D1558" s="240">
        <f t="shared" si="146"/>
        <v>720.17000000000007</v>
      </c>
      <c r="E1558" s="246">
        <f>'AT-8_Hon_CCH_Pry'!P48+'AT-8A_Hon_CCH_UPry'!P48</f>
        <v>936.45</v>
      </c>
      <c r="F1558" s="244">
        <f t="shared" si="147"/>
        <v>0.98604822575550177</v>
      </c>
      <c r="G1558" s="246">
        <f t="shared" si="148"/>
        <v>-216.27999999999997</v>
      </c>
      <c r="H1558" s="224">
        <f t="shared" si="149"/>
        <v>-0.22773507423396858</v>
      </c>
    </row>
    <row r="1559" spans="1:8" ht="15.75" customHeight="1" x14ac:dyDescent="0.2">
      <c r="A1559" s="227">
        <f t="shared" si="151"/>
        <v>40</v>
      </c>
      <c r="B1559" s="239" t="str">
        <f t="shared" si="151"/>
        <v>40-JHANSI</v>
      </c>
      <c r="C1559" s="240">
        <f t="shared" si="152"/>
        <v>424.3</v>
      </c>
      <c r="D1559" s="240">
        <f t="shared" si="146"/>
        <v>411.71999999999997</v>
      </c>
      <c r="E1559" s="246">
        <f>'AT-8_Hon_CCH_Pry'!P49+'AT-8A_Hon_CCH_UPry'!P49</f>
        <v>406.19</v>
      </c>
      <c r="F1559" s="244">
        <f t="shared" si="147"/>
        <v>0.95731793542304966</v>
      </c>
      <c r="G1559" s="246">
        <f t="shared" si="148"/>
        <v>5.5299999999999727</v>
      </c>
      <c r="H1559" s="224">
        <f t="shared" si="149"/>
        <v>1.303323120433649E-2</v>
      </c>
    </row>
    <row r="1560" spans="1:8" ht="15.75" customHeight="1" x14ac:dyDescent="0.2">
      <c r="A1560" s="227">
        <f t="shared" ref="A1560:B1579" si="153">A79</f>
        <v>41</v>
      </c>
      <c r="B1560" s="239" t="str">
        <f t="shared" si="153"/>
        <v>41-KANNAUJ</v>
      </c>
      <c r="C1560" s="240">
        <f t="shared" si="152"/>
        <v>406.4</v>
      </c>
      <c r="D1560" s="240">
        <f t="shared" si="146"/>
        <v>473.38</v>
      </c>
      <c r="E1560" s="246">
        <f>'AT-8_Hon_CCH_Pry'!P50+'AT-8A_Hon_CCH_UPry'!P50</f>
        <v>403.64</v>
      </c>
      <c r="F1560" s="244">
        <f t="shared" si="147"/>
        <v>0.99320866141732289</v>
      </c>
      <c r="G1560" s="246">
        <f t="shared" si="148"/>
        <v>69.740000000000009</v>
      </c>
      <c r="H1560" s="224">
        <f t="shared" si="149"/>
        <v>0.17160433070866146</v>
      </c>
    </row>
    <row r="1561" spans="1:8" ht="15.75" customHeight="1" x14ac:dyDescent="0.2">
      <c r="A1561" s="227">
        <f t="shared" si="153"/>
        <v>42</v>
      </c>
      <c r="B1561" s="239" t="str">
        <f t="shared" si="153"/>
        <v>42-KANPUR DEHAT</v>
      </c>
      <c r="C1561" s="240">
        <f t="shared" si="152"/>
        <v>501.1</v>
      </c>
      <c r="D1561" s="240">
        <f t="shared" si="146"/>
        <v>476.91</v>
      </c>
      <c r="E1561" s="246">
        <f>'AT-8_Hon_CCH_Pry'!P51+'AT-8A_Hon_CCH_UPry'!P51</f>
        <v>466.28999999999996</v>
      </c>
      <c r="F1561" s="244">
        <f t="shared" si="147"/>
        <v>0.93053282777888635</v>
      </c>
      <c r="G1561" s="246">
        <f t="shared" si="148"/>
        <v>10.620000000000061</v>
      </c>
      <c r="H1561" s="224">
        <f t="shared" si="149"/>
        <v>2.119337457593307E-2</v>
      </c>
    </row>
    <row r="1562" spans="1:8" ht="15.75" customHeight="1" x14ac:dyDescent="0.2">
      <c r="A1562" s="227">
        <f t="shared" si="153"/>
        <v>43</v>
      </c>
      <c r="B1562" s="239" t="str">
        <f t="shared" si="153"/>
        <v>43-KANPUR NAGAR</v>
      </c>
      <c r="C1562" s="240">
        <f t="shared" si="152"/>
        <v>423.4</v>
      </c>
      <c r="D1562" s="240">
        <f t="shared" si="146"/>
        <v>431.21000000000004</v>
      </c>
      <c r="E1562" s="246">
        <f>'AT-8_Hon_CCH_Pry'!P52+'AT-8A_Hon_CCH_UPry'!P52</f>
        <v>418.48</v>
      </c>
      <c r="F1562" s="244">
        <f t="shared" si="147"/>
        <v>0.98837978271138416</v>
      </c>
      <c r="G1562" s="246">
        <f t="shared" si="148"/>
        <v>12.730000000000018</v>
      </c>
      <c r="H1562" s="224">
        <f t="shared" si="149"/>
        <v>3.0066131317902738E-2</v>
      </c>
    </row>
    <row r="1563" spans="1:8" ht="15.75" customHeight="1" x14ac:dyDescent="0.2">
      <c r="A1563" s="227">
        <f t="shared" si="153"/>
        <v>44</v>
      </c>
      <c r="B1563" s="239" t="str">
        <f t="shared" si="153"/>
        <v>44-KAAS GANJ</v>
      </c>
      <c r="C1563" s="240">
        <f t="shared" si="152"/>
        <v>343</v>
      </c>
      <c r="D1563" s="240">
        <f t="shared" si="146"/>
        <v>364.81000000000006</v>
      </c>
      <c r="E1563" s="246">
        <f>'AT-8_Hon_CCH_Pry'!P53+'AT-8A_Hon_CCH_UPry'!P53</f>
        <v>374.4</v>
      </c>
      <c r="F1563" s="244">
        <f t="shared" si="147"/>
        <v>1.0915451895043731</v>
      </c>
      <c r="G1563" s="246">
        <f t="shared" si="148"/>
        <v>-9.5899999999999181</v>
      </c>
      <c r="H1563" s="224">
        <f t="shared" si="149"/>
        <v>-2.7959183673469151E-2</v>
      </c>
    </row>
    <row r="1564" spans="1:8" ht="15.75" customHeight="1" x14ac:dyDescent="0.2">
      <c r="A1564" s="227">
        <f t="shared" si="153"/>
        <v>45</v>
      </c>
      <c r="B1564" s="239" t="str">
        <f t="shared" si="153"/>
        <v>45-KAUSHAMBI</v>
      </c>
      <c r="C1564" s="240">
        <f t="shared" si="152"/>
        <v>336.2</v>
      </c>
      <c r="D1564" s="240">
        <f t="shared" si="146"/>
        <v>329.13</v>
      </c>
      <c r="E1564" s="246">
        <f>'AT-8_Hon_CCH_Pry'!P54+'AT-8A_Hon_CCH_UPry'!P54</f>
        <v>321.38</v>
      </c>
      <c r="F1564" s="244">
        <f t="shared" si="147"/>
        <v>0.95591909577632361</v>
      </c>
      <c r="G1564" s="246">
        <f t="shared" si="148"/>
        <v>7.75</v>
      </c>
      <c r="H1564" s="224">
        <f t="shared" si="149"/>
        <v>2.305175490779298E-2</v>
      </c>
    </row>
    <row r="1565" spans="1:8" ht="15.75" customHeight="1" x14ac:dyDescent="0.2">
      <c r="A1565" s="227">
        <f t="shared" si="153"/>
        <v>46</v>
      </c>
      <c r="B1565" s="239" t="str">
        <f t="shared" si="153"/>
        <v>46-KUSHINAGAR</v>
      </c>
      <c r="C1565" s="240">
        <f t="shared" si="152"/>
        <v>837.5</v>
      </c>
      <c r="D1565" s="240">
        <f t="shared" si="146"/>
        <v>854.5200000000001</v>
      </c>
      <c r="E1565" s="246">
        <f>'AT-8_Hon_CCH_Pry'!P55+'AT-8A_Hon_CCH_UPry'!P55</f>
        <v>817.40000000000009</v>
      </c>
      <c r="F1565" s="244">
        <f t="shared" si="147"/>
        <v>0.97600000000000009</v>
      </c>
      <c r="G1565" s="246">
        <f t="shared" si="148"/>
        <v>37.120000000000005</v>
      </c>
      <c r="H1565" s="224">
        <f t="shared" si="149"/>
        <v>4.4322388059701498E-2</v>
      </c>
    </row>
    <row r="1566" spans="1:8" ht="15.75" customHeight="1" x14ac:dyDescent="0.2">
      <c r="A1566" s="227">
        <f t="shared" si="153"/>
        <v>47</v>
      </c>
      <c r="B1566" s="239" t="str">
        <f t="shared" si="153"/>
        <v>47-LAKHIMPUR KHERI</v>
      </c>
      <c r="C1566" s="240">
        <f t="shared" si="152"/>
        <v>1029.7</v>
      </c>
      <c r="D1566" s="240">
        <f t="shared" si="146"/>
        <v>948.93</v>
      </c>
      <c r="E1566" s="246">
        <f>'AT-8_Hon_CCH_Pry'!P56+'AT-8A_Hon_CCH_UPry'!P56</f>
        <v>1023.3399999999999</v>
      </c>
      <c r="F1566" s="244">
        <f t="shared" si="147"/>
        <v>0.99382344372147213</v>
      </c>
      <c r="G1566" s="246">
        <f t="shared" si="148"/>
        <v>-74.409999999999968</v>
      </c>
      <c r="H1566" s="224">
        <f t="shared" si="149"/>
        <v>-7.2263766145479233E-2</v>
      </c>
    </row>
    <row r="1567" spans="1:8" ht="15.75" customHeight="1" x14ac:dyDescent="0.2">
      <c r="A1567" s="227">
        <f t="shared" si="153"/>
        <v>48</v>
      </c>
      <c r="B1567" s="239" t="str">
        <f t="shared" si="153"/>
        <v>48-LALITPUR</v>
      </c>
      <c r="C1567" s="240">
        <f t="shared" si="152"/>
        <v>419.7</v>
      </c>
      <c r="D1567" s="240">
        <f t="shared" si="146"/>
        <v>426.35999999999996</v>
      </c>
      <c r="E1567" s="246">
        <f>'AT-8_Hon_CCH_Pry'!P57+'AT-8A_Hon_CCH_UPry'!P57</f>
        <v>386.79</v>
      </c>
      <c r="F1567" s="244">
        <f t="shared" si="147"/>
        <v>0.92158684774839184</v>
      </c>
      <c r="G1567" s="246">
        <f t="shared" si="148"/>
        <v>39.569999999999936</v>
      </c>
      <c r="H1567" s="224">
        <f t="shared" si="149"/>
        <v>9.428162973552523E-2</v>
      </c>
    </row>
    <row r="1568" spans="1:8" ht="15.75" customHeight="1" x14ac:dyDescent="0.2">
      <c r="A1568" s="227">
        <f t="shared" si="153"/>
        <v>49</v>
      </c>
      <c r="B1568" s="239" t="str">
        <f t="shared" si="153"/>
        <v>49-LUCKNOW</v>
      </c>
      <c r="C1568" s="240">
        <f t="shared" ref="C1568:C1583" si="154">C1487</f>
        <v>412.29999999999995</v>
      </c>
      <c r="D1568" s="240">
        <f t="shared" si="146"/>
        <v>408.56</v>
      </c>
      <c r="E1568" s="246">
        <f>'AT-8_Hon_CCH_Pry'!P58+'AT-8A_Hon_CCH_UPry'!P58</f>
        <v>414.94</v>
      </c>
      <c r="F1568" s="244">
        <f t="shared" si="147"/>
        <v>1.0064031045355324</v>
      </c>
      <c r="G1568" s="246">
        <f t="shared" si="148"/>
        <v>-6.3799999999999955</v>
      </c>
      <c r="H1568" s="224">
        <f t="shared" si="149"/>
        <v>-1.5474169294203241E-2</v>
      </c>
    </row>
    <row r="1569" spans="1:8" ht="15.75" customHeight="1" x14ac:dyDescent="0.2">
      <c r="A1569" s="227">
        <f t="shared" si="153"/>
        <v>50</v>
      </c>
      <c r="B1569" s="239" t="str">
        <f t="shared" si="153"/>
        <v>50-MAHOBA</v>
      </c>
      <c r="C1569" s="240">
        <f t="shared" si="154"/>
        <v>261.39999999999998</v>
      </c>
      <c r="D1569" s="240">
        <f t="shared" si="146"/>
        <v>267.25</v>
      </c>
      <c r="E1569" s="246">
        <f>'AT-8_Hon_CCH_Pry'!P59+'AT-8A_Hon_CCH_UPry'!P59</f>
        <v>261.39999999999998</v>
      </c>
      <c r="F1569" s="244">
        <f t="shared" si="147"/>
        <v>1</v>
      </c>
      <c r="G1569" s="246">
        <f t="shared" si="148"/>
        <v>5.8500000000000227</v>
      </c>
      <c r="H1569" s="224">
        <f t="shared" si="149"/>
        <v>2.2379495026778971E-2</v>
      </c>
    </row>
    <row r="1570" spans="1:8" ht="15.75" customHeight="1" x14ac:dyDescent="0.2">
      <c r="A1570" s="227">
        <f t="shared" si="153"/>
        <v>51</v>
      </c>
      <c r="B1570" s="239" t="str">
        <f t="shared" si="153"/>
        <v>51-MAHRAJGANJ</v>
      </c>
      <c r="C1570" s="240">
        <f t="shared" si="154"/>
        <v>619.20000000000005</v>
      </c>
      <c r="D1570" s="240">
        <f t="shared" si="146"/>
        <v>619.74</v>
      </c>
      <c r="E1570" s="246">
        <f>'AT-8_Hon_CCH_Pry'!P60+'AT-8A_Hon_CCH_UPry'!P60</f>
        <v>600</v>
      </c>
      <c r="F1570" s="244">
        <f t="shared" si="147"/>
        <v>0.96899224806201545</v>
      </c>
      <c r="G1570" s="246">
        <f t="shared" si="148"/>
        <v>19.740000000000009</v>
      </c>
      <c r="H1570" s="224">
        <f t="shared" si="149"/>
        <v>3.1879844961240321E-2</v>
      </c>
    </row>
    <row r="1571" spans="1:8" ht="15.75" customHeight="1" x14ac:dyDescent="0.2">
      <c r="A1571" s="227">
        <f t="shared" si="153"/>
        <v>52</v>
      </c>
      <c r="B1571" s="239" t="str">
        <f t="shared" si="153"/>
        <v>52-MAINPURI</v>
      </c>
      <c r="C1571" s="240">
        <f t="shared" si="154"/>
        <v>422.70000000000005</v>
      </c>
      <c r="D1571" s="240">
        <f t="shared" si="146"/>
        <v>436.21999999999997</v>
      </c>
      <c r="E1571" s="246">
        <f>'AT-8_Hon_CCH_Pry'!P61+'AT-8A_Hon_CCH_UPry'!P61</f>
        <v>505.35599999999999</v>
      </c>
      <c r="F1571" s="244">
        <f t="shared" si="147"/>
        <v>1.1955429382540808</v>
      </c>
      <c r="G1571" s="246">
        <f t="shared" si="148"/>
        <v>-69.136000000000024</v>
      </c>
      <c r="H1571" s="224">
        <f t="shared" si="149"/>
        <v>-0.16355807901585054</v>
      </c>
    </row>
    <row r="1572" spans="1:8" ht="15.75" customHeight="1" x14ac:dyDescent="0.2">
      <c r="A1572" s="227">
        <f t="shared" si="153"/>
        <v>53</v>
      </c>
      <c r="B1572" s="239" t="str">
        <f t="shared" si="153"/>
        <v>53-MATHURA</v>
      </c>
      <c r="C1572" s="240">
        <f t="shared" si="154"/>
        <v>26.299999999999997</v>
      </c>
      <c r="D1572" s="240">
        <f t="shared" si="146"/>
        <v>20.91</v>
      </c>
      <c r="E1572" s="246">
        <f>'AT-8_Hon_CCH_Pry'!P62+'AT-8A_Hon_CCH_UPry'!P62</f>
        <v>12.42</v>
      </c>
      <c r="F1572" s="244">
        <f t="shared" si="147"/>
        <v>0.47224334600760459</v>
      </c>
      <c r="G1572" s="246">
        <f t="shared" si="148"/>
        <v>8.49</v>
      </c>
      <c r="H1572" s="224">
        <f t="shared" si="149"/>
        <v>0.32281368821292777</v>
      </c>
    </row>
    <row r="1573" spans="1:8" ht="15.75" customHeight="1" x14ac:dyDescent="0.2">
      <c r="A1573" s="227">
        <f t="shared" si="153"/>
        <v>54</v>
      </c>
      <c r="B1573" s="239" t="str">
        <f t="shared" si="153"/>
        <v>54-MAU</v>
      </c>
      <c r="C1573" s="240">
        <f t="shared" si="154"/>
        <v>461.59999999999997</v>
      </c>
      <c r="D1573" s="240">
        <f t="shared" si="146"/>
        <v>447.77</v>
      </c>
      <c r="E1573" s="246">
        <f>'AT-8_Hon_CCH_Pry'!P63+'AT-8A_Hon_CCH_UPry'!P63</f>
        <v>441.68000000000006</v>
      </c>
      <c r="F1573" s="244">
        <f t="shared" si="147"/>
        <v>0.95684575389948023</v>
      </c>
      <c r="G1573" s="246">
        <f t="shared" si="148"/>
        <v>6.0899999999999181</v>
      </c>
      <c r="H1573" s="224">
        <f t="shared" si="149"/>
        <v>1.3193240901212995E-2</v>
      </c>
    </row>
    <row r="1574" spans="1:8" ht="15.75" customHeight="1" x14ac:dyDescent="0.2">
      <c r="A1574" s="227">
        <f t="shared" si="153"/>
        <v>55</v>
      </c>
      <c r="B1574" s="239" t="str">
        <f t="shared" si="153"/>
        <v>55-MEERUT</v>
      </c>
      <c r="C1574" s="240">
        <f t="shared" si="154"/>
        <v>251.5</v>
      </c>
      <c r="D1574" s="240">
        <f t="shared" si="146"/>
        <v>239.19</v>
      </c>
      <c r="E1574" s="246">
        <f>'AT-8_Hon_CCH_Pry'!P64+'AT-8A_Hon_CCH_UPry'!P64</f>
        <v>245.42</v>
      </c>
      <c r="F1574" s="244">
        <f t="shared" si="147"/>
        <v>0.97582504970178918</v>
      </c>
      <c r="G1574" s="246">
        <f t="shared" si="148"/>
        <v>-6.2299999999999898</v>
      </c>
      <c r="H1574" s="224">
        <f t="shared" si="149"/>
        <v>-2.4771371769383658E-2</v>
      </c>
    </row>
    <row r="1575" spans="1:8" ht="15.75" customHeight="1" x14ac:dyDescent="0.2">
      <c r="A1575" s="227">
        <f t="shared" si="153"/>
        <v>56</v>
      </c>
      <c r="B1575" s="239" t="str">
        <f t="shared" si="153"/>
        <v>56-MIRZAPUR</v>
      </c>
      <c r="C1575" s="240">
        <f t="shared" si="154"/>
        <v>651.29999999999995</v>
      </c>
      <c r="D1575" s="240">
        <f t="shared" si="146"/>
        <v>783</v>
      </c>
      <c r="E1575" s="246">
        <f>'AT-8_Hon_CCH_Pry'!P65+'AT-8A_Hon_CCH_UPry'!P65</f>
        <v>651.29999999999995</v>
      </c>
      <c r="F1575" s="244">
        <f t="shared" si="147"/>
        <v>1</v>
      </c>
      <c r="G1575" s="246">
        <f t="shared" si="148"/>
        <v>131.70000000000005</v>
      </c>
      <c r="H1575" s="224">
        <f t="shared" si="149"/>
        <v>0.20221096269000469</v>
      </c>
    </row>
    <row r="1576" spans="1:8" ht="15.75" customHeight="1" x14ac:dyDescent="0.2">
      <c r="A1576" s="227">
        <f t="shared" si="153"/>
        <v>57</v>
      </c>
      <c r="B1576" s="239" t="str">
        <f t="shared" si="153"/>
        <v>57-MORADABAD</v>
      </c>
      <c r="C1576" s="240">
        <f t="shared" si="154"/>
        <v>388.7</v>
      </c>
      <c r="D1576" s="240">
        <f t="shared" si="146"/>
        <v>404.09000000000003</v>
      </c>
      <c r="E1576" s="246">
        <f>'AT-8_Hon_CCH_Pry'!P66+'AT-8A_Hon_CCH_UPry'!P66</f>
        <v>390.2</v>
      </c>
      <c r="F1576" s="244">
        <f t="shared" si="147"/>
        <v>1.0038590172369437</v>
      </c>
      <c r="G1576" s="246">
        <f t="shared" si="148"/>
        <v>13.890000000000043</v>
      </c>
      <c r="H1576" s="224">
        <f t="shared" si="149"/>
        <v>3.5734499614098386E-2</v>
      </c>
    </row>
    <row r="1577" spans="1:8" ht="15.75" customHeight="1" x14ac:dyDescent="0.2">
      <c r="A1577" s="227">
        <f t="shared" si="153"/>
        <v>58</v>
      </c>
      <c r="B1577" s="239" t="str">
        <f t="shared" si="153"/>
        <v>58-MUZAFFARNAGAR</v>
      </c>
      <c r="C1577" s="240">
        <f t="shared" si="154"/>
        <v>307</v>
      </c>
      <c r="D1577" s="240">
        <f t="shared" si="146"/>
        <v>349.18</v>
      </c>
      <c r="E1577" s="246">
        <f>'AT-8_Hon_CCH_Pry'!P67+'AT-8A_Hon_CCH_UPry'!P67</f>
        <v>304.90000000000003</v>
      </c>
      <c r="F1577" s="244">
        <f t="shared" si="147"/>
        <v>0.99315960912052126</v>
      </c>
      <c r="G1577" s="246">
        <f t="shared" si="148"/>
        <v>44.279999999999973</v>
      </c>
      <c r="H1577" s="224">
        <f t="shared" si="149"/>
        <v>0.14423452768729633</v>
      </c>
    </row>
    <row r="1578" spans="1:8" ht="15.75" customHeight="1" x14ac:dyDescent="0.2">
      <c r="A1578" s="227">
        <f t="shared" si="153"/>
        <v>59</v>
      </c>
      <c r="B1578" s="239" t="str">
        <f t="shared" si="153"/>
        <v>59-PILIBHIT</v>
      </c>
      <c r="C1578" s="240">
        <f t="shared" si="154"/>
        <v>468.1</v>
      </c>
      <c r="D1578" s="240">
        <f t="shared" si="146"/>
        <v>454.12000000000006</v>
      </c>
      <c r="E1578" s="246">
        <f>'AT-8_Hon_CCH_Pry'!P68+'AT-8A_Hon_CCH_UPry'!P68</f>
        <v>440.52</v>
      </c>
      <c r="F1578" s="244">
        <f t="shared" si="147"/>
        <v>0.9410809656056397</v>
      </c>
      <c r="G1578" s="246">
        <f t="shared" si="148"/>
        <v>13.60000000000008</v>
      </c>
      <c r="H1578" s="224">
        <f t="shared" si="149"/>
        <v>2.9053621021149497E-2</v>
      </c>
    </row>
    <row r="1579" spans="1:8" ht="15.75" customHeight="1" x14ac:dyDescent="0.2">
      <c r="A1579" s="227">
        <f t="shared" si="153"/>
        <v>60</v>
      </c>
      <c r="B1579" s="239" t="str">
        <f t="shared" si="153"/>
        <v>60-PRATAPGARH</v>
      </c>
      <c r="C1579" s="240">
        <f t="shared" si="154"/>
        <v>736.5</v>
      </c>
      <c r="D1579" s="240">
        <f t="shared" si="146"/>
        <v>818.51</v>
      </c>
      <c r="E1579" s="246">
        <f>'AT-8_Hon_CCH_Pry'!P69+'AT-8A_Hon_CCH_UPry'!P69</f>
        <v>780.8599999999999</v>
      </c>
      <c r="F1579" s="244">
        <f t="shared" si="147"/>
        <v>1.0602308214528173</v>
      </c>
      <c r="G1579" s="246">
        <f t="shared" si="148"/>
        <v>37.650000000000091</v>
      </c>
      <c r="H1579" s="224">
        <f t="shared" si="149"/>
        <v>5.1120162932790349E-2</v>
      </c>
    </row>
    <row r="1580" spans="1:8" ht="15.75" customHeight="1" x14ac:dyDescent="0.2">
      <c r="A1580" s="227">
        <f t="shared" ref="A1580:B1594" si="155">A99</f>
        <v>61</v>
      </c>
      <c r="B1580" s="239" t="str">
        <f t="shared" si="155"/>
        <v>61-RAI BAREILY</v>
      </c>
      <c r="C1580" s="240">
        <f t="shared" si="154"/>
        <v>654.9</v>
      </c>
      <c r="D1580" s="240">
        <f t="shared" si="146"/>
        <v>820.5</v>
      </c>
      <c r="E1580" s="246">
        <f>'AT-8_Hon_CCH_Pry'!P70+'AT-8A_Hon_CCH_UPry'!P70</f>
        <v>654.9</v>
      </c>
      <c r="F1580" s="244">
        <f t="shared" si="147"/>
        <v>1</v>
      </c>
      <c r="G1580" s="246">
        <f t="shared" si="148"/>
        <v>165.60000000000002</v>
      </c>
      <c r="H1580" s="224">
        <f t="shared" si="149"/>
        <v>0.25286303252404951</v>
      </c>
    </row>
    <row r="1581" spans="1:8" ht="15.75" customHeight="1" x14ac:dyDescent="0.2">
      <c r="A1581" s="227">
        <f t="shared" si="155"/>
        <v>62</v>
      </c>
      <c r="B1581" s="239" t="str">
        <f t="shared" si="155"/>
        <v>62-RAMPUR</v>
      </c>
      <c r="C1581" s="240">
        <f t="shared" si="154"/>
        <v>456.20000000000005</v>
      </c>
      <c r="D1581" s="240">
        <f t="shared" si="146"/>
        <v>508.71</v>
      </c>
      <c r="E1581" s="246">
        <f>'AT-8_Hon_CCH_Pry'!P71+'AT-8A_Hon_CCH_UPry'!P71</f>
        <v>444.04</v>
      </c>
      <c r="F1581" s="244">
        <f t="shared" si="147"/>
        <v>0.97334502411223145</v>
      </c>
      <c r="G1581" s="246">
        <f t="shared" si="148"/>
        <v>64.669999999999959</v>
      </c>
      <c r="H1581" s="224">
        <f t="shared" si="149"/>
        <v>0.14175800087680832</v>
      </c>
    </row>
    <row r="1582" spans="1:8" ht="15.75" customHeight="1" x14ac:dyDescent="0.2">
      <c r="A1582" s="227">
        <f t="shared" si="155"/>
        <v>63</v>
      </c>
      <c r="B1582" s="239" t="str">
        <f t="shared" si="155"/>
        <v>63-SAHARANPUR</v>
      </c>
      <c r="C1582" s="240">
        <f t="shared" si="154"/>
        <v>437.5</v>
      </c>
      <c r="D1582" s="240">
        <f t="shared" si="146"/>
        <v>431.1</v>
      </c>
      <c r="E1582" s="246">
        <f>'AT-8_Hon_CCH_Pry'!P72+'AT-8A_Hon_CCH_UPry'!P72</f>
        <v>428.29</v>
      </c>
      <c r="F1582" s="244">
        <f t="shared" si="147"/>
        <v>0.9789485714285715</v>
      </c>
      <c r="G1582" s="246">
        <f t="shared" si="148"/>
        <v>2.8100000000000023</v>
      </c>
      <c r="H1582" s="224">
        <f t="shared" si="149"/>
        <v>6.4228571428571477E-3</v>
      </c>
    </row>
    <row r="1583" spans="1:8" ht="15.75" customHeight="1" x14ac:dyDescent="0.2">
      <c r="A1583" s="227">
        <f t="shared" si="155"/>
        <v>64</v>
      </c>
      <c r="B1583" s="239" t="str">
        <f t="shared" si="155"/>
        <v>64-SANTKABIR NAGAR</v>
      </c>
      <c r="C1583" s="240">
        <f t="shared" si="154"/>
        <v>394.3</v>
      </c>
      <c r="D1583" s="240">
        <f t="shared" si="146"/>
        <v>389.53000000000003</v>
      </c>
      <c r="E1583" s="246">
        <f>'AT-8_Hon_CCH_Pry'!P73+'AT-8A_Hon_CCH_UPry'!P73</f>
        <v>389.26</v>
      </c>
      <c r="F1583" s="244">
        <f t="shared" si="147"/>
        <v>0.9872178544255642</v>
      </c>
      <c r="G1583" s="246">
        <f t="shared" si="148"/>
        <v>0.27000000000003865</v>
      </c>
      <c r="H1583" s="224">
        <f t="shared" si="149"/>
        <v>6.8475779863058238E-4</v>
      </c>
    </row>
    <row r="1584" spans="1:8" ht="15.75" customHeight="1" x14ac:dyDescent="0.2">
      <c r="A1584" s="227">
        <f t="shared" si="155"/>
        <v>65</v>
      </c>
      <c r="B1584" s="239" t="str">
        <f t="shared" si="155"/>
        <v>65-SHAHJAHANPUR</v>
      </c>
      <c r="C1584" s="240">
        <f t="shared" ref="C1584:C1591" si="156">C1503</f>
        <v>847.09999999999991</v>
      </c>
      <c r="D1584" s="240">
        <f t="shared" si="146"/>
        <v>820.39</v>
      </c>
      <c r="E1584" s="246">
        <f>'AT-8_Hon_CCH_Pry'!P74+'AT-8A_Hon_CCH_UPry'!P74</f>
        <v>808.66000000000008</v>
      </c>
      <c r="F1584" s="244">
        <f t="shared" si="147"/>
        <v>0.9546216503364422</v>
      </c>
      <c r="G1584" s="246">
        <f t="shared" si="148"/>
        <v>11.729999999999905</v>
      </c>
      <c r="H1584" s="224">
        <f t="shared" si="149"/>
        <v>1.3847243536772406E-2</v>
      </c>
    </row>
    <row r="1585" spans="1:23" ht="15.75" customHeight="1" x14ac:dyDescent="0.2">
      <c r="A1585" s="227">
        <f t="shared" si="155"/>
        <v>66</v>
      </c>
      <c r="B1585" s="239" t="str">
        <f t="shared" si="155"/>
        <v>66-SHRAWASTI</v>
      </c>
      <c r="C1585" s="240">
        <f t="shared" si="156"/>
        <v>335.7</v>
      </c>
      <c r="D1585" s="240">
        <f t="shared" ref="D1585:D1594" si="157">F1504</f>
        <v>326.39999999999998</v>
      </c>
      <c r="E1585" s="246">
        <f>'AT-8_Hon_CCH_Pry'!P75+'AT-8A_Hon_CCH_UPry'!P75</f>
        <v>322.32000000000005</v>
      </c>
      <c r="F1585" s="244">
        <f t="shared" ref="F1585:F1595" si="158">E1585/C1585</f>
        <v>0.96014298480786431</v>
      </c>
      <c r="G1585" s="246">
        <f t="shared" ref="G1585:G1594" si="159">D1585-E1585</f>
        <v>4.0799999999999272</v>
      </c>
      <c r="H1585" s="224">
        <f t="shared" ref="H1585:H1595" si="160">G1585/C1585</f>
        <v>1.215370866845376E-2</v>
      </c>
    </row>
    <row r="1586" spans="1:23" ht="15.75" customHeight="1" x14ac:dyDescent="0.2">
      <c r="A1586" s="227">
        <f t="shared" si="155"/>
        <v>67</v>
      </c>
      <c r="B1586" s="239" t="str">
        <f t="shared" si="155"/>
        <v>67-SIDDHARTHNAGAR</v>
      </c>
      <c r="C1586" s="240">
        <f t="shared" si="156"/>
        <v>709.5</v>
      </c>
      <c r="D1586" s="240">
        <f t="shared" si="157"/>
        <v>695.75</v>
      </c>
      <c r="E1586" s="246">
        <f>'AT-8_Hon_CCH_Pry'!P76+'AT-8A_Hon_CCH_UPry'!P76</f>
        <v>692.26</v>
      </c>
      <c r="F1586" s="244">
        <f t="shared" si="158"/>
        <v>0.97570119802677946</v>
      </c>
      <c r="G1586" s="246">
        <f t="shared" si="159"/>
        <v>3.4900000000000091</v>
      </c>
      <c r="H1586" s="224">
        <f t="shared" si="160"/>
        <v>4.9189570119802803E-3</v>
      </c>
    </row>
    <row r="1587" spans="1:23" ht="15.75" customHeight="1" x14ac:dyDescent="0.2">
      <c r="A1587" s="227">
        <f t="shared" si="155"/>
        <v>68</v>
      </c>
      <c r="B1587" s="239" t="str">
        <f t="shared" si="155"/>
        <v>68-SITAPUR</v>
      </c>
      <c r="C1587" s="240">
        <f t="shared" si="156"/>
        <v>1157.0999999999999</v>
      </c>
      <c r="D1587" s="240">
        <f t="shared" si="157"/>
        <v>1318.6299999999999</v>
      </c>
      <c r="E1587" s="246">
        <f>'AT-8_Hon_CCH_Pry'!P77+'AT-8A_Hon_CCH_UPry'!P77</f>
        <v>1157.1400000000001</v>
      </c>
      <c r="F1587" s="244">
        <f t="shared" si="158"/>
        <v>1.0000345691815749</v>
      </c>
      <c r="G1587" s="246">
        <f t="shared" si="159"/>
        <v>161.48999999999978</v>
      </c>
      <c r="H1587" s="224">
        <f t="shared" si="160"/>
        <v>0.13956442831215954</v>
      </c>
    </row>
    <row r="1588" spans="1:23" ht="15.75" customHeight="1" x14ac:dyDescent="0.2">
      <c r="A1588" s="227">
        <f t="shared" si="155"/>
        <v>69</v>
      </c>
      <c r="B1588" s="239" t="str">
        <f t="shared" si="155"/>
        <v>69-SONBHADRA</v>
      </c>
      <c r="C1588" s="240">
        <f t="shared" si="156"/>
        <v>602.1</v>
      </c>
      <c r="D1588" s="240">
        <f t="shared" si="157"/>
        <v>565.15000000000009</v>
      </c>
      <c r="E1588" s="246">
        <f>'AT-8_Hon_CCH_Pry'!P78+'AT-8A_Hon_CCH_UPry'!P78</f>
        <v>601.29</v>
      </c>
      <c r="F1588" s="244">
        <f t="shared" si="158"/>
        <v>0.99865470852017924</v>
      </c>
      <c r="G1588" s="246">
        <f t="shared" si="159"/>
        <v>-36.139999999999873</v>
      </c>
      <c r="H1588" s="224">
        <f t="shared" si="160"/>
        <v>-6.0023251951502862E-2</v>
      </c>
    </row>
    <row r="1589" spans="1:23" ht="15.75" customHeight="1" x14ac:dyDescent="0.2">
      <c r="A1589" s="227">
        <f t="shared" si="155"/>
        <v>70</v>
      </c>
      <c r="B1589" s="239" t="str">
        <f t="shared" si="155"/>
        <v>70-SULTANPUR</v>
      </c>
      <c r="C1589" s="240">
        <f t="shared" si="156"/>
        <v>616.70000000000005</v>
      </c>
      <c r="D1589" s="240">
        <f t="shared" si="157"/>
        <v>599.63</v>
      </c>
      <c r="E1589" s="246">
        <f>'AT-8_Hon_CCH_Pry'!P79+'AT-8A_Hon_CCH_UPry'!P79</f>
        <v>592.13</v>
      </c>
      <c r="F1589" s="244">
        <f t="shared" si="158"/>
        <v>0.96015891032917133</v>
      </c>
      <c r="G1589" s="246">
        <f t="shared" si="159"/>
        <v>7.5</v>
      </c>
      <c r="H1589" s="224">
        <f t="shared" si="160"/>
        <v>1.2161504783525214E-2</v>
      </c>
    </row>
    <row r="1590" spans="1:23" ht="15.75" customHeight="1" x14ac:dyDescent="0.2">
      <c r="A1590" s="227">
        <f t="shared" si="155"/>
        <v>71</v>
      </c>
      <c r="B1590" s="239" t="str">
        <f t="shared" si="155"/>
        <v>71-UNNAO</v>
      </c>
      <c r="C1590" s="240">
        <f t="shared" si="156"/>
        <v>662.90000000000009</v>
      </c>
      <c r="D1590" s="240">
        <f t="shared" si="157"/>
        <v>692.91000000000008</v>
      </c>
      <c r="E1590" s="246">
        <f>'AT-8_Hon_CCH_Pry'!P80+'AT-8A_Hon_CCH_UPry'!P80</f>
        <v>663.37</v>
      </c>
      <c r="F1590" s="244">
        <f t="shared" si="158"/>
        <v>1.0007090058832402</v>
      </c>
      <c r="G1590" s="246">
        <f t="shared" si="159"/>
        <v>29.540000000000077</v>
      </c>
      <c r="H1590" s="224">
        <f t="shared" si="160"/>
        <v>4.4561774023231367E-2</v>
      </c>
    </row>
    <row r="1591" spans="1:23" ht="15.75" customHeight="1" x14ac:dyDescent="0.2">
      <c r="A1591" s="227">
        <f t="shared" si="155"/>
        <v>72</v>
      </c>
      <c r="B1591" s="239" t="str">
        <f t="shared" si="155"/>
        <v>72-VARANASI</v>
      </c>
      <c r="C1591" s="240">
        <f t="shared" si="156"/>
        <v>517.5</v>
      </c>
      <c r="D1591" s="240">
        <f t="shared" si="157"/>
        <v>511.05</v>
      </c>
      <c r="E1591" s="246">
        <f>'AT-8_Hon_CCH_Pry'!P81+'AT-8A_Hon_CCH_UPry'!P81</f>
        <v>507.33000000000004</v>
      </c>
      <c r="F1591" s="244">
        <f t="shared" si="158"/>
        <v>0.98034782608695659</v>
      </c>
      <c r="G1591" s="246">
        <f t="shared" si="159"/>
        <v>3.7199999999999704</v>
      </c>
      <c r="H1591" s="224">
        <f t="shared" si="160"/>
        <v>7.188405797101392E-3</v>
      </c>
    </row>
    <row r="1592" spans="1:23" ht="15.75" customHeight="1" x14ac:dyDescent="0.2">
      <c r="A1592" s="227">
        <f t="shared" si="155"/>
        <v>73</v>
      </c>
      <c r="B1592" s="239" t="str">
        <f t="shared" si="155"/>
        <v>73-SAMBHAL</v>
      </c>
      <c r="C1592" s="240">
        <f>C1511</f>
        <v>411.6</v>
      </c>
      <c r="D1592" s="240">
        <f t="shared" si="157"/>
        <v>430.99</v>
      </c>
      <c r="E1592" s="246">
        <f>'AT-8_Hon_CCH_Pry'!P82+'AT-8A_Hon_CCH_UPry'!P82</f>
        <v>406.72999999999996</v>
      </c>
      <c r="F1592" s="244">
        <f t="shared" si="158"/>
        <v>0.98816812439261403</v>
      </c>
      <c r="G1592" s="246">
        <f t="shared" si="159"/>
        <v>24.260000000000048</v>
      </c>
      <c r="H1592" s="224">
        <f t="shared" si="160"/>
        <v>5.8940719144800889E-2</v>
      </c>
    </row>
    <row r="1593" spans="1:23" ht="15.75" customHeight="1" x14ac:dyDescent="0.2">
      <c r="A1593" s="227">
        <f t="shared" si="155"/>
        <v>74</v>
      </c>
      <c r="B1593" s="239" t="str">
        <f t="shared" si="155"/>
        <v>74-HAPUR</v>
      </c>
      <c r="C1593" s="240">
        <f>C1512</f>
        <v>167.7</v>
      </c>
      <c r="D1593" s="240">
        <f t="shared" si="157"/>
        <v>160.68</v>
      </c>
      <c r="E1593" s="246">
        <f>'AT-8_Hon_CCH_Pry'!P83+'AT-8A_Hon_CCH_UPry'!P83</f>
        <v>157.45999999999998</v>
      </c>
      <c r="F1593" s="244">
        <f t="shared" si="158"/>
        <v>0.93893858079904591</v>
      </c>
      <c r="G1593" s="246">
        <f t="shared" si="159"/>
        <v>3.2200000000000273</v>
      </c>
      <c r="H1593" s="224">
        <f t="shared" si="160"/>
        <v>1.9200954084675179E-2</v>
      </c>
    </row>
    <row r="1594" spans="1:23" ht="15.75" customHeight="1" x14ac:dyDescent="0.2">
      <c r="A1594" s="227">
        <f t="shared" si="155"/>
        <v>75</v>
      </c>
      <c r="B1594" s="239" t="str">
        <f t="shared" si="155"/>
        <v>75-SHAMLI</v>
      </c>
      <c r="C1594" s="240">
        <f>C1513</f>
        <v>173</v>
      </c>
      <c r="D1594" s="240">
        <f t="shared" si="157"/>
        <v>176.48000000000002</v>
      </c>
      <c r="E1594" s="246">
        <f>'AT-8_Hon_CCH_Pry'!P84+'AT-8A_Hon_CCH_UPry'!P84</f>
        <v>176.14</v>
      </c>
      <c r="F1594" s="244">
        <f t="shared" si="158"/>
        <v>1.0181502890173411</v>
      </c>
      <c r="G1594" s="246">
        <f t="shared" si="159"/>
        <v>0.34000000000003183</v>
      </c>
      <c r="H1594" s="224">
        <f t="shared" si="160"/>
        <v>1.9653179190753287E-3</v>
      </c>
    </row>
    <row r="1595" spans="1:23" ht="15.75" customHeight="1" x14ac:dyDescent="0.2">
      <c r="A1595" s="175"/>
      <c r="B1595" s="241" t="str">
        <f>B114</f>
        <v>TOTAL</v>
      </c>
      <c r="C1595" s="242">
        <f>SUM(C1520:C1594)</f>
        <v>39782.899999999994</v>
      </c>
      <c r="D1595" s="242">
        <f>SUM(D1520:D1594)</f>
        <v>39710.092000000011</v>
      </c>
      <c r="E1595" s="242">
        <f>SUM(E1520:E1594)</f>
        <v>39333.897800000013</v>
      </c>
      <c r="F1595" s="245">
        <f t="shared" si="158"/>
        <v>0.9887136885445762</v>
      </c>
      <c r="G1595" s="242">
        <f>SUM(G1520:G1594)</f>
        <v>376.19420000000036</v>
      </c>
      <c r="H1595" s="178">
        <f t="shared" si="160"/>
        <v>9.4561784083111184E-3</v>
      </c>
    </row>
    <row r="1597" spans="1:23" ht="15.75" customHeight="1" x14ac:dyDescent="0.2">
      <c r="A1597" s="222" t="s">
        <v>1008</v>
      </c>
      <c r="B1597" s="141"/>
      <c r="C1597" s="141"/>
      <c r="D1597" s="141"/>
      <c r="E1597" s="141"/>
      <c r="F1597" s="141"/>
      <c r="G1597" s="141"/>
      <c r="H1597" s="141"/>
      <c r="I1597" s="258"/>
      <c r="J1597" s="258"/>
      <c r="K1597" s="258"/>
      <c r="L1597" s="258"/>
      <c r="M1597" s="258"/>
      <c r="N1597" s="258"/>
      <c r="O1597" s="258"/>
      <c r="P1597" s="258"/>
      <c r="Q1597" s="258"/>
      <c r="R1597" s="258"/>
      <c r="S1597" s="258"/>
      <c r="T1597" s="258"/>
      <c r="U1597" s="258"/>
      <c r="V1597" s="258"/>
      <c r="W1597" s="258"/>
    </row>
    <row r="1598" spans="1:23" ht="15.75" customHeight="1" x14ac:dyDescent="0.2">
      <c r="A1598" s="222" t="s">
        <v>1009</v>
      </c>
      <c r="B1598" s="141"/>
      <c r="C1598" s="141"/>
      <c r="D1598" s="141"/>
      <c r="E1598" s="141"/>
      <c r="F1598" s="153" t="s">
        <v>973</v>
      </c>
      <c r="G1598" s="141"/>
      <c r="H1598" s="141"/>
      <c r="I1598" s="258"/>
      <c r="J1598" s="258"/>
      <c r="K1598" s="258"/>
      <c r="L1598" s="258"/>
      <c r="M1598" s="258"/>
      <c r="N1598" s="258"/>
      <c r="O1598" s="258"/>
      <c r="P1598" s="258"/>
      <c r="Q1598" s="258"/>
      <c r="R1598" s="258"/>
      <c r="S1598" s="258"/>
      <c r="T1598" s="258"/>
      <c r="U1598" s="258"/>
      <c r="V1598" s="258"/>
      <c r="W1598" s="258"/>
    </row>
    <row r="1599" spans="1:23" s="257" customFormat="1" ht="44.25" customHeight="1" x14ac:dyDescent="0.2">
      <c r="A1599" s="144" t="s">
        <v>304</v>
      </c>
      <c r="B1599" s="144"/>
      <c r="C1599" s="143" t="s">
        <v>929</v>
      </c>
      <c r="D1599" s="143" t="s">
        <v>1010</v>
      </c>
      <c r="E1599" s="143" t="s">
        <v>884</v>
      </c>
      <c r="F1599" s="143" t="s">
        <v>931</v>
      </c>
      <c r="G1599" s="222"/>
      <c r="H1599" s="222"/>
      <c r="I1599" s="259"/>
      <c r="J1599" s="259"/>
      <c r="K1599" s="259"/>
      <c r="L1599" s="259"/>
      <c r="M1599" s="259"/>
      <c r="N1599" s="259"/>
      <c r="O1599" s="259"/>
      <c r="P1599" s="259"/>
      <c r="Q1599" s="259"/>
      <c r="R1599" s="259"/>
      <c r="S1599" s="259"/>
      <c r="T1599" s="259"/>
      <c r="U1599" s="259"/>
      <c r="V1599" s="259"/>
      <c r="W1599" s="259"/>
    </row>
    <row r="1600" spans="1:23" ht="15.75" customHeight="1" x14ac:dyDescent="0.2">
      <c r="A1600" s="227">
        <v>1</v>
      </c>
      <c r="B1600" s="227">
        <v>2</v>
      </c>
      <c r="C1600" s="227">
        <v>3</v>
      </c>
      <c r="D1600" s="227">
        <v>4</v>
      </c>
      <c r="E1600" s="227" t="s">
        <v>932</v>
      </c>
      <c r="F1600" s="227">
        <v>6</v>
      </c>
      <c r="G1600" s="141"/>
      <c r="H1600" s="141"/>
      <c r="I1600" s="258"/>
      <c r="J1600" s="258"/>
      <c r="K1600" s="258"/>
      <c r="L1600" s="258"/>
      <c r="M1600" s="258"/>
      <c r="N1600" s="258"/>
      <c r="O1600" s="258"/>
      <c r="P1600" s="258"/>
      <c r="Q1600" s="258"/>
      <c r="R1600" s="258"/>
      <c r="S1600" s="258"/>
      <c r="T1600" s="258"/>
      <c r="U1600" s="258"/>
      <c r="V1600" s="258"/>
      <c r="W1600" s="258"/>
    </row>
    <row r="1601" spans="1:23" ht="15.75" customHeight="1" x14ac:dyDescent="0.2">
      <c r="A1601" s="145">
        <v>1</v>
      </c>
      <c r="B1601" s="260" t="s">
        <v>324</v>
      </c>
      <c r="C1601" s="216">
        <v>1928.52</v>
      </c>
      <c r="D1601" s="216">
        <f>'AT-10_MME'!C23</f>
        <v>1928.52</v>
      </c>
      <c r="E1601" s="218">
        <f>D1601-C1601</f>
        <v>0</v>
      </c>
      <c r="F1601" s="212">
        <f>E1601/C1601</f>
        <v>0</v>
      </c>
      <c r="G1601" s="249"/>
      <c r="H1601" s="141"/>
      <c r="I1601" s="258"/>
      <c r="J1601" s="258"/>
      <c r="K1601" s="258"/>
      <c r="L1601" s="258"/>
      <c r="M1601" s="258"/>
      <c r="N1601" s="258"/>
      <c r="O1601" s="258"/>
      <c r="P1601" s="258"/>
      <c r="Q1601" s="258"/>
      <c r="R1601" s="258"/>
      <c r="S1601" s="258"/>
      <c r="T1601" s="258"/>
      <c r="U1601" s="258"/>
      <c r="V1601" s="258"/>
      <c r="W1601" s="258"/>
    </row>
    <row r="1602" spans="1:23" ht="15.75" customHeight="1" x14ac:dyDescent="0.2">
      <c r="A1602" s="145">
        <v>2</v>
      </c>
      <c r="B1602" s="260" t="s">
        <v>985</v>
      </c>
      <c r="C1602" s="216">
        <v>-824.59</v>
      </c>
      <c r="D1602" s="216">
        <f>'AT-10_MME'!D23</f>
        <v>-824.59</v>
      </c>
      <c r="E1602" s="218">
        <f>D1602-C1602</f>
        <v>0</v>
      </c>
      <c r="F1602" s="212">
        <f>E1602/C1602</f>
        <v>0</v>
      </c>
      <c r="G1602" s="141"/>
      <c r="H1602" s="141"/>
      <c r="I1602" s="258"/>
      <c r="J1602" s="258"/>
      <c r="K1602" s="258"/>
      <c r="L1602" s="258"/>
      <c r="M1602" s="258"/>
      <c r="N1602" s="258"/>
      <c r="O1602" s="258"/>
      <c r="P1602" s="258"/>
      <c r="Q1602" s="258"/>
      <c r="R1602" s="258"/>
      <c r="S1602" s="258"/>
      <c r="T1602" s="258"/>
      <c r="U1602" s="258"/>
      <c r="V1602" s="258"/>
      <c r="W1602" s="258"/>
    </row>
    <row r="1603" spans="1:23" ht="15.75" customHeight="1" x14ac:dyDescent="0.2">
      <c r="A1603" s="145">
        <v>3</v>
      </c>
      <c r="B1603" s="260" t="s">
        <v>1061</v>
      </c>
      <c r="C1603" s="216">
        <v>1909.23</v>
      </c>
      <c r="D1603" s="216">
        <f>'AT-10_MME'!E23</f>
        <v>1909.23</v>
      </c>
      <c r="E1603" s="218">
        <f>D1603-C1603</f>
        <v>0</v>
      </c>
      <c r="F1603" s="212">
        <f>E1603/C1603</f>
        <v>0</v>
      </c>
      <c r="G1603" s="141"/>
      <c r="H1603" s="141"/>
      <c r="I1603" s="258"/>
      <c r="J1603" s="258"/>
      <c r="K1603" s="258"/>
      <c r="L1603" s="258"/>
      <c r="M1603" s="258"/>
      <c r="N1603" s="258"/>
      <c r="O1603" s="258"/>
      <c r="P1603" s="258"/>
      <c r="Q1603" s="258"/>
      <c r="R1603" s="258"/>
      <c r="S1603" s="258"/>
      <c r="T1603" s="258"/>
      <c r="U1603" s="258"/>
      <c r="V1603" s="258"/>
      <c r="W1603" s="258"/>
    </row>
    <row r="1604" spans="1:23" ht="15.75" customHeight="1" x14ac:dyDescent="0.2">
      <c r="A1604" s="145">
        <v>4</v>
      </c>
      <c r="B1604" s="261" t="s">
        <v>1011</v>
      </c>
      <c r="C1604" s="219">
        <f>SUM(C1602:C1603)</f>
        <v>1084.6399999999999</v>
      </c>
      <c r="D1604" s="219">
        <f>SUM(D1602:D1603)</f>
        <v>1084.6399999999999</v>
      </c>
      <c r="E1604" s="219">
        <f>D1604-C1604</f>
        <v>0</v>
      </c>
      <c r="F1604" s="217">
        <f>E1604/C1604</f>
        <v>0</v>
      </c>
      <c r="G1604" s="141"/>
      <c r="H1604" s="141"/>
      <c r="I1604" s="258"/>
      <c r="J1604" s="258"/>
      <c r="K1604" s="258"/>
      <c r="L1604" s="258"/>
      <c r="M1604" s="258"/>
      <c r="N1604" s="258"/>
      <c r="O1604" s="258"/>
      <c r="P1604" s="258"/>
      <c r="Q1604" s="258"/>
      <c r="R1604" s="258"/>
      <c r="S1604" s="258"/>
      <c r="T1604" s="258"/>
      <c r="U1604" s="258"/>
      <c r="V1604" s="258"/>
      <c r="W1604" s="258"/>
    </row>
    <row r="1605" spans="1:23" ht="15.75" customHeight="1" x14ac:dyDescent="0.2">
      <c r="A1605" s="530"/>
      <c r="B1605" s="530"/>
      <c r="C1605" s="530"/>
      <c r="D1605" s="530"/>
      <c r="E1605" s="530"/>
      <c r="F1605" s="248"/>
      <c r="G1605" s="141"/>
      <c r="H1605" s="141"/>
      <c r="I1605" s="258"/>
      <c r="J1605" s="258"/>
      <c r="K1605" s="258"/>
      <c r="L1605" s="258"/>
      <c r="M1605" s="258"/>
      <c r="N1605" s="258"/>
      <c r="O1605" s="258"/>
      <c r="P1605" s="258"/>
      <c r="Q1605" s="258"/>
      <c r="R1605" s="258"/>
      <c r="S1605" s="258"/>
      <c r="T1605" s="258"/>
      <c r="U1605" s="258"/>
      <c r="V1605" s="258"/>
      <c r="W1605" s="258"/>
    </row>
    <row r="1606" spans="1:23" ht="15.75" customHeight="1" x14ac:dyDescent="0.2">
      <c r="A1606" s="222" t="s">
        <v>1062</v>
      </c>
      <c r="B1606" s="141"/>
      <c r="C1606" s="141"/>
      <c r="D1606" s="141"/>
      <c r="E1606" s="141"/>
      <c r="F1606" s="141"/>
      <c r="G1606" s="141"/>
      <c r="H1606" s="141"/>
      <c r="I1606" s="258"/>
      <c r="J1606" s="258"/>
      <c r="K1606" s="258"/>
      <c r="L1606" s="258"/>
      <c r="M1606" s="258"/>
      <c r="N1606" s="258"/>
      <c r="O1606" s="258"/>
      <c r="P1606" s="258"/>
      <c r="Q1606" s="258"/>
      <c r="R1606" s="258"/>
      <c r="S1606" s="258"/>
      <c r="T1606" s="258"/>
      <c r="U1606" s="258"/>
      <c r="V1606" s="258"/>
      <c r="W1606" s="258"/>
    </row>
    <row r="1607" spans="1:23" ht="15.75" customHeight="1" x14ac:dyDescent="0.2">
      <c r="A1607" s="141"/>
      <c r="B1607" s="141"/>
      <c r="C1607" s="141"/>
      <c r="E1607" s="265"/>
      <c r="F1607" s="265"/>
      <c r="G1607" s="153" t="s">
        <v>973</v>
      </c>
      <c r="H1607" s="141"/>
      <c r="I1607" s="258"/>
      <c r="J1607" s="258"/>
      <c r="K1607" s="258"/>
      <c r="L1607" s="258"/>
      <c r="M1607" s="258"/>
      <c r="N1607" s="258"/>
      <c r="O1607" s="258"/>
      <c r="P1607" s="258"/>
      <c r="Q1607" s="258"/>
      <c r="R1607" s="258"/>
      <c r="S1607" s="258"/>
      <c r="T1607" s="258"/>
      <c r="U1607" s="258"/>
      <c r="V1607" s="258"/>
      <c r="W1607" s="258"/>
    </row>
    <row r="1608" spans="1:23" ht="38.25" customHeight="1" x14ac:dyDescent="0.2">
      <c r="A1608" s="144" t="s">
        <v>304</v>
      </c>
      <c r="B1608" s="144" t="s">
        <v>1012</v>
      </c>
      <c r="C1608" s="144" t="str">
        <f>B1601</f>
        <v>Allocation for 2017-18</v>
      </c>
      <c r="D1608" s="144" t="s">
        <v>946</v>
      </c>
      <c r="E1608" s="144" t="s">
        <v>347</v>
      </c>
      <c r="F1608" s="144" t="s">
        <v>1013</v>
      </c>
      <c r="G1608" s="144" t="s">
        <v>315</v>
      </c>
      <c r="H1608" s="141"/>
      <c r="I1608" s="258"/>
      <c r="J1608" s="258"/>
      <c r="K1608" s="258"/>
      <c r="L1608" s="258"/>
      <c r="M1608" s="258"/>
      <c r="N1608" s="258"/>
      <c r="O1608" s="258"/>
      <c r="P1608" s="258"/>
      <c r="Q1608" s="258"/>
      <c r="R1608" s="258"/>
      <c r="S1608" s="258"/>
      <c r="T1608" s="258"/>
      <c r="U1608" s="258"/>
      <c r="V1608" s="258"/>
      <c r="W1608" s="258"/>
    </row>
    <row r="1609" spans="1:23" ht="15.75" customHeight="1" x14ac:dyDescent="0.2">
      <c r="A1609" s="262">
        <v>1</v>
      </c>
      <c r="B1609" s="262">
        <v>2</v>
      </c>
      <c r="C1609" s="262">
        <v>3</v>
      </c>
      <c r="D1609" s="262">
        <v>4</v>
      </c>
      <c r="E1609" s="262">
        <v>5</v>
      </c>
      <c r="F1609" s="262">
        <v>6</v>
      </c>
      <c r="G1609" s="262">
        <v>7</v>
      </c>
      <c r="H1609" s="141"/>
      <c r="I1609" s="258"/>
      <c r="J1609" s="258"/>
      <c r="K1609" s="258"/>
      <c r="L1609" s="258"/>
      <c r="M1609" s="258"/>
      <c r="N1609" s="258"/>
      <c r="O1609" s="258"/>
      <c r="P1609" s="258"/>
      <c r="Q1609" s="258"/>
      <c r="R1609" s="258"/>
      <c r="S1609" s="258"/>
      <c r="T1609" s="258"/>
      <c r="U1609" s="258"/>
      <c r="V1609" s="258"/>
      <c r="W1609" s="258"/>
    </row>
    <row r="1610" spans="1:23" ht="15.75" customHeight="1" x14ac:dyDescent="0.2">
      <c r="A1610" s="145">
        <v>1</v>
      </c>
      <c r="B1610" s="260" t="s">
        <v>396</v>
      </c>
      <c r="C1610" s="531">
        <f>D1601</f>
        <v>1928.52</v>
      </c>
      <c r="D1610" s="534">
        <f>D1604</f>
        <v>1084.6399999999999</v>
      </c>
      <c r="E1610" s="537">
        <f>'AT-10_MME'!G23</f>
        <v>1992.4396399999998</v>
      </c>
      <c r="F1610" s="540">
        <f>E1610/C1610</f>
        <v>1.0331444008877273</v>
      </c>
      <c r="G1610" s="525">
        <f>D1610-E1610</f>
        <v>-907.79963999999995</v>
      </c>
      <c r="H1610" s="141"/>
      <c r="I1610" s="258"/>
      <c r="J1610" s="258"/>
      <c r="K1610" s="258"/>
      <c r="L1610" s="258"/>
      <c r="M1610" s="258"/>
      <c r="N1610" s="258"/>
      <c r="O1610" s="258"/>
      <c r="P1610" s="258"/>
      <c r="Q1610" s="258"/>
      <c r="R1610" s="258"/>
      <c r="S1610" s="258"/>
      <c r="T1610" s="258"/>
      <c r="U1610" s="258"/>
      <c r="V1610" s="258"/>
      <c r="W1610" s="258"/>
    </row>
    <row r="1611" spans="1:23" ht="15.75" customHeight="1" x14ac:dyDescent="0.2">
      <c r="A1611" s="145">
        <v>2</v>
      </c>
      <c r="B1611" s="260" t="s">
        <v>1014</v>
      </c>
      <c r="C1611" s="532"/>
      <c r="D1611" s="535"/>
      <c r="E1611" s="538"/>
      <c r="F1611" s="541"/>
      <c r="G1611" s="526"/>
      <c r="H1611" s="141"/>
      <c r="I1611" s="258"/>
      <c r="J1611" s="258"/>
      <c r="K1611" s="258"/>
      <c r="L1611" s="258"/>
      <c r="M1611" s="258"/>
      <c r="N1611" s="258"/>
      <c r="O1611" s="258"/>
      <c r="P1611" s="258"/>
      <c r="Q1611" s="258"/>
      <c r="R1611" s="258"/>
      <c r="S1611" s="258"/>
      <c r="T1611" s="258"/>
      <c r="U1611" s="258"/>
      <c r="V1611" s="258"/>
      <c r="W1611" s="258"/>
    </row>
    <row r="1612" spans="1:23" ht="15.75" customHeight="1" x14ac:dyDescent="0.2">
      <c r="A1612" s="145">
        <v>3</v>
      </c>
      <c r="B1612" s="260" t="s">
        <v>1015</v>
      </c>
      <c r="C1612" s="533"/>
      <c r="D1612" s="536"/>
      <c r="E1612" s="539"/>
      <c r="F1612" s="542"/>
      <c r="G1612" s="527"/>
      <c r="H1612" s="141"/>
      <c r="I1612" s="258"/>
      <c r="J1612" s="258"/>
      <c r="K1612" s="258"/>
      <c r="L1612" s="258"/>
      <c r="M1612" s="258"/>
      <c r="N1612" s="258"/>
      <c r="O1612" s="258"/>
      <c r="P1612" s="258"/>
      <c r="Q1612" s="258"/>
      <c r="R1612" s="258"/>
      <c r="S1612" s="258"/>
      <c r="T1612" s="258"/>
      <c r="U1612" s="258"/>
      <c r="V1612" s="258"/>
      <c r="W1612" s="258"/>
    </row>
    <row r="1613" spans="1:23" ht="15.75" customHeight="1" x14ac:dyDescent="0.2">
      <c r="A1613" s="544" t="s">
        <v>11</v>
      </c>
      <c r="B1613" s="545"/>
      <c r="C1613" s="263">
        <f>SUM(C1610:C1611)</f>
        <v>1928.52</v>
      </c>
      <c r="D1613" s="263">
        <f>SUM(D1610:D1611)</f>
        <v>1084.6399999999999</v>
      </c>
      <c r="E1613" s="263">
        <f>SUM(E1610)</f>
        <v>1992.4396399999998</v>
      </c>
      <c r="F1613" s="236">
        <f>E1613/C1613</f>
        <v>1.0331444008877273</v>
      </c>
      <c r="G1613" s="263">
        <f>D1613-E1613</f>
        <v>-907.79963999999995</v>
      </c>
      <c r="H1613" s="142"/>
      <c r="I1613" s="258"/>
      <c r="J1613" s="258"/>
      <c r="K1613" s="258"/>
      <c r="L1613" s="258"/>
      <c r="M1613" s="258"/>
      <c r="N1613" s="258"/>
      <c r="O1613" s="258"/>
      <c r="P1613" s="258"/>
      <c r="Q1613" s="258"/>
      <c r="R1613" s="258"/>
      <c r="S1613" s="258"/>
      <c r="T1613" s="258"/>
      <c r="U1613" s="258"/>
      <c r="V1613" s="258"/>
      <c r="W1613" s="258"/>
    </row>
    <row r="1614" spans="1:23" ht="15.75" customHeight="1" x14ac:dyDescent="0.2">
      <c r="A1614" s="141"/>
      <c r="B1614" s="141"/>
      <c r="C1614" s="141"/>
      <c r="D1614" s="141"/>
      <c r="E1614" s="141"/>
      <c r="F1614" s="141"/>
      <c r="G1614" s="141"/>
      <c r="H1614" s="141"/>
      <c r="I1614" s="258"/>
      <c r="J1614" s="258"/>
      <c r="K1614" s="258"/>
      <c r="L1614" s="258"/>
      <c r="M1614" s="258"/>
      <c r="N1614" s="258"/>
      <c r="O1614" s="258"/>
      <c r="P1614" s="258"/>
      <c r="Q1614" s="258"/>
      <c r="R1614" s="258"/>
      <c r="S1614" s="258"/>
      <c r="T1614" s="258"/>
      <c r="U1614" s="258"/>
      <c r="V1614" s="258"/>
      <c r="W1614" s="258"/>
    </row>
    <row r="1615" spans="1:23" ht="15.75" customHeight="1" x14ac:dyDescent="0.2">
      <c r="A1615" s="222" t="s">
        <v>1016</v>
      </c>
      <c r="B1615" s="141"/>
      <c r="C1615" s="141"/>
      <c r="D1615" s="141"/>
      <c r="E1615" s="141"/>
      <c r="F1615" s="141"/>
      <c r="G1615" s="141"/>
      <c r="H1615" s="141"/>
      <c r="I1615" s="258"/>
      <c r="J1615" s="258"/>
      <c r="K1615" s="258"/>
      <c r="L1615" s="258"/>
      <c r="M1615" s="258"/>
      <c r="N1615" s="258"/>
      <c r="O1615" s="258"/>
      <c r="P1615" s="258"/>
      <c r="Q1615" s="258"/>
      <c r="R1615" s="258"/>
      <c r="S1615" s="258"/>
      <c r="T1615" s="258"/>
      <c r="U1615" s="258"/>
      <c r="V1615" s="258"/>
      <c r="W1615" s="258"/>
    </row>
    <row r="1616" spans="1:23" ht="15.75" customHeight="1" x14ac:dyDescent="0.2">
      <c r="A1616" s="222" t="s">
        <v>1017</v>
      </c>
      <c r="B1616" s="141"/>
      <c r="C1616" s="141"/>
      <c r="D1616" s="141"/>
      <c r="E1616" s="141"/>
      <c r="F1616" s="153" t="s">
        <v>973</v>
      </c>
      <c r="G1616" s="141"/>
      <c r="H1616" s="141"/>
      <c r="I1616" s="258"/>
      <c r="J1616" s="258"/>
      <c r="K1616" s="258"/>
      <c r="L1616" s="258"/>
      <c r="M1616" s="258"/>
      <c r="N1616" s="258"/>
      <c r="O1616" s="258"/>
      <c r="P1616" s="258"/>
      <c r="Q1616" s="258"/>
      <c r="R1616" s="258"/>
      <c r="S1616" s="258"/>
      <c r="T1616" s="258"/>
      <c r="U1616" s="258"/>
      <c r="V1616" s="258"/>
      <c r="W1616" s="258"/>
    </row>
    <row r="1617" spans="1:23" ht="48.75" customHeight="1" x14ac:dyDescent="0.2">
      <c r="A1617" s="144" t="s">
        <v>304</v>
      </c>
      <c r="B1617" s="292"/>
      <c r="C1617" s="143" t="s">
        <v>929</v>
      </c>
      <c r="D1617" s="143" t="s">
        <v>1010</v>
      </c>
      <c r="E1617" s="143" t="s">
        <v>884</v>
      </c>
      <c r="F1617" s="143" t="s">
        <v>931</v>
      </c>
      <c r="G1617" s="141"/>
      <c r="H1617" s="141"/>
      <c r="I1617" s="258"/>
      <c r="J1617" s="258"/>
      <c r="K1617" s="258"/>
      <c r="L1617" s="258"/>
      <c r="M1617" s="258"/>
      <c r="N1617" s="258"/>
      <c r="O1617" s="258"/>
      <c r="P1617" s="258"/>
      <c r="Q1617" s="258"/>
      <c r="R1617" s="258"/>
      <c r="S1617" s="258"/>
      <c r="T1617" s="258"/>
      <c r="U1617" s="258"/>
      <c r="V1617" s="258"/>
      <c r="W1617" s="258"/>
    </row>
    <row r="1618" spans="1:23" ht="15.75" customHeight="1" x14ac:dyDescent="0.2">
      <c r="A1618" s="144">
        <v>1</v>
      </c>
      <c r="B1618" s="144">
        <v>2</v>
      </c>
      <c r="C1618" s="144">
        <v>3</v>
      </c>
      <c r="D1618" s="144">
        <v>4</v>
      </c>
      <c r="E1618" s="144" t="s">
        <v>932</v>
      </c>
      <c r="F1618" s="144">
        <v>6</v>
      </c>
      <c r="G1618" s="141"/>
      <c r="H1618" s="141"/>
      <c r="I1618" s="258"/>
      <c r="J1618" s="258"/>
      <c r="K1618" s="258"/>
      <c r="L1618" s="258"/>
      <c r="M1618" s="258"/>
      <c r="N1618" s="258"/>
      <c r="O1618" s="258"/>
      <c r="P1618" s="258"/>
      <c r="Q1618" s="258"/>
      <c r="R1618" s="258"/>
      <c r="S1618" s="258"/>
      <c r="T1618" s="258"/>
      <c r="U1618" s="258"/>
      <c r="V1618" s="258"/>
      <c r="W1618" s="258"/>
    </row>
    <row r="1619" spans="1:23" ht="15.75" customHeight="1" x14ac:dyDescent="0.2">
      <c r="A1619" s="145">
        <v>1</v>
      </c>
      <c r="B1619" s="260" t="str">
        <f>B1601</f>
        <v>Allocation for 2017-18</v>
      </c>
      <c r="C1619" s="218">
        <f>AT9_TA!C9</f>
        <v>2201.5300000000007</v>
      </c>
      <c r="D1619" s="218">
        <f>C1619</f>
        <v>2201.5300000000007</v>
      </c>
      <c r="E1619" s="218">
        <f>D1619-C1619</f>
        <v>0</v>
      </c>
      <c r="F1619" s="212">
        <f>E1619/C1619</f>
        <v>0</v>
      </c>
      <c r="G1619" s="141"/>
      <c r="H1619" s="141"/>
      <c r="I1619" s="258"/>
      <c r="J1619" s="258"/>
      <c r="K1619" s="258"/>
      <c r="L1619" s="258"/>
      <c r="M1619" s="258"/>
      <c r="N1619" s="258"/>
      <c r="O1619" s="258"/>
      <c r="P1619" s="258"/>
      <c r="Q1619" s="258"/>
      <c r="R1619" s="258"/>
      <c r="S1619" s="258"/>
      <c r="T1619" s="258"/>
      <c r="U1619" s="258"/>
      <c r="V1619" s="258"/>
      <c r="W1619" s="258"/>
    </row>
    <row r="1620" spans="1:23" ht="15.75" customHeight="1" x14ac:dyDescent="0.2">
      <c r="A1620" s="145">
        <v>2</v>
      </c>
      <c r="B1620" s="260" t="str">
        <f>B1602</f>
        <v>Opening Balance as on 1.4.2017</v>
      </c>
      <c r="C1620" s="218">
        <v>-705.13</v>
      </c>
      <c r="D1620" s="218">
        <f>C1620</f>
        <v>-705.13</v>
      </c>
      <c r="E1620" s="218">
        <f>D1620-C1620</f>
        <v>0</v>
      </c>
      <c r="F1620" s="212">
        <f>E1620/C1620</f>
        <v>0</v>
      </c>
      <c r="G1620" s="141"/>
      <c r="H1620" s="141"/>
      <c r="I1620" s="258"/>
      <c r="J1620" s="258"/>
      <c r="K1620" s="258"/>
      <c r="L1620" s="258"/>
      <c r="M1620" s="258"/>
      <c r="N1620" s="258"/>
      <c r="O1620" s="258"/>
      <c r="P1620" s="258"/>
      <c r="Q1620" s="258"/>
      <c r="R1620" s="258"/>
      <c r="S1620" s="258"/>
      <c r="T1620" s="258"/>
      <c r="U1620" s="258"/>
      <c r="V1620" s="258"/>
      <c r="W1620" s="258"/>
    </row>
    <row r="1621" spans="1:23" ht="15.75" customHeight="1" x14ac:dyDescent="0.2">
      <c r="A1621" s="145">
        <v>3</v>
      </c>
      <c r="B1621" s="260" t="str">
        <f>B1603</f>
        <v>Releasing during 2017-18</v>
      </c>
      <c r="C1621" s="218">
        <v>1978.36</v>
      </c>
      <c r="D1621" s="218">
        <f>C1621</f>
        <v>1978.36</v>
      </c>
      <c r="E1621" s="218">
        <f>D1621-C1621</f>
        <v>0</v>
      </c>
      <c r="F1621" s="212">
        <f>E1621/C1621</f>
        <v>0</v>
      </c>
      <c r="G1621" s="141"/>
      <c r="H1621" s="141"/>
      <c r="I1621" s="258"/>
      <c r="J1621" s="258"/>
      <c r="K1621" s="258"/>
      <c r="L1621" s="258"/>
      <c r="M1621" s="258"/>
      <c r="N1621" s="258"/>
      <c r="O1621" s="258"/>
      <c r="P1621" s="258"/>
      <c r="Q1621" s="258"/>
      <c r="R1621" s="258"/>
      <c r="S1621" s="258"/>
      <c r="T1621" s="258"/>
      <c r="U1621" s="258"/>
      <c r="V1621" s="258"/>
      <c r="W1621" s="258"/>
    </row>
    <row r="1622" spans="1:23" ht="15.75" customHeight="1" x14ac:dyDescent="0.2">
      <c r="A1622" s="145">
        <v>4</v>
      </c>
      <c r="B1622" s="261" t="s">
        <v>1011</v>
      </c>
      <c r="C1622" s="219">
        <f>C1620+C1621</f>
        <v>1273.23</v>
      </c>
      <c r="D1622" s="264">
        <f>D1620+D1621</f>
        <v>1273.23</v>
      </c>
      <c r="E1622" s="219">
        <f>E1620+E1621</f>
        <v>0</v>
      </c>
      <c r="F1622" s="217">
        <f>E1622/C1622</f>
        <v>0</v>
      </c>
      <c r="G1622" s="141"/>
      <c r="H1622" s="141"/>
      <c r="I1622" s="258"/>
      <c r="J1622" s="258"/>
      <c r="K1622" s="258"/>
      <c r="L1622" s="258"/>
      <c r="M1622" s="258"/>
      <c r="N1622" s="258"/>
      <c r="O1622" s="258"/>
      <c r="P1622" s="258"/>
      <c r="Q1622" s="258"/>
      <c r="R1622" s="258"/>
      <c r="S1622" s="258"/>
      <c r="T1622" s="258"/>
      <c r="U1622" s="258"/>
      <c r="V1622" s="258"/>
      <c r="W1622" s="258"/>
    </row>
    <row r="1623" spans="1:23" s="136" customFormat="1" ht="15.75" customHeight="1" x14ac:dyDescent="0.2">
      <c r="A1623" s="288"/>
      <c r="B1623" s="293"/>
      <c r="C1623" s="159"/>
      <c r="D1623" s="294"/>
      <c r="E1623" s="159"/>
      <c r="F1623" s="248"/>
      <c r="G1623" s="141"/>
      <c r="H1623" s="141"/>
      <c r="I1623" s="258"/>
      <c r="J1623" s="258"/>
      <c r="K1623" s="258"/>
      <c r="L1623" s="258"/>
      <c r="M1623" s="258"/>
      <c r="N1623" s="258"/>
      <c r="O1623" s="258"/>
      <c r="P1623" s="258"/>
      <c r="Q1623" s="258"/>
      <c r="R1623" s="258"/>
      <c r="S1623" s="258"/>
      <c r="T1623" s="258"/>
      <c r="U1623" s="258"/>
      <c r="V1623" s="258"/>
      <c r="W1623" s="258"/>
    </row>
    <row r="1624" spans="1:23" ht="15.75" customHeight="1" x14ac:dyDescent="0.2">
      <c r="A1624" s="222" t="s">
        <v>1063</v>
      </c>
      <c r="B1624" s="141"/>
      <c r="C1624" s="141"/>
      <c r="D1624" s="141"/>
      <c r="E1624" s="141"/>
      <c r="F1624" s="141"/>
      <c r="G1624" s="141"/>
      <c r="H1624" s="141"/>
      <c r="I1624" s="258"/>
      <c r="J1624" s="258"/>
      <c r="K1624" s="258"/>
      <c r="L1624" s="258"/>
      <c r="M1624" s="258"/>
      <c r="N1624" s="258"/>
      <c r="O1624" s="258"/>
      <c r="P1624" s="258"/>
      <c r="Q1624" s="258"/>
      <c r="R1624" s="258"/>
      <c r="S1624" s="258"/>
      <c r="T1624" s="258"/>
      <c r="U1624" s="258"/>
      <c r="V1624" s="258"/>
      <c r="W1624" s="258"/>
    </row>
    <row r="1625" spans="1:23" ht="15.75" customHeight="1" x14ac:dyDescent="0.2">
      <c r="A1625" s="141"/>
      <c r="B1625" s="141"/>
      <c r="C1625" s="141"/>
      <c r="D1625" s="210"/>
      <c r="E1625" s="141"/>
      <c r="F1625" s="265"/>
      <c r="G1625" s="265"/>
      <c r="H1625" s="153" t="s">
        <v>973</v>
      </c>
      <c r="I1625" s="258"/>
      <c r="J1625" s="258"/>
      <c r="K1625" s="258"/>
      <c r="L1625" s="258"/>
      <c r="M1625" s="258"/>
      <c r="N1625" s="258"/>
      <c r="O1625" s="258"/>
      <c r="P1625" s="258"/>
      <c r="Q1625" s="258"/>
      <c r="R1625" s="258"/>
      <c r="S1625" s="258"/>
      <c r="T1625" s="258"/>
      <c r="U1625" s="258"/>
      <c r="V1625" s="258"/>
      <c r="W1625" s="258"/>
    </row>
    <row r="1626" spans="1:23" ht="56.25" customHeight="1" x14ac:dyDescent="0.2">
      <c r="A1626" s="144" t="s">
        <v>1064</v>
      </c>
      <c r="B1626" s="144" t="s">
        <v>1018</v>
      </c>
      <c r="C1626" s="144" t="s">
        <v>1019</v>
      </c>
      <c r="D1626" s="144" t="s">
        <v>1020</v>
      </c>
      <c r="E1626" s="144" t="s">
        <v>1021</v>
      </c>
      <c r="F1626" s="144" t="s">
        <v>884</v>
      </c>
      <c r="G1626" s="144" t="s">
        <v>1013</v>
      </c>
      <c r="H1626" s="144" t="s">
        <v>315</v>
      </c>
      <c r="I1626" s="258"/>
      <c r="J1626" s="258"/>
      <c r="K1626" s="258"/>
      <c r="L1626" s="258"/>
      <c r="M1626" s="258"/>
      <c r="N1626" s="258"/>
      <c r="O1626" s="258"/>
      <c r="P1626" s="258"/>
      <c r="Q1626" s="258"/>
      <c r="R1626" s="258"/>
      <c r="S1626" s="258"/>
      <c r="T1626" s="258"/>
      <c r="U1626" s="258"/>
      <c r="V1626" s="258"/>
      <c r="W1626" s="258"/>
    </row>
    <row r="1627" spans="1:23" ht="15.75" customHeight="1" x14ac:dyDescent="0.2">
      <c r="A1627" s="266">
        <v>1</v>
      </c>
      <c r="B1627" s="266">
        <v>2</v>
      </c>
      <c r="C1627" s="266">
        <v>3</v>
      </c>
      <c r="D1627" s="266">
        <v>4</v>
      </c>
      <c r="E1627" s="266">
        <v>5</v>
      </c>
      <c r="F1627" s="266" t="s">
        <v>1022</v>
      </c>
      <c r="G1627" s="266">
        <v>7</v>
      </c>
      <c r="H1627" s="145" t="s">
        <v>1023</v>
      </c>
      <c r="I1627" s="258"/>
      <c r="J1627" s="258"/>
      <c r="K1627" s="258"/>
      <c r="L1627" s="258"/>
      <c r="M1627" s="258"/>
      <c r="N1627" s="258"/>
      <c r="O1627" s="258"/>
      <c r="P1627" s="258"/>
      <c r="Q1627" s="258"/>
      <c r="R1627" s="258"/>
      <c r="S1627" s="258"/>
      <c r="T1627" s="258"/>
      <c r="U1627" s="258"/>
      <c r="V1627" s="258"/>
      <c r="W1627" s="258"/>
    </row>
    <row r="1628" spans="1:23" ht="15.75" customHeight="1" x14ac:dyDescent="0.2">
      <c r="A1628" s="267">
        <f>D1619</f>
        <v>2201.5300000000007</v>
      </c>
      <c r="B1628" s="267">
        <f>D1622</f>
        <v>1273.23</v>
      </c>
      <c r="C1628" s="263">
        <f>E853</f>
        <v>260564.79599999997</v>
      </c>
      <c r="D1628" s="263">
        <f>(C1628*750)/100000</f>
        <v>1954.2359699999997</v>
      </c>
      <c r="E1628" s="268">
        <f>AT9_TA!K9</f>
        <v>1988.3840899999993</v>
      </c>
      <c r="F1628" s="263">
        <f>D1628-E1628</f>
        <v>-34.148119999999608</v>
      </c>
      <c r="G1628" s="236">
        <f>E1628/A1628</f>
        <v>0.90318282739730948</v>
      </c>
      <c r="H1628" s="263">
        <f>B1628-E1628</f>
        <v>-715.15408999999931</v>
      </c>
      <c r="I1628" s="258"/>
      <c r="J1628" s="258"/>
      <c r="K1628" s="258"/>
      <c r="L1628" s="258"/>
      <c r="M1628" s="258"/>
      <c r="N1628" s="258"/>
      <c r="O1628" s="258"/>
      <c r="P1628" s="258"/>
      <c r="Q1628" s="258"/>
      <c r="R1628" s="258"/>
      <c r="S1628" s="258"/>
      <c r="T1628" s="258"/>
      <c r="U1628" s="258"/>
      <c r="V1628" s="258"/>
      <c r="W1628" s="258"/>
    </row>
    <row r="1629" spans="1:23" ht="15.75" customHeight="1" x14ac:dyDescent="0.2">
      <c r="A1629" s="250"/>
      <c r="B1629" s="251"/>
      <c r="C1629" s="269"/>
      <c r="D1629" s="269"/>
      <c r="E1629" s="270"/>
      <c r="F1629" s="159"/>
      <c r="G1629" s="248"/>
      <c r="H1629" s="141"/>
      <c r="I1629" s="258"/>
      <c r="J1629" s="258"/>
      <c r="K1629" s="258"/>
      <c r="L1629" s="258"/>
      <c r="M1629" s="258"/>
      <c r="N1629" s="258"/>
      <c r="O1629" s="258"/>
      <c r="P1629" s="258"/>
      <c r="Q1629" s="258"/>
      <c r="R1629" s="258"/>
      <c r="S1629" s="258"/>
      <c r="T1629" s="258"/>
      <c r="U1629" s="258"/>
      <c r="V1629" s="258"/>
      <c r="W1629" s="258"/>
    </row>
    <row r="1630" spans="1:23" ht="15.75" customHeight="1" x14ac:dyDescent="0.2">
      <c r="A1630" s="222" t="s">
        <v>1065</v>
      </c>
      <c r="B1630" s="141"/>
      <c r="C1630" s="141"/>
      <c r="D1630" s="141"/>
      <c r="E1630" s="141"/>
      <c r="F1630" s="141"/>
      <c r="G1630" s="141"/>
      <c r="H1630" s="141"/>
      <c r="I1630" s="258"/>
      <c r="J1630" s="258"/>
      <c r="K1630" s="258"/>
      <c r="L1630" s="258"/>
      <c r="M1630" s="258"/>
      <c r="N1630" s="258"/>
      <c r="O1630" s="258"/>
      <c r="P1630" s="258"/>
      <c r="Q1630" s="258"/>
      <c r="R1630" s="258"/>
      <c r="S1630" s="258"/>
      <c r="T1630" s="258"/>
      <c r="U1630" s="258"/>
      <c r="V1630" s="258"/>
      <c r="W1630" s="258"/>
    </row>
    <row r="1631" spans="1:23" ht="15.75" customHeight="1" x14ac:dyDescent="0.2">
      <c r="A1631" s="271" t="s">
        <v>1024</v>
      </c>
      <c r="B1631" s="141"/>
      <c r="C1631" s="141"/>
      <c r="D1631" s="141"/>
      <c r="E1631" s="141"/>
      <c r="F1631" s="141"/>
      <c r="G1631" s="141"/>
      <c r="H1631" s="141"/>
      <c r="I1631" s="258"/>
      <c r="J1631" s="258"/>
      <c r="K1631" s="258"/>
      <c r="L1631" s="258"/>
      <c r="M1631" s="258"/>
      <c r="N1631" s="258"/>
      <c r="O1631" s="258"/>
      <c r="P1631" s="258"/>
      <c r="Q1631" s="258"/>
      <c r="R1631" s="258"/>
      <c r="S1631" s="258"/>
      <c r="T1631" s="258"/>
      <c r="U1631" s="258"/>
      <c r="V1631" s="258"/>
      <c r="W1631" s="258"/>
    </row>
    <row r="1632" spans="1:23" ht="15.75" customHeight="1" x14ac:dyDescent="0.2">
      <c r="A1632" s="272" t="s">
        <v>1025</v>
      </c>
      <c r="B1632" s="273"/>
      <c r="C1632" s="273"/>
      <c r="D1632" s="273"/>
      <c r="E1632" s="273"/>
      <c r="F1632" s="273"/>
      <c r="G1632" s="141"/>
      <c r="H1632" s="141"/>
      <c r="I1632" s="258"/>
      <c r="J1632" s="258"/>
      <c r="K1632" s="258"/>
      <c r="L1632" s="258"/>
      <c r="M1632" s="258"/>
      <c r="N1632" s="258"/>
      <c r="O1632" s="258"/>
      <c r="P1632" s="258"/>
      <c r="Q1632" s="258"/>
      <c r="R1632" s="258"/>
      <c r="S1632" s="258"/>
      <c r="T1632" s="258"/>
      <c r="U1632" s="258"/>
      <c r="V1632" s="258"/>
      <c r="W1632" s="258"/>
    </row>
    <row r="1633" spans="1:23" ht="15.75" customHeight="1" x14ac:dyDescent="0.2">
      <c r="A1633" s="546" t="s">
        <v>1069</v>
      </c>
      <c r="B1633" s="546"/>
      <c r="C1633" s="546"/>
      <c r="D1633" s="546"/>
      <c r="E1633" s="546"/>
      <c r="F1633" s="141"/>
      <c r="G1633" s="141"/>
      <c r="H1633" s="141"/>
      <c r="I1633" s="258"/>
      <c r="J1633" s="258"/>
      <c r="K1633" s="258"/>
      <c r="L1633" s="258"/>
      <c r="M1633" s="258"/>
      <c r="N1633" s="258"/>
      <c r="O1633" s="258"/>
      <c r="P1633" s="258"/>
      <c r="Q1633" s="258"/>
      <c r="R1633" s="258"/>
      <c r="S1633" s="258"/>
      <c r="T1633" s="258"/>
      <c r="U1633" s="258"/>
      <c r="V1633" s="258"/>
      <c r="W1633" s="258"/>
    </row>
    <row r="1634" spans="1:23" ht="15.75" customHeight="1" x14ac:dyDescent="0.2">
      <c r="A1634" s="227" t="s">
        <v>1026</v>
      </c>
      <c r="B1634" s="227" t="s">
        <v>1027</v>
      </c>
      <c r="C1634" s="227" t="s">
        <v>1028</v>
      </c>
      <c r="D1634" s="227" t="s">
        <v>1029</v>
      </c>
      <c r="E1634" s="227" t="s">
        <v>1030</v>
      </c>
      <c r="F1634" s="141"/>
      <c r="G1634" s="274"/>
      <c r="H1634" s="141"/>
      <c r="I1634" s="258"/>
      <c r="J1634" s="258"/>
      <c r="K1634" s="258"/>
      <c r="L1634" s="258"/>
      <c r="M1634" s="258"/>
      <c r="N1634" s="258"/>
      <c r="O1634" s="258"/>
      <c r="P1634" s="258"/>
      <c r="Q1634" s="258"/>
      <c r="R1634" s="258"/>
      <c r="S1634" s="258"/>
      <c r="T1634" s="258"/>
      <c r="U1634" s="258"/>
      <c r="V1634" s="258"/>
      <c r="W1634" s="258"/>
    </row>
    <row r="1635" spans="1:23" ht="15.75" customHeight="1" x14ac:dyDescent="0.2">
      <c r="A1635" s="547" t="s">
        <v>1031</v>
      </c>
      <c r="B1635" s="145" t="s">
        <v>1032</v>
      </c>
      <c r="C1635" s="275"/>
      <c r="D1635" s="276">
        <v>22920</v>
      </c>
      <c r="E1635" s="277">
        <v>13751.61</v>
      </c>
      <c r="F1635" s="141"/>
      <c r="G1635" s="278"/>
      <c r="H1635" s="141"/>
      <c r="I1635" s="258"/>
      <c r="J1635" s="258"/>
      <c r="K1635" s="258"/>
      <c r="L1635" s="258"/>
      <c r="M1635" s="258"/>
      <c r="N1635" s="258"/>
      <c r="O1635" s="258"/>
      <c r="P1635" s="258"/>
      <c r="Q1635" s="258"/>
      <c r="R1635" s="258"/>
      <c r="S1635" s="258"/>
      <c r="T1635" s="258"/>
      <c r="U1635" s="258"/>
      <c r="V1635" s="258"/>
      <c r="W1635" s="258"/>
    </row>
    <row r="1636" spans="1:23" ht="15.75" customHeight="1" x14ac:dyDescent="0.2">
      <c r="A1636" s="548"/>
      <c r="B1636" s="145" t="s">
        <v>1033</v>
      </c>
      <c r="C1636" s="145"/>
      <c r="D1636" s="279">
        <v>41577</v>
      </c>
      <c r="E1636" s="280">
        <v>24946.2</v>
      </c>
      <c r="F1636" s="141"/>
      <c r="G1636" s="278"/>
      <c r="H1636" s="141"/>
      <c r="I1636" s="258"/>
      <c r="J1636" s="258"/>
      <c r="K1636" s="258"/>
      <c r="L1636" s="258"/>
      <c r="M1636" s="258"/>
      <c r="N1636" s="258"/>
      <c r="O1636" s="258"/>
      <c r="P1636" s="258"/>
      <c r="Q1636" s="258"/>
      <c r="R1636" s="258"/>
      <c r="S1636" s="258"/>
      <c r="T1636" s="258"/>
      <c r="U1636" s="258"/>
      <c r="V1636" s="258"/>
      <c r="W1636" s="258"/>
    </row>
    <row r="1637" spans="1:23" ht="15.75" customHeight="1" x14ac:dyDescent="0.2">
      <c r="A1637" s="548"/>
      <c r="B1637" s="145" t="s">
        <v>1034</v>
      </c>
      <c r="C1637" s="145"/>
      <c r="D1637" s="279">
        <v>19199</v>
      </c>
      <c r="E1637" s="280">
        <v>11519.4</v>
      </c>
      <c r="F1637" s="141"/>
      <c r="G1637" s="278"/>
      <c r="H1637" s="141"/>
      <c r="I1637" s="258"/>
      <c r="J1637" s="258"/>
      <c r="K1637" s="258"/>
      <c r="L1637" s="258"/>
      <c r="M1637" s="258"/>
      <c r="N1637" s="258"/>
      <c r="O1637" s="258"/>
      <c r="P1637" s="258"/>
      <c r="Q1637" s="258"/>
      <c r="R1637" s="258"/>
      <c r="S1637" s="258"/>
      <c r="T1637" s="258"/>
      <c r="U1637" s="258"/>
      <c r="V1637" s="258"/>
      <c r="W1637" s="258"/>
    </row>
    <row r="1638" spans="1:23" ht="15.75" customHeight="1" x14ac:dyDescent="0.2">
      <c r="A1638" s="548"/>
      <c r="B1638" s="145" t="s">
        <v>1035</v>
      </c>
      <c r="C1638" s="145"/>
      <c r="D1638" s="279">
        <v>38876</v>
      </c>
      <c r="E1638" s="280">
        <v>24783.45</v>
      </c>
      <c r="F1638" s="141"/>
      <c r="G1638" s="278"/>
      <c r="H1638" s="141"/>
      <c r="I1638" s="258"/>
      <c r="J1638" s="258"/>
      <c r="K1638" s="258"/>
      <c r="L1638" s="258"/>
      <c r="M1638" s="258"/>
      <c r="N1638" s="258"/>
      <c r="O1638" s="258"/>
      <c r="P1638" s="258"/>
      <c r="Q1638" s="258"/>
      <c r="R1638" s="258"/>
      <c r="S1638" s="258"/>
      <c r="T1638" s="258"/>
      <c r="U1638" s="258"/>
      <c r="V1638" s="258"/>
      <c r="W1638" s="258"/>
    </row>
    <row r="1639" spans="1:23" ht="15.75" customHeight="1" x14ac:dyDescent="0.2">
      <c r="A1639" s="548"/>
      <c r="B1639" s="145" t="s">
        <v>1036</v>
      </c>
      <c r="C1639" s="145"/>
      <c r="D1639" s="279">
        <v>0</v>
      </c>
      <c r="E1639" s="279">
        <v>0</v>
      </c>
      <c r="F1639" s="141"/>
      <c r="G1639" s="278"/>
      <c r="H1639" s="141"/>
      <c r="I1639" s="258"/>
      <c r="J1639" s="258"/>
      <c r="K1639" s="258"/>
      <c r="L1639" s="258"/>
      <c r="M1639" s="258"/>
      <c r="N1639" s="258"/>
      <c r="O1639" s="258"/>
      <c r="P1639" s="258"/>
      <c r="Q1639" s="258"/>
      <c r="R1639" s="258"/>
      <c r="S1639" s="258"/>
      <c r="T1639" s="258"/>
      <c r="U1639" s="258"/>
      <c r="V1639" s="258"/>
      <c r="W1639" s="258"/>
    </row>
    <row r="1640" spans="1:23" ht="15.75" customHeight="1" x14ac:dyDescent="0.2">
      <c r="A1640" s="548"/>
      <c r="B1640" s="145" t="s">
        <v>1037</v>
      </c>
      <c r="C1640" s="145"/>
      <c r="D1640" s="279">
        <v>0</v>
      </c>
      <c r="E1640" s="279">
        <v>0</v>
      </c>
      <c r="F1640" s="141"/>
      <c r="G1640" s="278"/>
      <c r="H1640" s="141"/>
      <c r="I1640" s="258"/>
      <c r="J1640" s="258"/>
      <c r="K1640" s="258"/>
      <c r="L1640" s="258"/>
      <c r="M1640" s="258"/>
      <c r="N1640" s="258"/>
      <c r="O1640" s="258"/>
      <c r="P1640" s="258"/>
      <c r="Q1640" s="258"/>
      <c r="R1640" s="258"/>
      <c r="S1640" s="258"/>
      <c r="T1640" s="258"/>
      <c r="U1640" s="258"/>
      <c r="V1640" s="258"/>
      <c r="W1640" s="258"/>
    </row>
    <row r="1641" spans="1:23" ht="15.75" customHeight="1" x14ac:dyDescent="0.2">
      <c r="A1641" s="548"/>
      <c r="B1641" s="145" t="s">
        <v>506</v>
      </c>
      <c r="C1641" s="145"/>
      <c r="D1641" s="279">
        <v>0</v>
      </c>
      <c r="E1641" s="279">
        <v>0</v>
      </c>
      <c r="F1641" s="141"/>
      <c r="G1641" s="278"/>
      <c r="H1641" s="141"/>
      <c r="I1641" s="258"/>
      <c r="J1641" s="258"/>
      <c r="K1641" s="258"/>
      <c r="L1641" s="258"/>
      <c r="M1641" s="258"/>
      <c r="N1641" s="258"/>
      <c r="O1641" s="258"/>
      <c r="P1641" s="258"/>
      <c r="Q1641" s="258"/>
      <c r="R1641" s="258"/>
      <c r="S1641" s="258"/>
      <c r="T1641" s="258"/>
      <c r="U1641" s="258"/>
      <c r="V1641" s="258"/>
      <c r="W1641" s="258"/>
    </row>
    <row r="1642" spans="1:23" ht="15.75" customHeight="1" x14ac:dyDescent="0.2">
      <c r="A1642" s="548"/>
      <c r="B1642" s="145" t="s">
        <v>507</v>
      </c>
      <c r="C1642" s="145"/>
      <c r="D1642" s="279">
        <v>0</v>
      </c>
      <c r="E1642" s="279">
        <v>0</v>
      </c>
      <c r="F1642" s="141"/>
      <c r="G1642" s="278"/>
      <c r="H1642" s="141"/>
      <c r="I1642" s="258"/>
      <c r="J1642" s="258"/>
      <c r="K1642" s="258"/>
      <c r="L1642" s="258"/>
      <c r="M1642" s="258"/>
      <c r="N1642" s="258"/>
      <c r="O1642" s="258"/>
      <c r="P1642" s="258"/>
      <c r="Q1642" s="258"/>
      <c r="R1642" s="258"/>
      <c r="S1642" s="258"/>
      <c r="T1642" s="258"/>
      <c r="U1642" s="258"/>
      <c r="V1642" s="258"/>
      <c r="W1642" s="258"/>
    </row>
    <row r="1643" spans="1:23" ht="15.75" customHeight="1" x14ac:dyDescent="0.2">
      <c r="A1643" s="549"/>
      <c r="B1643" s="220" t="s">
        <v>1038</v>
      </c>
      <c r="C1643" s="261"/>
      <c r="D1643" s="281">
        <f>SUM(D1635:D1642)</f>
        <v>122572</v>
      </c>
      <c r="E1643" s="219">
        <f>SUM(E1635:E1642)</f>
        <v>75000.66</v>
      </c>
      <c r="F1643" s="141"/>
      <c r="G1643" s="282"/>
      <c r="H1643" s="141"/>
      <c r="I1643" s="258"/>
      <c r="J1643" s="258"/>
      <c r="K1643" s="258"/>
      <c r="L1643" s="258"/>
      <c r="M1643" s="258"/>
      <c r="N1643" s="258"/>
      <c r="O1643" s="258"/>
      <c r="P1643" s="258"/>
      <c r="Q1643" s="258"/>
      <c r="R1643" s="258"/>
      <c r="S1643" s="258"/>
      <c r="T1643" s="258"/>
      <c r="U1643" s="258"/>
      <c r="V1643" s="258"/>
      <c r="W1643" s="258"/>
    </row>
    <row r="1644" spans="1:23" ht="15.75" customHeight="1" x14ac:dyDescent="0.2">
      <c r="A1644" s="283"/>
      <c r="B1644" s="284"/>
      <c r="C1644" s="284"/>
      <c r="D1644" s="284"/>
      <c r="E1644" s="284"/>
      <c r="F1644" s="284"/>
      <c r="G1644" s="285"/>
      <c r="H1644" s="285"/>
      <c r="I1644" s="258"/>
      <c r="J1644" s="258"/>
      <c r="K1644" s="258"/>
      <c r="L1644" s="258"/>
      <c r="M1644" s="258"/>
      <c r="N1644" s="258"/>
      <c r="O1644" s="258"/>
      <c r="P1644" s="258"/>
      <c r="Q1644" s="258"/>
      <c r="R1644" s="258"/>
      <c r="S1644" s="258"/>
      <c r="T1644" s="258"/>
      <c r="U1644" s="258"/>
      <c r="V1644" s="258"/>
      <c r="W1644" s="258"/>
    </row>
    <row r="1645" spans="1:23" ht="15.75" customHeight="1" x14ac:dyDescent="0.2">
      <c r="A1645" s="222" t="s">
        <v>1039</v>
      </c>
      <c r="B1645" s="141"/>
      <c r="C1645" s="141"/>
      <c r="D1645" s="141"/>
      <c r="E1645" s="141"/>
      <c r="F1645" s="141"/>
      <c r="G1645" s="141"/>
      <c r="H1645" s="141"/>
      <c r="I1645" s="258"/>
      <c r="J1645" s="258"/>
      <c r="K1645" s="258"/>
      <c r="L1645" s="258"/>
      <c r="M1645" s="258"/>
      <c r="N1645" s="258"/>
      <c r="O1645" s="258"/>
      <c r="P1645" s="258"/>
      <c r="Q1645" s="258"/>
      <c r="R1645" s="258"/>
      <c r="S1645" s="258"/>
      <c r="T1645" s="258"/>
      <c r="U1645" s="258"/>
      <c r="V1645" s="258"/>
      <c r="W1645" s="258"/>
    </row>
    <row r="1646" spans="1:23" ht="15.75" customHeight="1" x14ac:dyDescent="0.2">
      <c r="A1646" s="550" t="s">
        <v>75</v>
      </c>
      <c r="B1646" s="550" t="s">
        <v>1040</v>
      </c>
      <c r="C1646" s="550"/>
      <c r="D1646" s="550" t="s">
        <v>1041</v>
      </c>
      <c r="E1646" s="550"/>
      <c r="F1646" s="550" t="s">
        <v>1042</v>
      </c>
      <c r="G1646" s="550"/>
      <c r="H1646" s="141"/>
      <c r="I1646" s="258"/>
      <c r="J1646" s="258"/>
      <c r="K1646" s="258"/>
      <c r="L1646" s="258"/>
      <c r="M1646" s="258"/>
      <c r="N1646" s="258"/>
      <c r="O1646" s="258"/>
      <c r="P1646" s="258"/>
      <c r="Q1646" s="258"/>
      <c r="R1646" s="258"/>
      <c r="S1646" s="258"/>
      <c r="T1646" s="258"/>
      <c r="U1646" s="258"/>
      <c r="V1646" s="258"/>
      <c r="W1646" s="258"/>
    </row>
    <row r="1647" spans="1:23" ht="15.75" customHeight="1" x14ac:dyDescent="0.2">
      <c r="A1647" s="550"/>
      <c r="B1647" s="295" t="s">
        <v>1043</v>
      </c>
      <c r="C1647" s="295" t="s">
        <v>1044</v>
      </c>
      <c r="D1647" s="295" t="s">
        <v>1043</v>
      </c>
      <c r="E1647" s="295" t="s">
        <v>1044</v>
      </c>
      <c r="F1647" s="295" t="s">
        <v>1043</v>
      </c>
      <c r="G1647" s="295" t="s">
        <v>1044</v>
      </c>
      <c r="H1647" s="141"/>
      <c r="I1647" s="258"/>
      <c r="J1647" s="258"/>
      <c r="K1647" s="258"/>
      <c r="L1647" s="258"/>
      <c r="M1647" s="258"/>
      <c r="N1647" s="258"/>
      <c r="O1647" s="258"/>
      <c r="P1647" s="258"/>
      <c r="Q1647" s="258"/>
      <c r="R1647" s="258"/>
      <c r="S1647" s="258"/>
      <c r="T1647" s="258"/>
      <c r="U1647" s="258"/>
      <c r="V1647" s="258"/>
      <c r="W1647" s="258"/>
    </row>
    <row r="1648" spans="1:23" ht="15.75" customHeight="1" x14ac:dyDescent="0.2">
      <c r="A1648" s="261" t="s">
        <v>1073</v>
      </c>
      <c r="B1648" s="286">
        <f>D1643</f>
        <v>122572</v>
      </c>
      <c r="C1648" s="218">
        <f>E1643</f>
        <v>75000.66</v>
      </c>
      <c r="D1648" s="286">
        <f>'AT11_KS Year wise'!C10</f>
        <v>122572</v>
      </c>
      <c r="E1648" s="218">
        <f>'AT11_KS Year wise'!D10</f>
        <v>75000.66</v>
      </c>
      <c r="F1648" s="212">
        <v>0</v>
      </c>
      <c r="G1648" s="212">
        <v>0</v>
      </c>
      <c r="H1648" s="141"/>
      <c r="I1648" s="258"/>
      <c r="J1648" s="258"/>
      <c r="K1648" s="258"/>
      <c r="L1648" s="258"/>
      <c r="M1648" s="258"/>
      <c r="N1648" s="258"/>
      <c r="O1648" s="258"/>
      <c r="P1648" s="258"/>
      <c r="Q1648" s="258"/>
      <c r="R1648" s="258"/>
      <c r="S1648" s="258"/>
      <c r="T1648" s="258"/>
      <c r="U1648" s="258"/>
      <c r="V1648" s="258"/>
      <c r="W1648" s="258"/>
    </row>
    <row r="1649" spans="1:23" ht="15.75" customHeight="1" x14ac:dyDescent="0.2">
      <c r="A1649" s="282"/>
      <c r="B1649" s="282"/>
      <c r="C1649" s="282"/>
      <c r="D1649" s="282"/>
      <c r="E1649" s="141"/>
      <c r="F1649" s="141"/>
      <c r="G1649" s="141"/>
      <c r="H1649" s="141"/>
      <c r="I1649" s="258"/>
      <c r="J1649" s="258"/>
      <c r="K1649" s="258"/>
      <c r="L1649" s="258"/>
      <c r="M1649" s="258"/>
      <c r="N1649" s="258"/>
      <c r="O1649" s="258"/>
      <c r="P1649" s="258"/>
      <c r="Q1649" s="258"/>
      <c r="R1649" s="258"/>
      <c r="S1649" s="258"/>
      <c r="T1649" s="258"/>
      <c r="U1649" s="258"/>
      <c r="V1649" s="258"/>
      <c r="W1649" s="258"/>
    </row>
    <row r="1650" spans="1:23" ht="15.75" customHeight="1" x14ac:dyDescent="0.2">
      <c r="A1650" s="222" t="s">
        <v>1066</v>
      </c>
      <c r="B1650" s="141"/>
      <c r="C1650" s="141"/>
      <c r="D1650" s="141"/>
      <c r="E1650" s="141"/>
      <c r="F1650" s="141"/>
      <c r="G1650" s="141"/>
      <c r="H1650" s="141"/>
      <c r="I1650" s="258"/>
      <c r="J1650" s="258"/>
      <c r="K1650" s="258"/>
      <c r="L1650" s="258"/>
      <c r="M1650" s="258"/>
      <c r="N1650" s="258"/>
      <c r="O1650" s="258"/>
      <c r="P1650" s="258"/>
      <c r="Q1650" s="258"/>
      <c r="R1650" s="258"/>
      <c r="S1650" s="258"/>
      <c r="T1650" s="258"/>
      <c r="U1650" s="258"/>
      <c r="V1650" s="258"/>
      <c r="W1650" s="258"/>
    </row>
    <row r="1651" spans="1:23" ht="32.25" customHeight="1" x14ac:dyDescent="0.2">
      <c r="A1651" s="543" t="s">
        <v>1067</v>
      </c>
      <c r="B1651" s="543"/>
      <c r="C1651" s="543" t="s">
        <v>1068</v>
      </c>
      <c r="D1651" s="543"/>
      <c r="E1651" s="543" t="s">
        <v>1046</v>
      </c>
      <c r="F1651" s="543"/>
      <c r="G1651" s="141"/>
      <c r="H1651" s="141"/>
      <c r="I1651" s="258"/>
      <c r="J1651" s="258"/>
      <c r="K1651" s="258"/>
      <c r="L1651" s="258"/>
      <c r="M1651" s="258"/>
      <c r="N1651" s="258"/>
      <c r="O1651" s="258"/>
      <c r="P1651" s="258"/>
      <c r="Q1651" s="258"/>
      <c r="R1651" s="258"/>
      <c r="S1651" s="258"/>
      <c r="T1651" s="258"/>
      <c r="U1651" s="258"/>
      <c r="V1651" s="258"/>
      <c r="W1651" s="258"/>
    </row>
    <row r="1652" spans="1:23" ht="15.75" customHeight="1" x14ac:dyDescent="0.2">
      <c r="A1652" s="144" t="s">
        <v>1043</v>
      </c>
      <c r="B1652" s="144" t="s">
        <v>1047</v>
      </c>
      <c r="C1652" s="144" t="s">
        <v>1043</v>
      </c>
      <c r="D1652" s="144" t="s">
        <v>1048</v>
      </c>
      <c r="E1652" s="144" t="s">
        <v>1043</v>
      </c>
      <c r="F1652" s="144" t="s">
        <v>1049</v>
      </c>
      <c r="G1652" s="141"/>
      <c r="H1652" s="141"/>
      <c r="I1652" s="258"/>
      <c r="J1652" s="258"/>
      <c r="K1652" s="258"/>
      <c r="L1652" s="258"/>
      <c r="M1652" s="258"/>
      <c r="N1652" s="258"/>
      <c r="O1652" s="258"/>
      <c r="P1652" s="258"/>
      <c r="Q1652" s="258"/>
      <c r="R1652" s="258"/>
      <c r="S1652" s="258"/>
      <c r="T1652" s="258"/>
      <c r="U1652" s="258"/>
      <c r="V1652" s="258"/>
      <c r="W1652" s="258"/>
    </row>
    <row r="1653" spans="1:23" ht="15.75" customHeight="1" x14ac:dyDescent="0.2">
      <c r="A1653" s="145">
        <v>1</v>
      </c>
      <c r="B1653" s="145">
        <v>2</v>
      </c>
      <c r="C1653" s="145">
        <v>3</v>
      </c>
      <c r="D1653" s="145">
        <v>4</v>
      </c>
      <c r="E1653" s="145">
        <v>5</v>
      </c>
      <c r="F1653" s="145">
        <v>6</v>
      </c>
      <c r="G1653" s="141"/>
      <c r="H1653" s="141"/>
      <c r="I1653" s="258"/>
      <c r="J1653" s="258"/>
      <c r="K1653" s="258"/>
      <c r="L1653" s="258"/>
      <c r="M1653" s="258"/>
      <c r="N1653" s="258"/>
      <c r="O1653" s="258"/>
      <c r="P1653" s="258"/>
      <c r="Q1653" s="258"/>
      <c r="R1653" s="258"/>
      <c r="S1653" s="258"/>
      <c r="T1653" s="258"/>
      <c r="U1653" s="258"/>
      <c r="V1653" s="258"/>
      <c r="W1653" s="258"/>
    </row>
    <row r="1654" spans="1:23" ht="15.75" customHeight="1" x14ac:dyDescent="0.2">
      <c r="A1654" s="287">
        <f>D1648</f>
        <v>122572</v>
      </c>
      <c r="B1654" s="226">
        <f>'AT11_KS Year wise'!D10+'AT11_KS Year wise'!E10</f>
        <v>81055.987500000003</v>
      </c>
      <c r="C1654" s="252">
        <f>'AT11_KS Year wise'!F10</f>
        <v>112803</v>
      </c>
      <c r="D1654" s="253">
        <f>'AT11_KS Year wise'!G10</f>
        <v>72584.89499999999</v>
      </c>
      <c r="E1654" s="217">
        <f>C1654/A1654</f>
        <v>0.92029990536174655</v>
      </c>
      <c r="F1654" s="217">
        <f>D1654/B1654</f>
        <v>0.89549084822388958</v>
      </c>
      <c r="G1654" s="141"/>
      <c r="H1654" s="141"/>
      <c r="I1654" s="258"/>
      <c r="J1654" s="258"/>
      <c r="K1654" s="258"/>
      <c r="L1654" s="258"/>
      <c r="M1654" s="258"/>
      <c r="N1654" s="258"/>
      <c r="O1654" s="258"/>
      <c r="P1654" s="258"/>
      <c r="Q1654" s="258"/>
      <c r="R1654" s="258"/>
      <c r="S1654" s="258"/>
      <c r="T1654" s="258"/>
      <c r="U1654" s="258"/>
      <c r="V1654" s="258"/>
      <c r="W1654" s="258"/>
    </row>
    <row r="1655" spans="1:23" ht="15.75" customHeight="1" x14ac:dyDescent="0.2">
      <c r="A1655" s="250"/>
      <c r="B1655" s="251"/>
      <c r="C1655" s="269"/>
      <c r="D1655" s="269"/>
      <c r="E1655" s="270"/>
      <c r="F1655" s="159"/>
      <c r="G1655" s="248"/>
      <c r="H1655" s="141"/>
      <c r="I1655" s="258"/>
      <c r="J1655" s="258"/>
      <c r="K1655" s="258"/>
      <c r="L1655" s="258"/>
      <c r="M1655" s="258"/>
      <c r="N1655" s="258"/>
      <c r="O1655" s="258"/>
      <c r="P1655" s="258"/>
      <c r="Q1655" s="258"/>
      <c r="R1655" s="258"/>
      <c r="S1655" s="258"/>
      <c r="T1655" s="258"/>
      <c r="U1655" s="258"/>
      <c r="V1655" s="258"/>
      <c r="W1655" s="258"/>
    </row>
    <row r="1656" spans="1:23" ht="15.75" customHeight="1" x14ac:dyDescent="0.2">
      <c r="A1656" s="271" t="s">
        <v>71</v>
      </c>
      <c r="B1656" s="141"/>
      <c r="C1656" s="141"/>
      <c r="D1656" s="141"/>
      <c r="E1656" s="141"/>
      <c r="F1656" s="141"/>
      <c r="G1656" s="141"/>
      <c r="H1656" s="141"/>
      <c r="I1656" s="258"/>
      <c r="J1656" s="258"/>
      <c r="K1656" s="258"/>
      <c r="L1656" s="258"/>
      <c r="M1656" s="258"/>
      <c r="N1656" s="258"/>
      <c r="O1656" s="258"/>
      <c r="P1656" s="258"/>
      <c r="Q1656" s="258"/>
      <c r="R1656" s="258"/>
      <c r="S1656" s="258"/>
      <c r="T1656" s="258"/>
      <c r="U1656" s="258"/>
      <c r="V1656" s="258"/>
      <c r="W1656" s="258"/>
    </row>
    <row r="1657" spans="1:23" ht="15.75" customHeight="1" x14ac:dyDescent="0.2">
      <c r="A1657" s="272" t="s">
        <v>1050</v>
      </c>
      <c r="B1657" s="141"/>
      <c r="C1657" s="141"/>
      <c r="D1657" s="141"/>
      <c r="E1657" s="141"/>
      <c r="F1657" s="141"/>
      <c r="G1657" s="141"/>
      <c r="H1657" s="141"/>
      <c r="I1657" s="258"/>
      <c r="J1657" s="258"/>
      <c r="K1657" s="258"/>
      <c r="L1657" s="258"/>
      <c r="M1657" s="258"/>
      <c r="N1657" s="258"/>
      <c r="O1657" s="258"/>
      <c r="P1657" s="258"/>
      <c r="Q1657" s="258"/>
      <c r="R1657" s="258"/>
      <c r="S1657" s="258"/>
      <c r="T1657" s="258"/>
      <c r="U1657" s="258"/>
      <c r="V1657" s="258"/>
      <c r="W1657" s="258"/>
    </row>
    <row r="1658" spans="1:23" ht="15.75" customHeight="1" x14ac:dyDescent="0.2">
      <c r="A1658" s="546" t="s">
        <v>1051</v>
      </c>
      <c r="B1658" s="546"/>
      <c r="C1658" s="546"/>
      <c r="D1658" s="546"/>
      <c r="E1658" s="546"/>
      <c r="F1658" s="141"/>
      <c r="G1658" s="141"/>
      <c r="H1658" s="141"/>
      <c r="I1658" s="258"/>
      <c r="J1658" s="258"/>
      <c r="K1658" s="258"/>
      <c r="L1658" s="258"/>
      <c r="M1658" s="258"/>
      <c r="N1658" s="258"/>
      <c r="O1658" s="258"/>
      <c r="P1658" s="258"/>
      <c r="Q1658" s="258"/>
      <c r="R1658" s="258"/>
      <c r="S1658" s="258"/>
      <c r="T1658" s="258"/>
      <c r="U1658" s="258"/>
      <c r="V1658" s="258"/>
      <c r="W1658" s="258"/>
    </row>
    <row r="1659" spans="1:23" ht="15.75" customHeight="1" x14ac:dyDescent="0.2">
      <c r="A1659" s="144" t="s">
        <v>1026</v>
      </c>
      <c r="B1659" s="144" t="s">
        <v>1027</v>
      </c>
      <c r="C1659" s="144" t="s">
        <v>1028</v>
      </c>
      <c r="D1659" s="144" t="s">
        <v>1029</v>
      </c>
      <c r="E1659" s="144" t="s">
        <v>1030</v>
      </c>
      <c r="F1659" s="141"/>
      <c r="G1659" s="274"/>
      <c r="H1659" s="141"/>
      <c r="I1659" s="258"/>
      <c r="J1659" s="258"/>
      <c r="K1659" s="258"/>
      <c r="L1659" s="258"/>
      <c r="M1659" s="258"/>
      <c r="N1659" s="258"/>
      <c r="O1659" s="258"/>
      <c r="P1659" s="258"/>
      <c r="Q1659" s="258"/>
      <c r="R1659" s="258"/>
      <c r="S1659" s="258"/>
      <c r="T1659" s="258"/>
      <c r="U1659" s="258"/>
      <c r="V1659" s="258"/>
      <c r="W1659" s="258"/>
    </row>
    <row r="1660" spans="1:23" ht="15.75" customHeight="1" x14ac:dyDescent="0.2">
      <c r="A1660" s="551" t="s">
        <v>1052</v>
      </c>
      <c r="B1660" s="295" t="s">
        <v>1032</v>
      </c>
      <c r="C1660" s="289"/>
      <c r="D1660" s="276">
        <v>62797</v>
      </c>
      <c r="E1660" s="277">
        <v>3139.83</v>
      </c>
      <c r="F1660" s="141"/>
      <c r="G1660" s="278"/>
      <c r="H1660" s="141"/>
      <c r="I1660" s="258"/>
      <c r="J1660" s="258"/>
      <c r="K1660" s="258"/>
      <c r="L1660" s="258"/>
      <c r="M1660" s="258"/>
      <c r="N1660" s="258"/>
      <c r="O1660" s="258"/>
      <c r="P1660" s="258"/>
      <c r="Q1660" s="258"/>
      <c r="R1660" s="258"/>
      <c r="S1660" s="258"/>
      <c r="T1660" s="258"/>
      <c r="U1660" s="258"/>
      <c r="V1660" s="258"/>
      <c r="W1660" s="258"/>
    </row>
    <row r="1661" spans="1:23" ht="15.75" customHeight="1" x14ac:dyDescent="0.2">
      <c r="A1661" s="552"/>
      <c r="B1661" s="295" t="s">
        <v>1033</v>
      </c>
      <c r="C1661" s="145"/>
      <c r="D1661" s="279">
        <v>34607</v>
      </c>
      <c r="E1661" s="280">
        <v>1730.35</v>
      </c>
      <c r="F1661" s="141"/>
      <c r="G1661" s="278"/>
      <c r="H1661" s="141"/>
      <c r="I1661" s="258"/>
      <c r="J1661" s="258"/>
      <c r="K1661" s="258"/>
      <c r="L1661" s="258"/>
      <c r="M1661" s="258"/>
      <c r="N1661" s="258"/>
      <c r="O1661" s="258"/>
      <c r="P1661" s="258"/>
      <c r="Q1661" s="258"/>
      <c r="R1661" s="258"/>
      <c r="S1661" s="258"/>
      <c r="T1661" s="258"/>
      <c r="U1661" s="258"/>
      <c r="V1661" s="258"/>
      <c r="W1661" s="258"/>
    </row>
    <row r="1662" spans="1:23" ht="15.75" customHeight="1" x14ac:dyDescent="0.2">
      <c r="A1662" s="552"/>
      <c r="B1662" s="295" t="s">
        <v>1034</v>
      </c>
      <c r="C1662" s="145"/>
      <c r="D1662" s="279">
        <v>46999</v>
      </c>
      <c r="E1662" s="280">
        <v>2349.9499999999998</v>
      </c>
      <c r="F1662" s="141"/>
      <c r="G1662" s="278"/>
      <c r="H1662" s="141"/>
      <c r="I1662" s="258"/>
      <c r="J1662" s="258"/>
      <c r="K1662" s="258"/>
      <c r="L1662" s="258"/>
      <c r="M1662" s="258"/>
      <c r="N1662" s="258"/>
      <c r="O1662" s="258"/>
      <c r="P1662" s="258"/>
      <c r="Q1662" s="258"/>
      <c r="R1662" s="258"/>
      <c r="S1662" s="258"/>
      <c r="T1662" s="258"/>
      <c r="U1662" s="258"/>
      <c r="V1662" s="258"/>
      <c r="W1662" s="258"/>
    </row>
    <row r="1663" spans="1:23" ht="15.75" customHeight="1" x14ac:dyDescent="0.2">
      <c r="A1663" s="552"/>
      <c r="B1663" s="295" t="s">
        <v>1035</v>
      </c>
      <c r="C1663" s="145"/>
      <c r="D1663" s="279">
        <v>0</v>
      </c>
      <c r="E1663" s="280">
        <v>0</v>
      </c>
      <c r="F1663" s="141"/>
      <c r="G1663" s="278"/>
      <c r="H1663" s="141"/>
      <c r="I1663" s="258"/>
      <c r="J1663" s="258"/>
      <c r="K1663" s="258"/>
      <c r="L1663" s="258"/>
      <c r="M1663" s="258"/>
      <c r="N1663" s="258"/>
      <c r="O1663" s="258"/>
      <c r="P1663" s="258"/>
      <c r="Q1663" s="258"/>
      <c r="R1663" s="258"/>
      <c r="S1663" s="258"/>
      <c r="T1663" s="258"/>
      <c r="U1663" s="258"/>
      <c r="V1663" s="258"/>
      <c r="W1663" s="258"/>
    </row>
    <row r="1664" spans="1:23" ht="15.75" customHeight="1" x14ac:dyDescent="0.2">
      <c r="A1664" s="552"/>
      <c r="B1664" s="295" t="s">
        <v>1036</v>
      </c>
      <c r="C1664" s="145"/>
      <c r="D1664" s="279">
        <v>0</v>
      </c>
      <c r="E1664" s="280">
        <v>0</v>
      </c>
      <c r="F1664" s="141"/>
      <c r="G1664" s="278"/>
      <c r="H1664" s="141"/>
      <c r="I1664" s="258"/>
      <c r="J1664" s="258"/>
      <c r="K1664" s="258"/>
      <c r="L1664" s="258"/>
      <c r="M1664" s="258"/>
      <c r="N1664" s="258"/>
      <c r="O1664" s="258"/>
      <c r="P1664" s="258"/>
      <c r="Q1664" s="258"/>
      <c r="R1664" s="258"/>
      <c r="S1664" s="258"/>
      <c r="T1664" s="258"/>
      <c r="U1664" s="258"/>
      <c r="V1664" s="258"/>
      <c r="W1664" s="258"/>
    </row>
    <row r="1665" spans="1:23" ht="15.75" customHeight="1" x14ac:dyDescent="0.2">
      <c r="A1665" s="552"/>
      <c r="B1665" s="295" t="s">
        <v>1037</v>
      </c>
      <c r="C1665" s="145"/>
      <c r="D1665" s="279">
        <v>13437</v>
      </c>
      <c r="E1665" s="280">
        <v>671.85</v>
      </c>
      <c r="F1665" s="141"/>
      <c r="G1665" s="278"/>
      <c r="H1665" s="141"/>
      <c r="I1665" s="258"/>
      <c r="J1665" s="258"/>
      <c r="K1665" s="258"/>
      <c r="L1665" s="258"/>
      <c r="M1665" s="258"/>
      <c r="N1665" s="258"/>
      <c r="O1665" s="258"/>
      <c r="P1665" s="258"/>
      <c r="Q1665" s="258"/>
      <c r="R1665" s="258"/>
      <c r="S1665" s="258"/>
      <c r="T1665" s="258"/>
      <c r="U1665" s="258"/>
      <c r="V1665" s="258"/>
      <c r="W1665" s="258"/>
    </row>
    <row r="1666" spans="1:23" ht="15.75" customHeight="1" x14ac:dyDescent="0.2">
      <c r="A1666" s="552"/>
      <c r="B1666" s="295" t="s">
        <v>506</v>
      </c>
      <c r="C1666" s="145"/>
      <c r="D1666" s="290">
        <v>9601</v>
      </c>
      <c r="E1666" s="280">
        <v>480.05</v>
      </c>
      <c r="F1666" s="141"/>
      <c r="G1666" s="278"/>
      <c r="H1666" s="141"/>
      <c r="I1666" s="258"/>
      <c r="J1666" s="258"/>
      <c r="K1666" s="258"/>
      <c r="L1666" s="258"/>
      <c r="M1666" s="258"/>
      <c r="N1666" s="258"/>
      <c r="O1666" s="258"/>
      <c r="P1666" s="258"/>
      <c r="Q1666" s="258"/>
      <c r="R1666" s="258"/>
      <c r="S1666" s="258"/>
      <c r="T1666" s="258"/>
      <c r="U1666" s="258"/>
      <c r="V1666" s="258"/>
      <c r="W1666" s="258"/>
    </row>
    <row r="1667" spans="1:23" ht="15.75" customHeight="1" x14ac:dyDescent="0.2">
      <c r="A1667" s="552"/>
      <c r="B1667" s="295" t="s">
        <v>1053</v>
      </c>
      <c r="C1667" s="145"/>
      <c r="D1667" s="290">
        <v>9668</v>
      </c>
      <c r="E1667" s="280">
        <v>483.4</v>
      </c>
      <c r="F1667" s="141"/>
      <c r="G1667" s="278"/>
      <c r="H1667" s="141"/>
      <c r="I1667" s="258"/>
      <c r="J1667" s="258"/>
      <c r="K1667" s="258"/>
      <c r="L1667" s="258"/>
      <c r="M1667" s="258"/>
      <c r="N1667" s="258"/>
      <c r="O1667" s="258"/>
      <c r="P1667" s="258"/>
      <c r="Q1667" s="258"/>
      <c r="R1667" s="258"/>
      <c r="S1667" s="258"/>
      <c r="T1667" s="258"/>
      <c r="U1667" s="258"/>
      <c r="V1667" s="258"/>
      <c r="W1667" s="258"/>
    </row>
    <row r="1668" spans="1:23" ht="15.75" customHeight="1" x14ac:dyDescent="0.2">
      <c r="A1668" s="552"/>
      <c r="B1668" s="295" t="s">
        <v>507</v>
      </c>
      <c r="C1668" s="145"/>
      <c r="D1668" s="290">
        <v>10932</v>
      </c>
      <c r="E1668" s="280">
        <v>546.6</v>
      </c>
      <c r="F1668" s="298" t="s">
        <v>1070</v>
      </c>
      <c r="G1668" s="291">
        <f>D1667+D1669+D1671</f>
        <v>144403</v>
      </c>
      <c r="H1668" s="141"/>
      <c r="I1668" s="258"/>
      <c r="J1668" s="258"/>
      <c r="K1668" s="258"/>
      <c r="L1668" s="258"/>
      <c r="M1668" s="258"/>
      <c r="N1668" s="258"/>
      <c r="O1668" s="258"/>
      <c r="P1668" s="258"/>
      <c r="Q1668" s="258"/>
      <c r="R1668" s="258"/>
      <c r="S1668" s="258"/>
      <c r="T1668" s="258"/>
      <c r="U1668" s="258"/>
      <c r="V1668" s="258"/>
      <c r="W1668" s="258"/>
    </row>
    <row r="1669" spans="1:23" ht="15.75" customHeight="1" x14ac:dyDescent="0.2">
      <c r="A1669" s="552"/>
      <c r="B1669" s="295" t="s">
        <v>1054</v>
      </c>
      <c r="C1669" s="145"/>
      <c r="D1669" s="290">
        <v>34607</v>
      </c>
      <c r="E1669" s="280">
        <v>1730.35</v>
      </c>
      <c r="F1669" s="210"/>
      <c r="G1669" s="278"/>
      <c r="I1669" s="258"/>
      <c r="J1669" s="258"/>
      <c r="K1669" s="258"/>
      <c r="L1669" s="258"/>
      <c r="M1669" s="258"/>
      <c r="N1669" s="258"/>
      <c r="O1669" s="258"/>
      <c r="P1669" s="258"/>
      <c r="Q1669" s="258"/>
      <c r="R1669" s="258"/>
      <c r="S1669" s="258"/>
      <c r="T1669" s="258"/>
      <c r="U1669" s="258"/>
      <c r="V1669" s="258"/>
      <c r="W1669" s="258"/>
    </row>
    <row r="1670" spans="1:23" ht="15.75" customHeight="1" x14ac:dyDescent="0.2">
      <c r="A1670" s="552"/>
      <c r="B1670" s="554" t="s">
        <v>1055</v>
      </c>
      <c r="C1670" s="145" t="s">
        <v>1056</v>
      </c>
      <c r="D1670" s="290">
        <v>4502</v>
      </c>
      <c r="E1670" s="280">
        <f>D1670*5000/100000</f>
        <v>225.1</v>
      </c>
      <c r="F1670" s="210"/>
      <c r="G1670" s="278"/>
      <c r="H1670" s="141"/>
      <c r="I1670" s="258"/>
      <c r="J1670" s="258"/>
      <c r="K1670" s="258"/>
      <c r="L1670" s="258"/>
      <c r="M1670" s="258"/>
      <c r="N1670" s="258"/>
      <c r="O1670" s="258"/>
      <c r="P1670" s="258"/>
      <c r="Q1670" s="258"/>
      <c r="R1670" s="258"/>
      <c r="S1670" s="258"/>
      <c r="T1670" s="258"/>
      <c r="U1670" s="258"/>
      <c r="V1670" s="258"/>
      <c r="W1670" s="258"/>
    </row>
    <row r="1671" spans="1:23" ht="15.75" customHeight="1" x14ac:dyDescent="0.2">
      <c r="A1671" s="552"/>
      <c r="B1671" s="555"/>
      <c r="C1671" s="145" t="s">
        <v>1057</v>
      </c>
      <c r="D1671" s="290">
        <v>100128</v>
      </c>
      <c r="E1671" s="280">
        <f>D1671*5000/100000</f>
        <v>5006.3999999999996</v>
      </c>
      <c r="F1671" s="210"/>
      <c r="G1671" s="278"/>
      <c r="H1671" s="141"/>
      <c r="I1671" s="258"/>
      <c r="J1671" s="258"/>
      <c r="K1671" s="258"/>
      <c r="L1671" s="258"/>
      <c r="M1671" s="258"/>
      <c r="N1671" s="258"/>
      <c r="O1671" s="258"/>
      <c r="P1671" s="258"/>
      <c r="Q1671" s="258"/>
      <c r="R1671" s="258"/>
      <c r="S1671" s="258"/>
      <c r="T1671" s="258"/>
      <c r="U1671" s="258"/>
      <c r="V1671" s="258"/>
      <c r="W1671" s="258"/>
    </row>
    <row r="1672" spans="1:23" ht="15.75" customHeight="1" x14ac:dyDescent="0.2">
      <c r="A1672" s="553"/>
      <c r="B1672" s="220" t="s">
        <v>1038</v>
      </c>
      <c r="C1672" s="295"/>
      <c r="D1672" s="296">
        <f>SUM(D1660:D1671)</f>
        <v>327278</v>
      </c>
      <c r="E1672" s="297">
        <f>SUM(E1660:E1671)</f>
        <v>16363.880000000001</v>
      </c>
      <c r="F1672" s="215" t="s">
        <v>1071</v>
      </c>
      <c r="G1672" s="291">
        <f>D1672-G1668</f>
        <v>182875</v>
      </c>
      <c r="H1672" s="141"/>
      <c r="I1672" s="258"/>
      <c r="J1672" s="258"/>
      <c r="K1672" s="258"/>
      <c r="L1672" s="258"/>
      <c r="M1672" s="258"/>
      <c r="N1672" s="258"/>
      <c r="O1672" s="258"/>
      <c r="P1672" s="258"/>
      <c r="Q1672" s="258"/>
      <c r="R1672" s="258"/>
      <c r="S1672" s="258"/>
      <c r="T1672" s="258"/>
      <c r="U1672" s="258"/>
      <c r="V1672" s="258"/>
      <c r="W1672" s="258"/>
    </row>
    <row r="1673" spans="1:23" ht="15.75" customHeight="1" x14ac:dyDescent="0.2">
      <c r="A1673" s="556"/>
      <c r="B1673" s="556"/>
      <c r="C1673" s="556"/>
      <c r="D1673" s="556"/>
      <c r="E1673" s="556"/>
      <c r="F1673" s="299" t="s">
        <v>1072</v>
      </c>
      <c r="G1673" s="285">
        <f>G1668+G1672</f>
        <v>327278</v>
      </c>
      <c r="H1673" s="141"/>
      <c r="I1673" s="258"/>
      <c r="J1673" s="258"/>
      <c r="K1673" s="258"/>
      <c r="L1673" s="258"/>
      <c r="M1673" s="258"/>
      <c r="N1673" s="258"/>
      <c r="O1673" s="258"/>
      <c r="P1673" s="258"/>
      <c r="Q1673" s="258"/>
      <c r="R1673" s="258"/>
      <c r="S1673" s="258"/>
      <c r="T1673" s="258"/>
      <c r="U1673" s="258"/>
      <c r="V1673" s="258"/>
      <c r="W1673" s="258"/>
    </row>
    <row r="1674" spans="1:23" ht="15.75" customHeight="1" x14ac:dyDescent="0.2">
      <c r="A1674" s="222" t="s">
        <v>1058</v>
      </c>
      <c r="B1674" s="141"/>
      <c r="C1674" s="141"/>
      <c r="D1674" s="141"/>
      <c r="E1674" s="141"/>
      <c r="F1674" s="141"/>
      <c r="G1674" s="141"/>
      <c r="H1674" s="141"/>
      <c r="I1674" s="258"/>
      <c r="J1674" s="258"/>
      <c r="K1674" s="258"/>
      <c r="L1674" s="258"/>
      <c r="M1674" s="258"/>
      <c r="N1674" s="258"/>
      <c r="O1674" s="258"/>
      <c r="P1674" s="258"/>
      <c r="Q1674" s="258"/>
      <c r="R1674" s="258"/>
      <c r="S1674" s="258"/>
      <c r="T1674" s="258"/>
      <c r="U1674" s="258"/>
      <c r="V1674" s="258"/>
      <c r="W1674" s="258"/>
    </row>
    <row r="1675" spans="1:23" ht="15.75" customHeight="1" x14ac:dyDescent="0.2">
      <c r="A1675" s="550" t="s">
        <v>75</v>
      </c>
      <c r="B1675" s="550" t="s">
        <v>1040</v>
      </c>
      <c r="C1675" s="550"/>
      <c r="D1675" s="550" t="s">
        <v>1041</v>
      </c>
      <c r="E1675" s="550"/>
      <c r="F1675" s="550" t="s">
        <v>1042</v>
      </c>
      <c r="G1675" s="550"/>
      <c r="H1675" s="141"/>
      <c r="I1675" s="258"/>
      <c r="J1675" s="258"/>
      <c r="K1675" s="258"/>
      <c r="L1675" s="258"/>
      <c r="M1675" s="258"/>
      <c r="N1675" s="258"/>
      <c r="O1675" s="258"/>
      <c r="P1675" s="258"/>
      <c r="Q1675" s="258"/>
      <c r="R1675" s="258"/>
      <c r="S1675" s="258"/>
      <c r="T1675" s="258"/>
      <c r="U1675" s="258"/>
      <c r="V1675" s="258"/>
      <c r="W1675" s="258"/>
    </row>
    <row r="1676" spans="1:23" ht="15.75" customHeight="1" x14ac:dyDescent="0.2">
      <c r="A1676" s="550"/>
      <c r="B1676" s="295" t="s">
        <v>1043</v>
      </c>
      <c r="C1676" s="295" t="s">
        <v>1044</v>
      </c>
      <c r="D1676" s="295" t="s">
        <v>1043</v>
      </c>
      <c r="E1676" s="295" t="s">
        <v>1044</v>
      </c>
      <c r="F1676" s="295" t="s">
        <v>1043</v>
      </c>
      <c r="G1676" s="295" t="s">
        <v>1044</v>
      </c>
      <c r="H1676" s="141"/>
      <c r="I1676" s="258"/>
      <c r="J1676" s="258"/>
      <c r="K1676" s="258"/>
      <c r="L1676" s="258"/>
      <c r="M1676" s="258"/>
      <c r="N1676" s="258"/>
      <c r="O1676" s="258"/>
      <c r="P1676" s="258"/>
      <c r="Q1676" s="258"/>
      <c r="R1676" s="258"/>
      <c r="S1676" s="258"/>
      <c r="T1676" s="258"/>
      <c r="U1676" s="258"/>
      <c r="V1676" s="258"/>
      <c r="W1676" s="258"/>
    </row>
    <row r="1677" spans="1:23" ht="15.75" customHeight="1" x14ac:dyDescent="0.2">
      <c r="A1677" s="300" t="s">
        <v>1073</v>
      </c>
      <c r="B1677" s="287">
        <f>D1672</f>
        <v>327278</v>
      </c>
      <c r="C1677" s="226">
        <f>E1672</f>
        <v>16363.880000000001</v>
      </c>
      <c r="D1677" s="254">
        <f>'AT12_KD-New Yearwise'!C9+'AT12A_KD-Replace Yearwise'!C9</f>
        <v>327278</v>
      </c>
      <c r="E1677" s="255">
        <f>'AT12_KD-New Yearwise'!D9+'AT12A_KD-Replace Yearwise'!D9</f>
        <v>16363.9</v>
      </c>
      <c r="F1677" s="217">
        <f>(D1677-B1677)/B1677</f>
        <v>0</v>
      </c>
      <c r="G1677" s="217">
        <f>(E1677-C1677)/C1677</f>
        <v>1.2222040248778142E-6</v>
      </c>
      <c r="H1677" s="141"/>
      <c r="I1677" s="258"/>
      <c r="J1677" s="258"/>
      <c r="K1677" s="258"/>
      <c r="L1677" s="258"/>
      <c r="M1677" s="258"/>
      <c r="N1677" s="258"/>
      <c r="O1677" s="258"/>
      <c r="P1677" s="258"/>
      <c r="Q1677" s="258"/>
      <c r="R1677" s="258"/>
      <c r="S1677" s="258"/>
      <c r="T1677" s="258"/>
      <c r="U1677" s="258"/>
      <c r="V1677" s="258"/>
      <c r="W1677" s="258"/>
    </row>
    <row r="1678" spans="1:23" ht="15.75" customHeight="1" x14ac:dyDescent="0.2">
      <c r="A1678" s="141"/>
      <c r="B1678" s="141"/>
      <c r="C1678" s="141"/>
      <c r="D1678" s="141"/>
      <c r="E1678" s="141"/>
      <c r="F1678" s="141"/>
      <c r="G1678" s="141"/>
      <c r="H1678" s="141"/>
      <c r="I1678" s="258"/>
      <c r="J1678" s="258"/>
      <c r="K1678" s="258"/>
      <c r="L1678" s="258"/>
      <c r="M1678" s="258"/>
      <c r="N1678" s="258"/>
      <c r="O1678" s="258"/>
      <c r="P1678" s="258"/>
      <c r="Q1678" s="258"/>
      <c r="R1678" s="258"/>
      <c r="S1678" s="258"/>
      <c r="T1678" s="258"/>
      <c r="U1678" s="258"/>
      <c r="V1678" s="258"/>
      <c r="W1678" s="258"/>
    </row>
    <row r="1679" spans="1:23" ht="15.75" customHeight="1" x14ac:dyDescent="0.2">
      <c r="A1679" s="222" t="s">
        <v>1059</v>
      </c>
      <c r="B1679" s="141"/>
      <c r="C1679" s="141"/>
      <c r="D1679" s="141"/>
      <c r="E1679" s="141"/>
      <c r="F1679" s="141"/>
      <c r="G1679" s="141"/>
      <c r="H1679" s="141"/>
      <c r="I1679" s="258"/>
      <c r="J1679" s="258"/>
      <c r="K1679" s="258"/>
      <c r="L1679" s="258"/>
      <c r="M1679" s="258"/>
      <c r="N1679" s="258"/>
      <c r="O1679" s="258"/>
      <c r="P1679" s="258"/>
      <c r="Q1679" s="258"/>
      <c r="R1679" s="258"/>
      <c r="S1679" s="258"/>
      <c r="T1679" s="258"/>
      <c r="U1679" s="258"/>
      <c r="V1679" s="258"/>
      <c r="W1679" s="258"/>
    </row>
    <row r="1680" spans="1:23" ht="15.75" customHeight="1" x14ac:dyDescent="0.2">
      <c r="A1680" s="543" t="s">
        <v>1060</v>
      </c>
      <c r="B1680" s="543"/>
      <c r="C1680" s="543" t="s">
        <v>1045</v>
      </c>
      <c r="D1680" s="543"/>
      <c r="E1680" s="543" t="s">
        <v>1046</v>
      </c>
      <c r="F1680" s="543"/>
      <c r="G1680" s="141"/>
      <c r="H1680" s="141"/>
      <c r="I1680" s="258"/>
      <c r="J1680" s="258"/>
      <c r="K1680" s="258"/>
      <c r="L1680" s="258"/>
      <c r="M1680" s="258"/>
      <c r="N1680" s="258"/>
      <c r="O1680" s="258"/>
      <c r="P1680" s="258"/>
      <c r="Q1680" s="258"/>
      <c r="R1680" s="258"/>
      <c r="S1680" s="258"/>
      <c r="T1680" s="258"/>
      <c r="U1680" s="258"/>
      <c r="V1680" s="258"/>
      <c r="W1680" s="258"/>
    </row>
    <row r="1681" spans="1:23" ht="15.75" customHeight="1" x14ac:dyDescent="0.2">
      <c r="A1681" s="144" t="s">
        <v>1043</v>
      </c>
      <c r="B1681" s="144" t="s">
        <v>1048</v>
      </c>
      <c r="C1681" s="144" t="s">
        <v>1043</v>
      </c>
      <c r="D1681" s="144" t="s">
        <v>1048</v>
      </c>
      <c r="E1681" s="144" t="s">
        <v>1043</v>
      </c>
      <c r="F1681" s="144" t="s">
        <v>1049</v>
      </c>
      <c r="G1681" s="141"/>
      <c r="H1681" s="141"/>
      <c r="I1681" s="258"/>
      <c r="J1681" s="258"/>
      <c r="K1681" s="258"/>
      <c r="L1681" s="258"/>
      <c r="M1681" s="258"/>
      <c r="N1681" s="258"/>
      <c r="O1681" s="258"/>
      <c r="P1681" s="258"/>
      <c r="Q1681" s="258"/>
      <c r="R1681" s="258"/>
      <c r="S1681" s="258"/>
      <c r="T1681" s="258"/>
      <c r="U1681" s="258"/>
      <c r="V1681" s="258"/>
      <c r="W1681" s="258"/>
    </row>
    <row r="1682" spans="1:23" ht="15.75" customHeight="1" x14ac:dyDescent="0.2">
      <c r="A1682" s="295">
        <v>1</v>
      </c>
      <c r="B1682" s="295">
        <v>2</v>
      </c>
      <c r="C1682" s="295">
        <v>3</v>
      </c>
      <c r="D1682" s="295">
        <v>4</v>
      </c>
      <c r="E1682" s="295">
        <v>5</v>
      </c>
      <c r="F1682" s="295">
        <v>6</v>
      </c>
      <c r="G1682" s="141"/>
      <c r="H1682" s="141"/>
      <c r="I1682" s="258"/>
      <c r="J1682" s="258"/>
      <c r="K1682" s="258"/>
      <c r="L1682" s="258"/>
      <c r="M1682" s="258"/>
      <c r="N1682" s="258"/>
      <c r="O1682" s="258"/>
      <c r="P1682" s="258"/>
      <c r="Q1682" s="258"/>
      <c r="R1682" s="258"/>
      <c r="S1682" s="258"/>
      <c r="T1682" s="258"/>
      <c r="U1682" s="258"/>
      <c r="V1682" s="258"/>
      <c r="W1682" s="258"/>
    </row>
    <row r="1683" spans="1:23" ht="15.75" customHeight="1" x14ac:dyDescent="0.2">
      <c r="A1683" s="287">
        <f>B1677</f>
        <v>327278</v>
      </c>
      <c r="B1683" s="226">
        <f>C1677</f>
        <v>16363.880000000001</v>
      </c>
      <c r="C1683" s="254">
        <f>'AT12_KD-New Yearwise'!E9+'AT12A_KD-Replace Yearwise'!E9</f>
        <v>303668</v>
      </c>
      <c r="D1683" s="255">
        <f>'AT12_KD-New Yearwise'!F9+'AT12A_KD-Replace Yearwise'!F9</f>
        <v>15190.4</v>
      </c>
      <c r="E1683" s="256">
        <f>C1683/A1683</f>
        <v>0.92785949559701542</v>
      </c>
      <c r="F1683" s="256">
        <f>D1683/B1683</f>
        <v>0.92828840103936228</v>
      </c>
      <c r="G1683" s="141"/>
      <c r="H1683" s="141"/>
      <c r="I1683" s="258"/>
      <c r="J1683" s="258"/>
      <c r="K1683" s="258"/>
      <c r="L1683" s="258"/>
      <c r="M1683" s="258"/>
      <c r="N1683" s="258"/>
      <c r="O1683" s="258"/>
      <c r="P1683" s="258"/>
      <c r="Q1683" s="258"/>
      <c r="R1683" s="258"/>
      <c r="S1683" s="258"/>
      <c r="T1683" s="258"/>
      <c r="U1683" s="258"/>
      <c r="V1683" s="258"/>
      <c r="W1683" s="258"/>
    </row>
    <row r="1684" spans="1:23" ht="15.75" customHeight="1" x14ac:dyDescent="0.2">
      <c r="A1684" s="258"/>
      <c r="B1684" s="258"/>
      <c r="C1684" s="258"/>
      <c r="D1684" s="258"/>
      <c r="E1684" s="258"/>
      <c r="F1684" s="258"/>
      <c r="G1684" s="258"/>
      <c r="H1684" s="258"/>
      <c r="I1684" s="258"/>
      <c r="J1684" s="258"/>
      <c r="K1684" s="258"/>
      <c r="L1684" s="258"/>
      <c r="M1684" s="258"/>
      <c r="N1684" s="258"/>
      <c r="O1684" s="258"/>
      <c r="P1684" s="258"/>
      <c r="Q1684" s="258"/>
      <c r="R1684" s="258"/>
      <c r="S1684" s="258"/>
      <c r="T1684" s="258"/>
      <c r="U1684" s="258"/>
      <c r="V1684" s="258"/>
      <c r="W1684" s="258"/>
    </row>
    <row r="1685" spans="1:23" ht="15.75" customHeight="1" x14ac:dyDescent="0.2">
      <c r="A1685" s="258"/>
      <c r="B1685" s="258"/>
      <c r="C1685" s="258"/>
      <c r="D1685" s="258"/>
      <c r="E1685" s="258"/>
      <c r="F1685" s="258"/>
      <c r="G1685" s="258"/>
      <c r="H1685" s="258"/>
      <c r="I1685" s="258"/>
      <c r="J1685" s="258"/>
      <c r="K1685" s="258"/>
      <c r="L1685" s="258"/>
      <c r="M1685" s="258"/>
      <c r="N1685" s="258"/>
      <c r="O1685" s="258"/>
      <c r="P1685" s="258"/>
      <c r="Q1685" s="258"/>
      <c r="R1685" s="258"/>
      <c r="S1685" s="258"/>
      <c r="T1685" s="258"/>
      <c r="U1685" s="258"/>
      <c r="V1685" s="258"/>
      <c r="W1685" s="258"/>
    </row>
    <row r="1686" spans="1:23" ht="15.75" customHeight="1" x14ac:dyDescent="0.2">
      <c r="A1686" s="258"/>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row>
    <row r="1687" spans="1:23" ht="15.75" customHeight="1" x14ac:dyDescent="0.2">
      <c r="A1687" s="258"/>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row>
    <row r="1688" spans="1:23" ht="15.75" customHeight="1" x14ac:dyDescent="0.2">
      <c r="A1688" s="258"/>
      <c r="B1688" s="258"/>
      <c r="C1688" s="258"/>
      <c r="D1688" s="258"/>
      <c r="E1688" s="258"/>
      <c r="F1688" s="258"/>
      <c r="G1688" s="258"/>
      <c r="H1688" s="258"/>
      <c r="I1688" s="258"/>
      <c r="J1688" s="258"/>
      <c r="K1688" s="258"/>
      <c r="L1688" s="258"/>
      <c r="M1688" s="258"/>
      <c r="N1688" s="258"/>
      <c r="O1688" s="258"/>
      <c r="P1688" s="258"/>
      <c r="Q1688" s="258"/>
      <c r="R1688" s="258"/>
      <c r="S1688" s="258"/>
      <c r="T1688" s="258"/>
      <c r="U1688" s="258"/>
      <c r="V1688" s="258"/>
      <c r="W1688" s="258"/>
    </row>
    <row r="1689" spans="1:23" ht="15.75" customHeight="1" x14ac:dyDescent="0.2">
      <c r="A1689" s="258"/>
      <c r="B1689" s="258"/>
      <c r="C1689" s="258"/>
      <c r="D1689" s="258"/>
      <c r="E1689" s="258"/>
      <c r="F1689" s="258"/>
      <c r="G1689" s="258"/>
      <c r="H1689" s="258"/>
      <c r="I1689" s="258"/>
      <c r="J1689" s="258"/>
      <c r="K1689" s="258"/>
      <c r="L1689" s="258"/>
      <c r="M1689" s="258"/>
      <c r="N1689" s="258"/>
      <c r="O1689" s="258"/>
      <c r="P1689" s="258"/>
      <c r="Q1689" s="258"/>
      <c r="R1689" s="258"/>
      <c r="S1689" s="258"/>
      <c r="T1689" s="258"/>
      <c r="U1689" s="258"/>
      <c r="V1689" s="258"/>
      <c r="W1689" s="258"/>
    </row>
    <row r="1690" spans="1:23" ht="15.75" customHeight="1" x14ac:dyDescent="0.2">
      <c r="A1690" s="258"/>
      <c r="B1690" s="258"/>
      <c r="C1690" s="258"/>
      <c r="D1690" s="258"/>
      <c r="E1690" s="258"/>
      <c r="F1690" s="258"/>
      <c r="G1690" s="258"/>
      <c r="H1690" s="258"/>
      <c r="I1690" s="258"/>
      <c r="J1690" s="258"/>
      <c r="K1690" s="258"/>
      <c r="L1690" s="258"/>
      <c r="M1690" s="258"/>
      <c r="N1690" s="258"/>
      <c r="O1690" s="258"/>
      <c r="P1690" s="258"/>
      <c r="Q1690" s="258"/>
      <c r="R1690" s="258"/>
      <c r="S1690" s="258"/>
      <c r="T1690" s="258"/>
      <c r="U1690" s="258"/>
      <c r="V1690" s="258"/>
      <c r="W1690" s="258"/>
    </row>
    <row r="1691" spans="1:23" ht="15.75" customHeight="1" x14ac:dyDescent="0.2">
      <c r="A1691" s="258"/>
      <c r="B1691" s="258"/>
      <c r="C1691" s="258"/>
      <c r="D1691" s="258"/>
      <c r="E1691" s="258"/>
      <c r="F1691" s="258"/>
      <c r="G1691" s="258"/>
      <c r="H1691" s="258"/>
      <c r="I1691" s="258"/>
      <c r="J1691" s="258"/>
      <c r="K1691" s="258"/>
      <c r="L1691" s="258"/>
      <c r="M1691" s="258"/>
      <c r="N1691" s="258"/>
      <c r="O1691" s="258"/>
      <c r="P1691" s="258"/>
      <c r="Q1691" s="258"/>
      <c r="R1691" s="258"/>
      <c r="S1691" s="258"/>
      <c r="T1691" s="258"/>
      <c r="U1691" s="258"/>
      <c r="V1691" s="258"/>
      <c r="W1691" s="258"/>
    </row>
    <row r="1692" spans="1:23" ht="15.75" customHeight="1" x14ac:dyDescent="0.2">
      <c r="A1692" s="258"/>
      <c r="B1692" s="258"/>
      <c r="C1692" s="258"/>
      <c r="D1692" s="258"/>
      <c r="E1692" s="258"/>
      <c r="F1692" s="258"/>
      <c r="G1692" s="258"/>
      <c r="H1692" s="258"/>
      <c r="I1692" s="258"/>
      <c r="J1692" s="258"/>
      <c r="K1692" s="258"/>
      <c r="L1692" s="258"/>
      <c r="M1692" s="258"/>
      <c r="N1692" s="258"/>
      <c r="O1692" s="258"/>
      <c r="P1692" s="258"/>
      <c r="Q1692" s="258"/>
      <c r="R1692" s="258"/>
      <c r="S1692" s="258"/>
      <c r="T1692" s="258"/>
      <c r="U1692" s="258"/>
      <c r="V1692" s="258"/>
      <c r="W1692" s="258"/>
    </row>
    <row r="1693" spans="1:23" ht="15.75" customHeight="1" x14ac:dyDescent="0.2">
      <c r="A1693" s="258"/>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row>
    <row r="1694" spans="1:23" ht="15.75" customHeight="1" x14ac:dyDescent="0.2">
      <c r="A1694" s="258"/>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row>
    <row r="1695" spans="1:23" ht="15.75" customHeight="1" x14ac:dyDescent="0.2">
      <c r="A1695" s="258"/>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row>
  </sheetData>
  <mergeCells count="38">
    <mergeCell ref="F1675:G1675"/>
    <mergeCell ref="A1680:B1680"/>
    <mergeCell ref="C1680:D1680"/>
    <mergeCell ref="E1680:F1680"/>
    <mergeCell ref="A6:H6"/>
    <mergeCell ref="A1658:E1658"/>
    <mergeCell ref="A1660:A1672"/>
    <mergeCell ref="B1670:B1671"/>
    <mergeCell ref="A1673:E1673"/>
    <mergeCell ref="A1675:A1676"/>
    <mergeCell ref="B1675:C1675"/>
    <mergeCell ref="D1675:E1675"/>
    <mergeCell ref="A1646:A1647"/>
    <mergeCell ref="B1646:C1646"/>
    <mergeCell ref="D1646:E1646"/>
    <mergeCell ref="F1646:G1646"/>
    <mergeCell ref="A1651:B1651"/>
    <mergeCell ref="C1651:D1651"/>
    <mergeCell ref="E1651:F1651"/>
    <mergeCell ref="A1613:B1613"/>
    <mergeCell ref="A1633:E1633"/>
    <mergeCell ref="A1635:A1643"/>
    <mergeCell ref="G1610:G1612"/>
    <mergeCell ref="A603:B603"/>
    <mergeCell ref="A5:H5"/>
    <mergeCell ref="I5:L5"/>
    <mergeCell ref="A3:H3"/>
    <mergeCell ref="I3:L3"/>
    <mergeCell ref="A1605:E1605"/>
    <mergeCell ref="C1610:C1612"/>
    <mergeCell ref="D1610:D1612"/>
    <mergeCell ref="E1610:E1612"/>
    <mergeCell ref="F1610:F1612"/>
    <mergeCell ref="A2:H2"/>
    <mergeCell ref="I2:L2"/>
    <mergeCell ref="A1:H1"/>
    <mergeCell ref="I1:L1"/>
    <mergeCell ref="A4:H4"/>
  </mergeCells>
  <conditionalFormatting sqref="B12:C13 B18:C20 B25:C26 C600:D602 B31:C32 C39:D113 C119:D193 C199:D273 C279:D353 C359:D433 C439:D513 C519:D593">
    <cfRule type="containsBlanks" dxfId="23" priority="1">
      <formula>LEN(TRIM(B12))=0</formula>
    </cfRule>
  </conditionalFormatting>
  <printOptions horizontalCentered="1"/>
  <pageMargins left="0.70866141732283472" right="0.70866141732283472" top="0.25" bottom="0.21" header="0.19" footer="0.19"/>
  <pageSetup paperSize="9" scale="54" orientation="portrait" horizontalDpi="1200" verticalDpi="1200" r:id="rId1"/>
  <rowBreaks count="20" manualBreakCount="20">
    <brk id="33" max="16383" man="1"/>
    <brk id="114" max="7" man="1"/>
    <brk id="194" max="7" man="1"/>
    <brk id="274" max="7" man="1"/>
    <brk id="354" max="7" man="1"/>
    <brk id="434" max="7" man="1"/>
    <brk id="514" max="7" man="1"/>
    <brk id="594" max="7" man="1"/>
    <brk id="685" max="7" man="1"/>
    <brk id="767" max="7" man="1"/>
    <brk id="853" max="7" man="1"/>
    <brk id="938" max="7" man="1"/>
    <brk id="1019" max="7" man="1"/>
    <brk id="1102" max="7" man="1"/>
    <brk id="1183" max="7" man="1"/>
    <brk id="1264" max="7" man="1"/>
    <brk id="1350" max="7" man="1"/>
    <brk id="1432" max="7" man="1"/>
    <brk id="1514" max="7" man="1"/>
    <brk id="1595"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1003"/>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28515625" style="305" customWidth="1"/>
    <col min="2" max="2" width="21.42578125" style="305" customWidth="1"/>
    <col min="3" max="3" width="6" style="305" bestFit="1" customWidth="1"/>
    <col min="4" max="4" width="8.140625" style="305" bestFit="1" customWidth="1"/>
    <col min="5" max="5" width="8.28515625" style="305" bestFit="1" customWidth="1"/>
    <col min="6" max="6" width="8.7109375" style="305" bestFit="1" customWidth="1"/>
    <col min="7" max="7" width="9.7109375" style="305" customWidth="1"/>
    <col min="8" max="8" width="11.28515625" style="305" bestFit="1" customWidth="1"/>
    <col min="9" max="9" width="6.28515625" style="305" bestFit="1" customWidth="1"/>
    <col min="10" max="11" width="8.28515625" style="305" bestFit="1" customWidth="1"/>
    <col min="12" max="12" width="8.7109375" style="305" bestFit="1" customWidth="1"/>
    <col min="13" max="13" width="9.85546875" style="305" customWidth="1"/>
    <col min="14" max="14" width="11.140625" style="305" customWidth="1"/>
    <col min="15" max="15" width="9.85546875" style="305" bestFit="1" customWidth="1"/>
    <col min="16" max="16" width="11.140625" style="305" bestFit="1" customWidth="1"/>
    <col min="17" max="17" width="10.140625" style="305" bestFit="1" customWidth="1"/>
    <col min="18" max="18" width="8.5703125" style="305" customWidth="1"/>
    <col min="19" max="20" width="10.140625" style="305" customWidth="1"/>
    <col min="21" max="16384" width="14.42578125" style="305"/>
  </cols>
  <sheetData>
    <row r="1" spans="1:26" ht="15.75" customHeight="1" x14ac:dyDescent="0.2">
      <c r="A1" s="327"/>
      <c r="B1" s="327"/>
      <c r="C1" s="327"/>
      <c r="D1" s="327"/>
      <c r="E1" s="327"/>
      <c r="F1" s="327"/>
      <c r="G1" s="327"/>
      <c r="H1" s="327"/>
      <c r="I1" s="327"/>
      <c r="J1" s="327"/>
      <c r="K1" s="327"/>
      <c r="L1" s="327"/>
      <c r="M1" s="327"/>
      <c r="N1" s="327"/>
      <c r="O1" s="327"/>
      <c r="P1" s="327"/>
      <c r="Q1" s="327"/>
      <c r="R1" s="327"/>
      <c r="S1" s="327"/>
      <c r="T1" s="344" t="s">
        <v>259</v>
      </c>
      <c r="U1" s="329"/>
      <c r="V1" s="329"/>
      <c r="W1" s="329"/>
      <c r="X1" s="329"/>
      <c r="Y1" s="329"/>
      <c r="Z1" s="329"/>
    </row>
    <row r="2" spans="1:26" ht="15.75" customHeight="1" x14ac:dyDescent="0.2">
      <c r="A2" s="612" t="str">
        <f>AT_2A_fundflow!A2</f>
        <v>[Mid Day Meal Scheme, U.P.]</v>
      </c>
      <c r="B2" s="608"/>
      <c r="C2" s="608"/>
      <c r="D2" s="608"/>
      <c r="E2" s="608"/>
      <c r="F2" s="608"/>
      <c r="G2" s="608"/>
      <c r="H2" s="608"/>
      <c r="I2" s="608"/>
      <c r="J2" s="608"/>
      <c r="K2" s="608"/>
      <c r="L2" s="608"/>
      <c r="M2" s="608"/>
      <c r="N2" s="608"/>
      <c r="O2" s="608"/>
      <c r="P2" s="608"/>
      <c r="Q2" s="608"/>
      <c r="R2" s="608"/>
      <c r="S2" s="608"/>
      <c r="T2" s="608"/>
      <c r="U2" s="329"/>
      <c r="V2" s="329"/>
      <c r="W2" s="329"/>
      <c r="X2" s="329"/>
      <c r="Y2" s="329"/>
      <c r="Z2" s="329"/>
    </row>
    <row r="3" spans="1:26" ht="15.75" customHeight="1" x14ac:dyDescent="0.2">
      <c r="A3" s="613" t="str">
        <f>AT_2A_fundflow!A3</f>
        <v>Annual Work Plan and Budget 2018-19</v>
      </c>
      <c r="B3" s="608"/>
      <c r="C3" s="608"/>
      <c r="D3" s="608"/>
      <c r="E3" s="608"/>
      <c r="F3" s="608"/>
      <c r="G3" s="608"/>
      <c r="H3" s="608"/>
      <c r="I3" s="608"/>
      <c r="J3" s="608"/>
      <c r="K3" s="608"/>
      <c r="L3" s="608"/>
      <c r="M3" s="608"/>
      <c r="N3" s="608"/>
      <c r="O3" s="608"/>
      <c r="P3" s="608"/>
      <c r="Q3" s="608"/>
      <c r="R3" s="608"/>
      <c r="S3" s="608"/>
      <c r="T3" s="608"/>
      <c r="U3" s="329"/>
      <c r="V3" s="329"/>
      <c r="W3" s="329"/>
      <c r="X3" s="329"/>
      <c r="Y3" s="329"/>
      <c r="Z3" s="329"/>
    </row>
    <row r="4" spans="1:26" ht="15.75" customHeight="1" x14ac:dyDescent="0.2">
      <c r="A4" s="614" t="s">
        <v>260</v>
      </c>
      <c r="B4" s="608"/>
      <c r="C4" s="608"/>
      <c r="D4" s="608"/>
      <c r="E4" s="608"/>
      <c r="F4" s="608"/>
      <c r="G4" s="608"/>
      <c r="H4" s="608"/>
      <c r="I4" s="608"/>
      <c r="J4" s="608"/>
      <c r="K4" s="608"/>
      <c r="L4" s="608"/>
      <c r="M4" s="608"/>
      <c r="N4" s="608"/>
      <c r="O4" s="608"/>
      <c r="P4" s="608"/>
      <c r="Q4" s="608"/>
      <c r="R4" s="608"/>
      <c r="S4" s="608"/>
      <c r="T4" s="608"/>
      <c r="U4" s="329"/>
      <c r="V4" s="329"/>
      <c r="W4" s="329"/>
      <c r="X4" s="329"/>
      <c r="Y4" s="329"/>
      <c r="Z4" s="329"/>
    </row>
    <row r="5" spans="1:26" ht="15.75" customHeight="1" x14ac:dyDescent="0.2">
      <c r="A5" s="330" t="str">
        <f>AT_2A_fundflow!A5</f>
        <v>State: UTTAR PRADESH</v>
      </c>
      <c r="B5" s="330"/>
      <c r="C5" s="327"/>
      <c r="D5" s="327"/>
      <c r="E5" s="327"/>
      <c r="F5" s="327"/>
      <c r="G5" s="327"/>
      <c r="H5" s="327"/>
      <c r="I5" s="327"/>
      <c r="J5" s="327"/>
      <c r="K5" s="327"/>
      <c r="L5" s="327"/>
      <c r="M5" s="327"/>
      <c r="N5" s="327"/>
      <c r="O5" s="327"/>
      <c r="P5" s="327"/>
      <c r="Q5" s="327"/>
      <c r="R5" s="327"/>
      <c r="S5" s="327"/>
      <c r="T5" s="331" t="str">
        <f>AT_2A_fundflow!U5</f>
        <v>(For the Period 01.04.17 to 31.03.18)</v>
      </c>
      <c r="U5" s="329"/>
      <c r="V5" s="329"/>
      <c r="W5" s="329"/>
      <c r="X5" s="329"/>
      <c r="Y5" s="329"/>
      <c r="Z5" s="329"/>
    </row>
    <row r="6" spans="1:26" ht="15.75" customHeight="1" x14ac:dyDescent="0.2">
      <c r="A6" s="615" t="s">
        <v>91</v>
      </c>
      <c r="B6" s="615" t="s">
        <v>99</v>
      </c>
      <c r="C6" s="616" t="s">
        <v>254</v>
      </c>
      <c r="D6" s="609"/>
      <c r="E6" s="609"/>
      <c r="F6" s="609"/>
      <c r="G6" s="609"/>
      <c r="H6" s="610"/>
      <c r="I6" s="616" t="s">
        <v>255</v>
      </c>
      <c r="J6" s="609"/>
      <c r="K6" s="609"/>
      <c r="L6" s="609"/>
      <c r="M6" s="609"/>
      <c r="N6" s="610"/>
      <c r="O6" s="616" t="s">
        <v>256</v>
      </c>
      <c r="P6" s="609"/>
      <c r="Q6" s="609"/>
      <c r="R6" s="609"/>
      <c r="S6" s="609"/>
      <c r="T6" s="610"/>
      <c r="U6" s="332"/>
      <c r="V6" s="332"/>
      <c r="W6" s="332"/>
      <c r="X6" s="332"/>
      <c r="Y6" s="332"/>
      <c r="Z6" s="332"/>
    </row>
    <row r="7" spans="1:26" ht="49.5" customHeight="1" x14ac:dyDescent="0.2">
      <c r="A7" s="611"/>
      <c r="B7" s="611"/>
      <c r="C7" s="333" t="s">
        <v>159</v>
      </c>
      <c r="D7" s="333" t="s">
        <v>160</v>
      </c>
      <c r="E7" s="333" t="s">
        <v>161</v>
      </c>
      <c r="F7" s="333" t="s">
        <v>214</v>
      </c>
      <c r="G7" s="333" t="s">
        <v>163</v>
      </c>
      <c r="H7" s="333" t="s">
        <v>257</v>
      </c>
      <c r="I7" s="333" t="s">
        <v>159</v>
      </c>
      <c r="J7" s="333" t="s">
        <v>160</v>
      </c>
      <c r="K7" s="333" t="s">
        <v>161</v>
      </c>
      <c r="L7" s="333" t="s">
        <v>214</v>
      </c>
      <c r="M7" s="333" t="s">
        <v>163</v>
      </c>
      <c r="N7" s="333" t="s">
        <v>258</v>
      </c>
      <c r="O7" s="333" t="s">
        <v>159</v>
      </c>
      <c r="P7" s="333" t="s">
        <v>160</v>
      </c>
      <c r="Q7" s="333" t="s">
        <v>161</v>
      </c>
      <c r="R7" s="333" t="s">
        <v>214</v>
      </c>
      <c r="S7" s="333" t="s">
        <v>163</v>
      </c>
      <c r="T7" s="333" t="s">
        <v>11</v>
      </c>
      <c r="U7" s="332"/>
      <c r="V7" s="332"/>
      <c r="W7" s="332"/>
      <c r="X7" s="332"/>
      <c r="Y7" s="332"/>
      <c r="Z7" s="332"/>
    </row>
    <row r="8" spans="1:26" ht="15.75" customHeight="1" x14ac:dyDescent="0.2">
      <c r="A8" s="333">
        <v>1</v>
      </c>
      <c r="B8" s="333">
        <v>2</v>
      </c>
      <c r="C8" s="333">
        <v>3</v>
      </c>
      <c r="D8" s="333">
        <v>4</v>
      </c>
      <c r="E8" s="333">
        <v>5</v>
      </c>
      <c r="F8" s="333">
        <v>6</v>
      </c>
      <c r="G8" s="333">
        <v>7</v>
      </c>
      <c r="H8" s="333">
        <v>8</v>
      </c>
      <c r="I8" s="333">
        <v>9</v>
      </c>
      <c r="J8" s="333">
        <v>10</v>
      </c>
      <c r="K8" s="333">
        <v>11</v>
      </c>
      <c r="L8" s="333">
        <v>12</v>
      </c>
      <c r="M8" s="333">
        <v>13</v>
      </c>
      <c r="N8" s="333">
        <v>14</v>
      </c>
      <c r="O8" s="333">
        <v>15</v>
      </c>
      <c r="P8" s="333">
        <v>16</v>
      </c>
      <c r="Q8" s="333">
        <v>17</v>
      </c>
      <c r="R8" s="333">
        <v>18</v>
      </c>
      <c r="S8" s="333">
        <v>19</v>
      </c>
      <c r="T8" s="333">
        <v>20</v>
      </c>
      <c r="U8" s="332"/>
      <c r="V8" s="332"/>
      <c r="W8" s="332"/>
      <c r="X8" s="332"/>
      <c r="Y8" s="332"/>
      <c r="Z8" s="332"/>
    </row>
    <row r="9" spans="1:26" ht="12.75" x14ac:dyDescent="0.2">
      <c r="A9" s="334"/>
      <c r="B9" s="334" t="s">
        <v>32</v>
      </c>
      <c r="C9" s="335">
        <f t="shared" ref="C9:H9" si="0">SUM(C10:C84)</f>
        <v>88731</v>
      </c>
      <c r="D9" s="335">
        <f t="shared" si="0"/>
        <v>3679139</v>
      </c>
      <c r="E9" s="335">
        <f t="shared" si="0"/>
        <v>1735897</v>
      </c>
      <c r="F9" s="335">
        <f t="shared" si="0"/>
        <v>19244</v>
      </c>
      <c r="G9" s="335">
        <f t="shared" si="0"/>
        <v>66000</v>
      </c>
      <c r="H9" s="335">
        <f t="shared" si="0"/>
        <v>5589011</v>
      </c>
      <c r="I9" s="335">
        <v>47621</v>
      </c>
      <c r="J9" s="335">
        <v>2088767</v>
      </c>
      <c r="K9" s="335">
        <v>782331</v>
      </c>
      <c r="L9" s="335">
        <v>4549</v>
      </c>
      <c r="M9" s="335">
        <v>1045442</v>
      </c>
      <c r="N9" s="335">
        <v>2961291</v>
      </c>
      <c r="O9" s="335">
        <f t="shared" ref="O9:T9" si="1">SUM(O10:O84)</f>
        <v>10667087</v>
      </c>
      <c r="P9" s="335">
        <f t="shared" si="1"/>
        <v>476238967</v>
      </c>
      <c r="Q9" s="335">
        <f t="shared" si="1"/>
        <v>172895180</v>
      </c>
      <c r="R9" s="335">
        <f t="shared" si="1"/>
        <v>1087094</v>
      </c>
      <c r="S9" s="335">
        <f t="shared" si="1"/>
        <v>8363539</v>
      </c>
      <c r="T9" s="335">
        <f t="shared" si="1"/>
        <v>669251867</v>
      </c>
      <c r="U9" s="329"/>
      <c r="V9" s="329"/>
      <c r="W9" s="329"/>
      <c r="X9" s="329"/>
      <c r="Y9" s="329"/>
      <c r="Z9" s="329"/>
    </row>
    <row r="10" spans="1:26" ht="12.75" x14ac:dyDescent="0.2">
      <c r="A10" s="336">
        <f>AT3A_Schools_PS!A10</f>
        <v>1</v>
      </c>
      <c r="B10" s="336" t="str">
        <f>AT3A_Schools_PS!B10</f>
        <v>01-AGRA</v>
      </c>
      <c r="C10" s="337">
        <v>956</v>
      </c>
      <c r="D10" s="337">
        <v>52080</v>
      </c>
      <c r="E10" s="337">
        <v>25145</v>
      </c>
      <c r="F10" s="337">
        <v>2250</v>
      </c>
      <c r="G10" s="337">
        <v>0</v>
      </c>
      <c r="H10" s="335">
        <f>SUM(C10:G10)</f>
        <v>80431</v>
      </c>
      <c r="I10" s="337">
        <v>44</v>
      </c>
      <c r="J10" s="337">
        <v>30804</v>
      </c>
      <c r="K10" s="337">
        <v>4760</v>
      </c>
      <c r="L10" s="337">
        <v>0</v>
      </c>
      <c r="M10" s="337">
        <v>0</v>
      </c>
      <c r="N10" s="335">
        <v>35608</v>
      </c>
      <c r="O10" s="337">
        <v>9985</v>
      </c>
      <c r="P10" s="337">
        <v>7054095</v>
      </c>
      <c r="Q10" s="337">
        <v>1090088</v>
      </c>
      <c r="R10" s="337">
        <v>0</v>
      </c>
      <c r="S10" s="337">
        <v>0</v>
      </c>
      <c r="T10" s="335">
        <f t="shared" ref="T10:T73" si="2">SUM(O10:S10)</f>
        <v>8154168</v>
      </c>
      <c r="U10" s="338"/>
      <c r="V10" s="338"/>
      <c r="W10" s="338"/>
      <c r="X10" s="338"/>
      <c r="Y10" s="338"/>
      <c r="Z10" s="338"/>
    </row>
    <row r="11" spans="1:26" ht="12.75" x14ac:dyDescent="0.2">
      <c r="A11" s="336">
        <f>AT3A_Schools_PS!A11</f>
        <v>2</v>
      </c>
      <c r="B11" s="336" t="str">
        <f>AT3A_Schools_PS!B11</f>
        <v>02-ALIGARH</v>
      </c>
      <c r="C11" s="337">
        <v>3493</v>
      </c>
      <c r="D11" s="337">
        <v>50404</v>
      </c>
      <c r="E11" s="337">
        <v>32394</v>
      </c>
      <c r="F11" s="337">
        <v>0</v>
      </c>
      <c r="G11" s="337">
        <v>1520</v>
      </c>
      <c r="H11" s="335">
        <f t="shared" ref="H11:H74" si="3">SUM(C11:G11)</f>
        <v>87811</v>
      </c>
      <c r="I11" s="337">
        <v>1532</v>
      </c>
      <c r="J11" s="337">
        <v>22108</v>
      </c>
      <c r="K11" s="337">
        <v>14209</v>
      </c>
      <c r="L11" s="337">
        <v>0</v>
      </c>
      <c r="M11" s="337">
        <v>667</v>
      </c>
      <c r="N11" s="335">
        <v>38516</v>
      </c>
      <c r="O11" s="337">
        <v>350849</v>
      </c>
      <c r="P11" s="337">
        <v>5062821</v>
      </c>
      <c r="Q11" s="337">
        <v>3253827</v>
      </c>
      <c r="R11" s="337">
        <v>0</v>
      </c>
      <c r="S11" s="337">
        <v>152676</v>
      </c>
      <c r="T11" s="335">
        <f t="shared" si="2"/>
        <v>8820173</v>
      </c>
      <c r="U11" s="338"/>
      <c r="V11" s="338"/>
      <c r="W11" s="338"/>
      <c r="X11" s="338"/>
      <c r="Y11" s="338"/>
      <c r="Z11" s="338"/>
    </row>
    <row r="12" spans="1:26" ht="12.75" x14ac:dyDescent="0.2">
      <c r="A12" s="336">
        <f>AT3A_Schools_PS!A12</f>
        <v>3</v>
      </c>
      <c r="B12" s="336" t="str">
        <f>AT3A_Schools_PS!B12</f>
        <v>03-ALLAHABAD</v>
      </c>
      <c r="C12" s="337">
        <v>2123</v>
      </c>
      <c r="D12" s="337">
        <v>88386</v>
      </c>
      <c r="E12" s="337">
        <v>69297</v>
      </c>
      <c r="F12" s="337">
        <v>1854</v>
      </c>
      <c r="G12" s="337">
        <v>3886</v>
      </c>
      <c r="H12" s="335">
        <f t="shared" si="3"/>
        <v>165546</v>
      </c>
      <c r="I12" s="337">
        <v>1036</v>
      </c>
      <c r="J12" s="337">
        <v>48299</v>
      </c>
      <c r="K12" s="337">
        <v>35264</v>
      </c>
      <c r="L12" s="337">
        <v>1726</v>
      </c>
      <c r="M12" s="337">
        <v>2721</v>
      </c>
      <c r="N12" s="335">
        <v>88944</v>
      </c>
      <c r="O12" s="337">
        <v>222682</v>
      </c>
      <c r="P12" s="337">
        <v>10384180</v>
      </c>
      <c r="Q12" s="337">
        <v>7581673</v>
      </c>
      <c r="R12" s="337">
        <v>438460</v>
      </c>
      <c r="S12" s="337">
        <v>584961</v>
      </c>
      <c r="T12" s="335">
        <f t="shared" si="2"/>
        <v>19211956</v>
      </c>
      <c r="U12" s="338"/>
      <c r="V12" s="338"/>
      <c r="W12" s="338"/>
      <c r="X12" s="338"/>
      <c r="Y12" s="338"/>
      <c r="Z12" s="338"/>
    </row>
    <row r="13" spans="1:26" ht="12.75" x14ac:dyDescent="0.2">
      <c r="A13" s="336">
        <f>AT3A_Schools_PS!A13</f>
        <v>4</v>
      </c>
      <c r="B13" s="336" t="str">
        <f>AT3A_Schools_PS!B13</f>
        <v>04-AMBEDKAR NAGAR</v>
      </c>
      <c r="C13" s="337">
        <v>394</v>
      </c>
      <c r="D13" s="337">
        <v>37290</v>
      </c>
      <c r="E13" s="337">
        <v>35525</v>
      </c>
      <c r="F13" s="337">
        <v>0</v>
      </c>
      <c r="G13" s="337">
        <v>909</v>
      </c>
      <c r="H13" s="335">
        <f t="shared" si="3"/>
        <v>74118</v>
      </c>
      <c r="I13" s="337">
        <v>213</v>
      </c>
      <c r="J13" s="337">
        <v>20189</v>
      </c>
      <c r="K13" s="337">
        <v>19234</v>
      </c>
      <c r="L13" s="337">
        <v>0</v>
      </c>
      <c r="M13" s="337">
        <v>492</v>
      </c>
      <c r="N13" s="335">
        <v>40129</v>
      </c>
      <c r="O13" s="337">
        <v>48850</v>
      </c>
      <c r="P13" s="337">
        <v>4623368</v>
      </c>
      <c r="Q13" s="337">
        <v>4404537</v>
      </c>
      <c r="R13" s="337">
        <v>0</v>
      </c>
      <c r="S13" s="337">
        <v>112701</v>
      </c>
      <c r="T13" s="335">
        <f t="shared" si="2"/>
        <v>9189456</v>
      </c>
      <c r="U13" s="338"/>
      <c r="V13" s="338"/>
      <c r="W13" s="338"/>
      <c r="X13" s="338"/>
      <c r="Y13" s="338"/>
      <c r="Z13" s="338"/>
    </row>
    <row r="14" spans="1:26" ht="12.75" x14ac:dyDescent="0.2">
      <c r="A14" s="336">
        <f>AT3A_Schools_PS!A14</f>
        <v>5</v>
      </c>
      <c r="B14" s="336" t="str">
        <f>AT3A_Schools_PS!B14</f>
        <v>05-AURAIYA</v>
      </c>
      <c r="C14" s="337">
        <v>177</v>
      </c>
      <c r="D14" s="337">
        <v>26774</v>
      </c>
      <c r="E14" s="337">
        <v>16920</v>
      </c>
      <c r="F14" s="337">
        <v>0</v>
      </c>
      <c r="G14" s="337">
        <v>0</v>
      </c>
      <c r="H14" s="335">
        <f t="shared" si="3"/>
        <v>43871</v>
      </c>
      <c r="I14" s="337">
        <v>69</v>
      </c>
      <c r="J14" s="337">
        <v>17513</v>
      </c>
      <c r="K14" s="337">
        <v>8400</v>
      </c>
      <c r="L14" s="337">
        <v>0</v>
      </c>
      <c r="M14" s="337">
        <v>0</v>
      </c>
      <c r="N14" s="335">
        <v>25982</v>
      </c>
      <c r="O14" s="337">
        <v>16376</v>
      </c>
      <c r="P14" s="337">
        <v>4132992</v>
      </c>
      <c r="Q14" s="337">
        <v>1982444</v>
      </c>
      <c r="R14" s="337">
        <v>0</v>
      </c>
      <c r="S14" s="337">
        <v>0</v>
      </c>
      <c r="T14" s="335">
        <f t="shared" si="2"/>
        <v>6131812</v>
      </c>
      <c r="U14" s="338"/>
      <c r="V14" s="338"/>
      <c r="W14" s="338"/>
      <c r="X14" s="338"/>
      <c r="Y14" s="338"/>
      <c r="Z14" s="338"/>
    </row>
    <row r="15" spans="1:26" ht="12.75" x14ac:dyDescent="0.2">
      <c r="A15" s="336">
        <f>AT3A_Schools_PS!A15</f>
        <v>6</v>
      </c>
      <c r="B15" s="336" t="str">
        <f>AT3A_Schools_PS!B15</f>
        <v>06-AZAMGARH</v>
      </c>
      <c r="C15" s="337">
        <v>840</v>
      </c>
      <c r="D15" s="337">
        <v>90014</v>
      </c>
      <c r="E15" s="337">
        <v>44083</v>
      </c>
      <c r="F15" s="337">
        <v>0</v>
      </c>
      <c r="G15" s="337">
        <v>3364</v>
      </c>
      <c r="H15" s="335">
        <f t="shared" si="3"/>
        <v>138301</v>
      </c>
      <c r="I15" s="337">
        <v>210</v>
      </c>
      <c r="J15" s="337">
        <v>47404</v>
      </c>
      <c r="K15" s="337">
        <v>17274</v>
      </c>
      <c r="L15" s="337">
        <v>0</v>
      </c>
      <c r="M15" s="337">
        <v>685</v>
      </c>
      <c r="N15" s="335">
        <v>65573</v>
      </c>
      <c r="O15" s="337">
        <v>47147</v>
      </c>
      <c r="P15" s="337">
        <v>10618400</v>
      </c>
      <c r="Q15" s="337">
        <v>3869301</v>
      </c>
      <c r="R15" s="337">
        <v>0</v>
      </c>
      <c r="S15" s="337">
        <v>153531</v>
      </c>
      <c r="T15" s="335">
        <f t="shared" si="2"/>
        <v>14688379</v>
      </c>
      <c r="U15" s="338"/>
      <c r="V15" s="338"/>
      <c r="W15" s="338"/>
      <c r="X15" s="338"/>
      <c r="Y15" s="338"/>
      <c r="Z15" s="338"/>
    </row>
    <row r="16" spans="1:26" ht="12.75" x14ac:dyDescent="0.2">
      <c r="A16" s="336">
        <f>AT3A_Schools_PS!A16</f>
        <v>7</v>
      </c>
      <c r="B16" s="336" t="str">
        <f>AT3A_Schools_PS!B16</f>
        <v>07-BADAUN</v>
      </c>
      <c r="C16" s="337">
        <v>1896</v>
      </c>
      <c r="D16" s="337">
        <v>70626</v>
      </c>
      <c r="E16" s="337">
        <v>22386</v>
      </c>
      <c r="F16" s="337">
        <v>0</v>
      </c>
      <c r="G16" s="337">
        <v>123</v>
      </c>
      <c r="H16" s="335">
        <f t="shared" si="3"/>
        <v>95031</v>
      </c>
      <c r="I16" s="337">
        <v>652</v>
      </c>
      <c r="J16" s="337">
        <v>34935</v>
      </c>
      <c r="K16" s="337">
        <v>8685</v>
      </c>
      <c r="L16" s="337">
        <v>0</v>
      </c>
      <c r="M16" s="337">
        <v>66</v>
      </c>
      <c r="N16" s="335">
        <v>43668</v>
      </c>
      <c r="O16" s="337">
        <v>106850</v>
      </c>
      <c r="P16" s="337">
        <v>7755561</v>
      </c>
      <c r="Q16" s="337">
        <v>1424384</v>
      </c>
      <c r="R16" s="337">
        <v>0</v>
      </c>
      <c r="S16" s="337">
        <v>14576</v>
      </c>
      <c r="T16" s="335">
        <f t="shared" si="2"/>
        <v>9301371</v>
      </c>
      <c r="U16" s="338"/>
      <c r="V16" s="338"/>
      <c r="W16" s="338"/>
      <c r="X16" s="338"/>
      <c r="Y16" s="338"/>
      <c r="Z16" s="338"/>
    </row>
    <row r="17" spans="1:26" ht="12.75" x14ac:dyDescent="0.2">
      <c r="A17" s="336">
        <f>AT3A_Schools_PS!A17</f>
        <v>8</v>
      </c>
      <c r="B17" s="336" t="str">
        <f>AT3A_Schools_PS!B17</f>
        <v>08-BAGHPAT</v>
      </c>
      <c r="C17" s="337">
        <v>640</v>
      </c>
      <c r="D17" s="337">
        <v>12591</v>
      </c>
      <c r="E17" s="337">
        <v>21147</v>
      </c>
      <c r="F17" s="337">
        <v>0</v>
      </c>
      <c r="G17" s="337">
        <v>0</v>
      </c>
      <c r="H17" s="335">
        <f t="shared" si="3"/>
        <v>34378</v>
      </c>
      <c r="I17" s="337">
        <v>390</v>
      </c>
      <c r="J17" s="337">
        <v>7682</v>
      </c>
      <c r="K17" s="337">
        <v>10922</v>
      </c>
      <c r="L17" s="337">
        <v>0</v>
      </c>
      <c r="M17" s="337">
        <v>0</v>
      </c>
      <c r="N17" s="335">
        <v>18993</v>
      </c>
      <c r="O17" s="337">
        <v>89234</v>
      </c>
      <c r="P17" s="337">
        <v>1759107</v>
      </c>
      <c r="Q17" s="337">
        <v>2501083</v>
      </c>
      <c r="R17" s="337">
        <v>0</v>
      </c>
      <c r="S17" s="337">
        <v>0</v>
      </c>
      <c r="T17" s="335">
        <f t="shared" si="2"/>
        <v>4349424</v>
      </c>
      <c r="U17" s="338"/>
      <c r="V17" s="338"/>
      <c r="W17" s="338"/>
      <c r="X17" s="338"/>
      <c r="Y17" s="338"/>
      <c r="Z17" s="338"/>
    </row>
    <row r="18" spans="1:26" ht="12.75" x14ac:dyDescent="0.2">
      <c r="A18" s="336">
        <f>AT3A_Schools_PS!A18</f>
        <v>9</v>
      </c>
      <c r="B18" s="336" t="str">
        <f>AT3A_Schools_PS!B18</f>
        <v>09-BAHRAICH</v>
      </c>
      <c r="C18" s="337">
        <v>830</v>
      </c>
      <c r="D18" s="337">
        <v>96839</v>
      </c>
      <c r="E18" s="337">
        <v>11189</v>
      </c>
      <c r="F18" s="337">
        <v>0</v>
      </c>
      <c r="G18" s="337">
        <v>1661</v>
      </c>
      <c r="H18" s="335">
        <f t="shared" si="3"/>
        <v>110519</v>
      </c>
      <c r="I18" s="337">
        <v>419</v>
      </c>
      <c r="J18" s="337">
        <v>51436</v>
      </c>
      <c r="K18" s="337">
        <v>4950</v>
      </c>
      <c r="L18" s="337">
        <v>0</v>
      </c>
      <c r="M18" s="337">
        <v>1234</v>
      </c>
      <c r="N18" s="335">
        <v>57939</v>
      </c>
      <c r="O18" s="337">
        <v>80951</v>
      </c>
      <c r="P18" s="337">
        <v>11470140</v>
      </c>
      <c r="Q18" s="337">
        <v>1093917</v>
      </c>
      <c r="R18" s="337">
        <v>0</v>
      </c>
      <c r="S18" s="337">
        <v>275292</v>
      </c>
      <c r="T18" s="335">
        <f t="shared" si="2"/>
        <v>12920300</v>
      </c>
      <c r="U18" s="338"/>
      <c r="V18" s="338"/>
      <c r="W18" s="338"/>
      <c r="X18" s="338"/>
      <c r="Y18" s="338"/>
      <c r="Z18" s="338"/>
    </row>
    <row r="19" spans="1:26" ht="12.75" x14ac:dyDescent="0.2">
      <c r="A19" s="336">
        <f>AT3A_Schools_PS!A19</f>
        <v>10</v>
      </c>
      <c r="B19" s="336" t="str">
        <f>AT3A_Schools_PS!B19</f>
        <v>10-BALLIA</v>
      </c>
      <c r="C19" s="337">
        <v>879</v>
      </c>
      <c r="D19" s="337">
        <v>64499</v>
      </c>
      <c r="E19" s="337">
        <v>20120</v>
      </c>
      <c r="F19" s="337">
        <v>0</v>
      </c>
      <c r="G19" s="337">
        <v>0</v>
      </c>
      <c r="H19" s="335">
        <f t="shared" si="3"/>
        <v>85498</v>
      </c>
      <c r="I19" s="337">
        <v>313</v>
      </c>
      <c r="J19" s="337">
        <v>41069</v>
      </c>
      <c r="K19" s="337">
        <v>11839</v>
      </c>
      <c r="L19" s="337">
        <v>0</v>
      </c>
      <c r="M19" s="337">
        <v>0</v>
      </c>
      <c r="N19" s="335">
        <v>53220</v>
      </c>
      <c r="O19" s="337">
        <v>71275</v>
      </c>
      <c r="P19" s="337">
        <v>9363636</v>
      </c>
      <c r="Q19" s="337">
        <v>2699257</v>
      </c>
      <c r="R19" s="337">
        <v>0</v>
      </c>
      <c r="S19" s="337">
        <v>0</v>
      </c>
      <c r="T19" s="335">
        <f t="shared" si="2"/>
        <v>12134168</v>
      </c>
      <c r="U19" s="338"/>
      <c r="V19" s="338"/>
      <c r="W19" s="338"/>
      <c r="X19" s="338"/>
      <c r="Y19" s="338"/>
      <c r="Z19" s="338"/>
    </row>
    <row r="20" spans="1:26" ht="12.75" x14ac:dyDescent="0.2">
      <c r="A20" s="336">
        <f>AT3A_Schools_PS!A20</f>
        <v>11</v>
      </c>
      <c r="B20" s="336" t="str">
        <f>AT3A_Schools_PS!B20</f>
        <v>11-BALRAMPUR</v>
      </c>
      <c r="C20" s="337">
        <v>457</v>
      </c>
      <c r="D20" s="337">
        <v>39690</v>
      </c>
      <c r="E20" s="337">
        <v>9483</v>
      </c>
      <c r="F20" s="337">
        <v>0</v>
      </c>
      <c r="G20" s="337">
        <v>5460</v>
      </c>
      <c r="H20" s="335">
        <f t="shared" si="3"/>
        <v>55090</v>
      </c>
      <c r="I20" s="337">
        <v>266</v>
      </c>
      <c r="J20" s="337">
        <v>25116</v>
      </c>
      <c r="K20" s="337">
        <v>4908</v>
      </c>
      <c r="L20" s="337">
        <v>0</v>
      </c>
      <c r="M20" s="337">
        <v>3436</v>
      </c>
      <c r="N20" s="335">
        <v>33564</v>
      </c>
      <c r="O20" s="337">
        <v>40632</v>
      </c>
      <c r="P20" s="337">
        <v>5399876</v>
      </c>
      <c r="Q20" s="337">
        <v>956970</v>
      </c>
      <c r="R20" s="337">
        <v>0</v>
      </c>
      <c r="S20" s="337">
        <v>718042</v>
      </c>
      <c r="T20" s="335">
        <f t="shared" si="2"/>
        <v>7115520</v>
      </c>
      <c r="U20" s="338"/>
      <c r="V20" s="338"/>
      <c r="W20" s="338"/>
      <c r="X20" s="338"/>
      <c r="Y20" s="338"/>
      <c r="Z20" s="338"/>
    </row>
    <row r="21" spans="1:26" ht="12.75" x14ac:dyDescent="0.2">
      <c r="A21" s="336">
        <f>AT3A_Schools_PS!A21</f>
        <v>12</v>
      </c>
      <c r="B21" s="336" t="str">
        <f>AT3A_Schools_PS!B21</f>
        <v>12-BANDA</v>
      </c>
      <c r="C21" s="337">
        <v>1472</v>
      </c>
      <c r="D21" s="337">
        <v>65490</v>
      </c>
      <c r="E21" s="337">
        <v>8984</v>
      </c>
      <c r="F21" s="337">
        <v>0</v>
      </c>
      <c r="G21" s="337">
        <v>0</v>
      </c>
      <c r="H21" s="335">
        <f t="shared" si="3"/>
        <v>75946</v>
      </c>
      <c r="I21" s="337">
        <v>471</v>
      </c>
      <c r="J21" s="337">
        <v>37955</v>
      </c>
      <c r="K21" s="337">
        <v>3481</v>
      </c>
      <c r="L21" s="337">
        <v>0</v>
      </c>
      <c r="M21" s="337">
        <v>0</v>
      </c>
      <c r="N21" s="335">
        <v>41908</v>
      </c>
      <c r="O21" s="337">
        <v>109385</v>
      </c>
      <c r="P21" s="337">
        <v>8805577</v>
      </c>
      <c r="Q21" s="337">
        <v>807595</v>
      </c>
      <c r="R21" s="337">
        <v>0</v>
      </c>
      <c r="S21" s="337">
        <v>0</v>
      </c>
      <c r="T21" s="335">
        <f t="shared" si="2"/>
        <v>9722557</v>
      </c>
      <c r="U21" s="338"/>
      <c r="V21" s="338"/>
      <c r="W21" s="338"/>
      <c r="X21" s="338"/>
      <c r="Y21" s="338"/>
      <c r="Z21" s="338"/>
    </row>
    <row r="22" spans="1:26" ht="12.75" x14ac:dyDescent="0.2">
      <c r="A22" s="336">
        <f>AT3A_Schools_PS!A22</f>
        <v>13</v>
      </c>
      <c r="B22" s="336" t="str">
        <f>AT3A_Schools_PS!B22</f>
        <v>13-BARABANKI</v>
      </c>
      <c r="C22" s="337">
        <v>2621</v>
      </c>
      <c r="D22" s="337">
        <v>82350</v>
      </c>
      <c r="E22" s="337">
        <v>17215</v>
      </c>
      <c r="F22" s="337">
        <v>654</v>
      </c>
      <c r="G22" s="337">
        <v>2241</v>
      </c>
      <c r="H22" s="335">
        <f t="shared" si="3"/>
        <v>105081</v>
      </c>
      <c r="I22" s="337">
        <v>590</v>
      </c>
      <c r="J22" s="337">
        <v>44866</v>
      </c>
      <c r="K22" s="337">
        <v>5185</v>
      </c>
      <c r="L22" s="337">
        <v>0</v>
      </c>
      <c r="M22" s="337">
        <v>0</v>
      </c>
      <c r="N22" s="335">
        <v>50641</v>
      </c>
      <c r="O22" s="337">
        <v>132186</v>
      </c>
      <c r="P22" s="337">
        <v>10050010</v>
      </c>
      <c r="Q22" s="337">
        <v>1161357</v>
      </c>
      <c r="R22" s="337">
        <v>0</v>
      </c>
      <c r="S22" s="337">
        <v>0</v>
      </c>
      <c r="T22" s="335">
        <f t="shared" si="2"/>
        <v>11343553</v>
      </c>
      <c r="U22" s="338"/>
      <c r="V22" s="338"/>
      <c r="W22" s="338"/>
      <c r="X22" s="338"/>
      <c r="Y22" s="338"/>
      <c r="Z22" s="338"/>
    </row>
    <row r="23" spans="1:26" ht="12.75" x14ac:dyDescent="0.2">
      <c r="A23" s="336">
        <f>AT3A_Schools_PS!A23</f>
        <v>14</v>
      </c>
      <c r="B23" s="336" t="str">
        <f>AT3A_Schools_PS!B23</f>
        <v>14-BAREILY</v>
      </c>
      <c r="C23" s="337">
        <v>2179</v>
      </c>
      <c r="D23" s="337">
        <v>71500</v>
      </c>
      <c r="E23" s="337">
        <v>31668</v>
      </c>
      <c r="F23" s="337">
        <v>0</v>
      </c>
      <c r="G23" s="337">
        <v>376</v>
      </c>
      <c r="H23" s="335">
        <f t="shared" si="3"/>
        <v>105723</v>
      </c>
      <c r="I23" s="337">
        <v>753</v>
      </c>
      <c r="J23" s="337">
        <v>39140</v>
      </c>
      <c r="K23" s="337">
        <v>12714</v>
      </c>
      <c r="L23" s="337">
        <v>0</v>
      </c>
      <c r="M23" s="337">
        <v>146</v>
      </c>
      <c r="N23" s="335">
        <v>52753</v>
      </c>
      <c r="O23" s="337">
        <v>171034</v>
      </c>
      <c r="P23" s="337">
        <v>8884701</v>
      </c>
      <c r="Q23" s="337">
        <v>2886017</v>
      </c>
      <c r="R23" s="337">
        <v>0</v>
      </c>
      <c r="S23" s="337">
        <v>33245</v>
      </c>
      <c r="T23" s="335">
        <f t="shared" si="2"/>
        <v>11974997</v>
      </c>
      <c r="U23" s="338"/>
      <c r="V23" s="338"/>
      <c r="W23" s="338"/>
      <c r="X23" s="338"/>
      <c r="Y23" s="338"/>
      <c r="Z23" s="338"/>
    </row>
    <row r="24" spans="1:26" ht="12.75" x14ac:dyDescent="0.2">
      <c r="A24" s="336">
        <f>AT3A_Schools_PS!A24</f>
        <v>15</v>
      </c>
      <c r="B24" s="336" t="str">
        <f>AT3A_Schools_PS!B24</f>
        <v>15-BASTI</v>
      </c>
      <c r="C24" s="337">
        <v>529</v>
      </c>
      <c r="D24" s="337">
        <v>42552</v>
      </c>
      <c r="E24" s="337">
        <v>32332</v>
      </c>
      <c r="F24" s="337">
        <v>0</v>
      </c>
      <c r="G24" s="337">
        <v>1464</v>
      </c>
      <c r="H24" s="335">
        <f t="shared" si="3"/>
        <v>76877</v>
      </c>
      <c r="I24" s="337">
        <v>190</v>
      </c>
      <c r="J24" s="337">
        <v>26545</v>
      </c>
      <c r="K24" s="337">
        <v>15177</v>
      </c>
      <c r="L24" s="337">
        <v>0</v>
      </c>
      <c r="M24" s="337">
        <v>878</v>
      </c>
      <c r="N24" s="335">
        <v>42680</v>
      </c>
      <c r="O24" s="337">
        <v>41622</v>
      </c>
      <c r="P24" s="337">
        <v>5813310</v>
      </c>
      <c r="Q24" s="337">
        <v>3308496</v>
      </c>
      <c r="R24" s="337">
        <v>0</v>
      </c>
      <c r="S24" s="337">
        <v>183573</v>
      </c>
      <c r="T24" s="335">
        <f t="shared" si="2"/>
        <v>9347001</v>
      </c>
      <c r="U24" s="338"/>
      <c r="V24" s="338"/>
      <c r="W24" s="338"/>
      <c r="X24" s="338"/>
      <c r="Y24" s="338"/>
      <c r="Z24" s="338"/>
    </row>
    <row r="25" spans="1:26" ht="12.75" x14ac:dyDescent="0.2">
      <c r="A25" s="336">
        <f>AT3A_Schools_PS!A25</f>
        <v>16</v>
      </c>
      <c r="B25" s="336" t="str">
        <f>AT3A_Schools_PS!B25</f>
        <v>16-BHADOHI</v>
      </c>
      <c r="C25" s="337">
        <v>97</v>
      </c>
      <c r="D25" s="337">
        <v>37276</v>
      </c>
      <c r="E25" s="337">
        <v>8145</v>
      </c>
      <c r="F25" s="337">
        <v>0</v>
      </c>
      <c r="G25" s="337">
        <v>825</v>
      </c>
      <c r="H25" s="335">
        <f t="shared" si="3"/>
        <v>46343</v>
      </c>
      <c r="I25" s="337">
        <v>44</v>
      </c>
      <c r="J25" s="337">
        <v>19824</v>
      </c>
      <c r="K25" s="337">
        <v>4368</v>
      </c>
      <c r="L25" s="337">
        <v>0</v>
      </c>
      <c r="M25" s="337">
        <v>0</v>
      </c>
      <c r="N25" s="335">
        <v>24236</v>
      </c>
      <c r="O25" s="337">
        <v>10056</v>
      </c>
      <c r="P25" s="337">
        <v>4559524</v>
      </c>
      <c r="Q25" s="337">
        <v>1004639</v>
      </c>
      <c r="R25" s="337">
        <v>0</v>
      </c>
      <c r="S25" s="337">
        <v>0</v>
      </c>
      <c r="T25" s="335">
        <f t="shared" si="2"/>
        <v>5574219</v>
      </c>
      <c r="U25" s="338"/>
      <c r="V25" s="338"/>
      <c r="W25" s="338"/>
      <c r="X25" s="338"/>
      <c r="Y25" s="338"/>
      <c r="Z25" s="338"/>
    </row>
    <row r="26" spans="1:26" ht="12.75" x14ac:dyDescent="0.2">
      <c r="A26" s="336">
        <f>AT3A_Schools_PS!A26</f>
        <v>17</v>
      </c>
      <c r="B26" s="336" t="str">
        <f>AT3A_Schools_PS!B26</f>
        <v>17-BIJNOUR</v>
      </c>
      <c r="C26" s="337">
        <v>4103</v>
      </c>
      <c r="D26" s="337">
        <v>45636</v>
      </c>
      <c r="E26" s="337">
        <v>40731</v>
      </c>
      <c r="F26" s="337">
        <v>0</v>
      </c>
      <c r="G26" s="337">
        <v>0</v>
      </c>
      <c r="H26" s="335">
        <f t="shared" si="3"/>
        <v>90470</v>
      </c>
      <c r="I26" s="337">
        <v>2734</v>
      </c>
      <c r="J26" s="337">
        <v>31850</v>
      </c>
      <c r="K26" s="337">
        <v>27364</v>
      </c>
      <c r="L26" s="337">
        <v>0</v>
      </c>
      <c r="M26" s="337">
        <v>0</v>
      </c>
      <c r="N26" s="335">
        <v>61948</v>
      </c>
      <c r="O26" s="337">
        <v>615203</v>
      </c>
      <c r="P26" s="337">
        <v>7166161</v>
      </c>
      <c r="Q26" s="337">
        <v>6156930</v>
      </c>
      <c r="R26" s="337">
        <v>0</v>
      </c>
      <c r="S26" s="337">
        <v>0</v>
      </c>
      <c r="T26" s="335">
        <f t="shared" si="2"/>
        <v>13938294</v>
      </c>
      <c r="U26" s="338"/>
      <c r="V26" s="338"/>
      <c r="W26" s="338"/>
      <c r="X26" s="338"/>
      <c r="Y26" s="338"/>
      <c r="Z26" s="338"/>
    </row>
    <row r="27" spans="1:26" ht="12.75" x14ac:dyDescent="0.2">
      <c r="A27" s="336">
        <f>AT3A_Schools_PS!A27</f>
        <v>18</v>
      </c>
      <c r="B27" s="336" t="str">
        <f>AT3A_Schools_PS!B27</f>
        <v>18-BULANDSHAHAR</v>
      </c>
      <c r="C27" s="337">
        <v>1527</v>
      </c>
      <c r="D27" s="337">
        <v>43816</v>
      </c>
      <c r="E27" s="337">
        <v>51454</v>
      </c>
      <c r="F27" s="337">
        <v>0</v>
      </c>
      <c r="G27" s="337">
        <v>0</v>
      </c>
      <c r="H27" s="335">
        <f t="shared" si="3"/>
        <v>96797</v>
      </c>
      <c r="I27" s="337">
        <v>74</v>
      </c>
      <c r="J27" s="337">
        <v>27223</v>
      </c>
      <c r="K27" s="337">
        <v>4997</v>
      </c>
      <c r="L27" s="337">
        <v>0</v>
      </c>
      <c r="M27" s="337">
        <v>0</v>
      </c>
      <c r="N27" s="335">
        <v>32293</v>
      </c>
      <c r="O27" s="337">
        <v>16865</v>
      </c>
      <c r="P27" s="337">
        <v>6206736</v>
      </c>
      <c r="Q27" s="337">
        <v>1139289</v>
      </c>
      <c r="R27" s="337">
        <v>0</v>
      </c>
      <c r="S27" s="337">
        <v>0</v>
      </c>
      <c r="T27" s="335">
        <f t="shared" si="2"/>
        <v>7362890</v>
      </c>
      <c r="U27" s="338"/>
      <c r="V27" s="338"/>
      <c r="W27" s="338"/>
      <c r="X27" s="338"/>
      <c r="Y27" s="338"/>
      <c r="Z27" s="338"/>
    </row>
    <row r="28" spans="1:26" ht="12.75" x14ac:dyDescent="0.2">
      <c r="A28" s="336">
        <f>AT3A_Schools_PS!A28</f>
        <v>19</v>
      </c>
      <c r="B28" s="336" t="str">
        <f>AT3A_Schools_PS!B28</f>
        <v>19-CHANDAULI</v>
      </c>
      <c r="C28" s="337">
        <v>732</v>
      </c>
      <c r="D28" s="337">
        <v>58204</v>
      </c>
      <c r="E28" s="337">
        <v>18054</v>
      </c>
      <c r="F28" s="337">
        <v>0</v>
      </c>
      <c r="G28" s="337">
        <v>362</v>
      </c>
      <c r="H28" s="335">
        <f t="shared" si="3"/>
        <v>77352</v>
      </c>
      <c r="I28" s="337">
        <v>396</v>
      </c>
      <c r="J28" s="337">
        <v>33240</v>
      </c>
      <c r="K28" s="337">
        <v>10564</v>
      </c>
      <c r="L28" s="337">
        <v>0</v>
      </c>
      <c r="M28" s="337">
        <v>51</v>
      </c>
      <c r="N28" s="335">
        <v>44251</v>
      </c>
      <c r="O28" s="337">
        <v>89539</v>
      </c>
      <c r="P28" s="337">
        <v>7512156</v>
      </c>
      <c r="Q28" s="337">
        <v>2387517</v>
      </c>
      <c r="R28" s="337">
        <v>0</v>
      </c>
      <c r="S28" s="337">
        <v>11470</v>
      </c>
      <c r="T28" s="335">
        <f t="shared" si="2"/>
        <v>10000682</v>
      </c>
      <c r="U28" s="338"/>
      <c r="V28" s="338"/>
      <c r="W28" s="338"/>
      <c r="X28" s="338"/>
      <c r="Y28" s="338"/>
      <c r="Z28" s="338"/>
    </row>
    <row r="29" spans="1:26" ht="12.75" x14ac:dyDescent="0.2">
      <c r="A29" s="336">
        <f>AT3A_Schools_PS!A29</f>
        <v>20</v>
      </c>
      <c r="B29" s="336" t="str">
        <f>AT3A_Schools_PS!B29</f>
        <v>20-CHITRAKOOT</v>
      </c>
      <c r="C29" s="337">
        <v>884</v>
      </c>
      <c r="D29" s="337">
        <v>38766</v>
      </c>
      <c r="E29" s="337">
        <v>7096</v>
      </c>
      <c r="F29" s="337">
        <v>0</v>
      </c>
      <c r="G29" s="337">
        <v>0</v>
      </c>
      <c r="H29" s="335">
        <f t="shared" si="3"/>
        <v>46746</v>
      </c>
      <c r="I29" s="337">
        <v>367</v>
      </c>
      <c r="J29" s="337">
        <v>25406</v>
      </c>
      <c r="K29" s="337">
        <v>1119</v>
      </c>
      <c r="L29" s="337">
        <v>0</v>
      </c>
      <c r="M29" s="337">
        <v>0</v>
      </c>
      <c r="N29" s="335">
        <v>26891</v>
      </c>
      <c r="O29" s="337">
        <v>85044</v>
      </c>
      <c r="P29" s="337">
        <v>5894131</v>
      </c>
      <c r="Q29" s="337">
        <v>259631</v>
      </c>
      <c r="R29" s="337">
        <v>0</v>
      </c>
      <c r="S29" s="337">
        <v>0</v>
      </c>
      <c r="T29" s="335">
        <f t="shared" si="2"/>
        <v>6238806</v>
      </c>
      <c r="U29" s="338"/>
      <c r="V29" s="338"/>
      <c r="W29" s="338"/>
      <c r="X29" s="338"/>
      <c r="Y29" s="338"/>
      <c r="Z29" s="338"/>
    </row>
    <row r="30" spans="1:26" ht="12.75" x14ac:dyDescent="0.2">
      <c r="A30" s="336">
        <f>AT3A_Schools_PS!A30</f>
        <v>21</v>
      </c>
      <c r="B30" s="336" t="str">
        <f>AT3A_Schools_PS!B30</f>
        <v>21-AMETHI</v>
      </c>
      <c r="C30" s="337">
        <v>1602</v>
      </c>
      <c r="D30" s="337">
        <v>37577</v>
      </c>
      <c r="E30" s="337">
        <v>11291</v>
      </c>
      <c r="F30" s="337">
        <v>0</v>
      </c>
      <c r="G30" s="337">
        <v>797</v>
      </c>
      <c r="H30" s="335">
        <f t="shared" si="3"/>
        <v>51267</v>
      </c>
      <c r="I30" s="337">
        <v>826</v>
      </c>
      <c r="J30" s="337">
        <v>17527</v>
      </c>
      <c r="K30" s="337">
        <v>7114</v>
      </c>
      <c r="L30" s="337">
        <v>0</v>
      </c>
      <c r="M30" s="337">
        <v>540</v>
      </c>
      <c r="N30" s="335">
        <v>26007</v>
      </c>
      <c r="O30" s="337">
        <v>185845</v>
      </c>
      <c r="P30" s="337">
        <v>3943637</v>
      </c>
      <c r="Q30" s="337">
        <v>1600740</v>
      </c>
      <c r="R30" s="337">
        <v>0</v>
      </c>
      <c r="S30" s="337">
        <v>121424</v>
      </c>
      <c r="T30" s="335">
        <f t="shared" si="2"/>
        <v>5851646</v>
      </c>
      <c r="U30" s="338"/>
      <c r="V30" s="338"/>
      <c r="W30" s="338"/>
      <c r="X30" s="338"/>
      <c r="Y30" s="338"/>
      <c r="Z30" s="338"/>
    </row>
    <row r="31" spans="1:26" ht="12.75" x14ac:dyDescent="0.2">
      <c r="A31" s="336">
        <f>AT3A_Schools_PS!A31</f>
        <v>22</v>
      </c>
      <c r="B31" s="336" t="str">
        <f>AT3A_Schools_PS!B31</f>
        <v>22-DEORIA</v>
      </c>
      <c r="C31" s="337">
        <v>593</v>
      </c>
      <c r="D31" s="337">
        <v>48777</v>
      </c>
      <c r="E31" s="337">
        <v>46249</v>
      </c>
      <c r="F31" s="337">
        <v>0</v>
      </c>
      <c r="G31" s="337">
        <v>2465</v>
      </c>
      <c r="H31" s="335">
        <f t="shared" si="3"/>
        <v>98084</v>
      </c>
      <c r="I31" s="337">
        <v>98</v>
      </c>
      <c r="J31" s="337">
        <v>30237</v>
      </c>
      <c r="K31" s="337">
        <v>20175</v>
      </c>
      <c r="L31" s="337">
        <v>0</v>
      </c>
      <c r="M31" s="337">
        <v>716</v>
      </c>
      <c r="N31" s="335">
        <v>51225</v>
      </c>
      <c r="O31" s="337">
        <v>21170</v>
      </c>
      <c r="P31" s="337">
        <v>6531172</v>
      </c>
      <c r="Q31" s="337">
        <v>4357701</v>
      </c>
      <c r="R31" s="337">
        <v>0</v>
      </c>
      <c r="S31" s="337">
        <v>154553</v>
      </c>
      <c r="T31" s="335">
        <f t="shared" si="2"/>
        <v>11064596</v>
      </c>
      <c r="U31" s="338"/>
      <c r="V31" s="338"/>
      <c r="W31" s="338"/>
      <c r="X31" s="338"/>
      <c r="Y31" s="338"/>
      <c r="Z31" s="338"/>
    </row>
    <row r="32" spans="1:26" ht="12.75" x14ac:dyDescent="0.2">
      <c r="A32" s="336">
        <f>AT3A_Schools_PS!A32</f>
        <v>23</v>
      </c>
      <c r="B32" s="336" t="str">
        <f>AT3A_Schools_PS!B32</f>
        <v>23-ETAH</v>
      </c>
      <c r="C32" s="337">
        <v>1074</v>
      </c>
      <c r="D32" s="337">
        <v>28516</v>
      </c>
      <c r="E32" s="337">
        <v>21420</v>
      </c>
      <c r="F32" s="337">
        <v>0</v>
      </c>
      <c r="G32" s="337">
        <v>0</v>
      </c>
      <c r="H32" s="335">
        <f t="shared" si="3"/>
        <v>51010</v>
      </c>
      <c r="I32" s="337">
        <v>601</v>
      </c>
      <c r="J32" s="337">
        <v>16847</v>
      </c>
      <c r="K32" s="337">
        <v>9844</v>
      </c>
      <c r="L32" s="337">
        <v>0</v>
      </c>
      <c r="M32" s="337">
        <v>0</v>
      </c>
      <c r="N32" s="335">
        <v>27291</v>
      </c>
      <c r="O32" s="337">
        <v>138750</v>
      </c>
      <c r="P32" s="337">
        <v>3891595</v>
      </c>
      <c r="Q32" s="337">
        <v>2273874</v>
      </c>
      <c r="R32" s="337">
        <v>0</v>
      </c>
      <c r="S32" s="337">
        <v>0</v>
      </c>
      <c r="T32" s="335">
        <f t="shared" si="2"/>
        <v>6304219</v>
      </c>
      <c r="U32" s="338"/>
      <c r="V32" s="338"/>
      <c r="W32" s="338"/>
      <c r="X32" s="338"/>
      <c r="Y32" s="338"/>
      <c r="Z32" s="338"/>
    </row>
    <row r="33" spans="1:26" ht="12.75" x14ac:dyDescent="0.2">
      <c r="A33" s="336">
        <f>AT3A_Schools_PS!A33</f>
        <v>24</v>
      </c>
      <c r="B33" s="336" t="str">
        <f>AT3A_Schools_PS!B33</f>
        <v>24-FAIZABAD</v>
      </c>
      <c r="C33" s="337">
        <v>1527</v>
      </c>
      <c r="D33" s="337">
        <v>47322</v>
      </c>
      <c r="E33" s="337">
        <v>26945</v>
      </c>
      <c r="F33" s="337">
        <v>0</v>
      </c>
      <c r="G33" s="337">
        <v>1096</v>
      </c>
      <c r="H33" s="335">
        <f t="shared" si="3"/>
        <v>76890</v>
      </c>
      <c r="I33" s="337">
        <v>844</v>
      </c>
      <c r="J33" s="337">
        <v>26150</v>
      </c>
      <c r="K33" s="337">
        <v>14889</v>
      </c>
      <c r="L33" s="337">
        <v>0</v>
      </c>
      <c r="M33" s="337">
        <v>606</v>
      </c>
      <c r="N33" s="335">
        <v>42488</v>
      </c>
      <c r="O33" s="337">
        <v>189012</v>
      </c>
      <c r="P33" s="337">
        <v>5857504</v>
      </c>
      <c r="Q33" s="337">
        <v>3335245</v>
      </c>
      <c r="R33" s="337">
        <v>0</v>
      </c>
      <c r="S33" s="337">
        <v>135662</v>
      </c>
      <c r="T33" s="335">
        <f t="shared" si="2"/>
        <v>9517423</v>
      </c>
      <c r="U33" s="338"/>
      <c r="V33" s="338"/>
      <c r="W33" s="338"/>
      <c r="X33" s="338"/>
      <c r="Y33" s="338"/>
      <c r="Z33" s="338"/>
    </row>
    <row r="34" spans="1:26" ht="12.75" x14ac:dyDescent="0.2">
      <c r="A34" s="336">
        <f>AT3A_Schools_PS!A34</f>
        <v>25</v>
      </c>
      <c r="B34" s="336" t="str">
        <f>AT3A_Schools_PS!B34</f>
        <v>25-FARRUKHABAD</v>
      </c>
      <c r="C34" s="337">
        <v>1072</v>
      </c>
      <c r="D34" s="337">
        <v>35308</v>
      </c>
      <c r="E34" s="337">
        <v>22264</v>
      </c>
      <c r="F34" s="337">
        <v>0</v>
      </c>
      <c r="G34" s="337">
        <v>0</v>
      </c>
      <c r="H34" s="335">
        <f t="shared" si="3"/>
        <v>58644</v>
      </c>
      <c r="I34" s="337">
        <v>447</v>
      </c>
      <c r="J34" s="337">
        <v>20454</v>
      </c>
      <c r="K34" s="337">
        <v>9272</v>
      </c>
      <c r="L34" s="337">
        <v>0</v>
      </c>
      <c r="M34" s="337">
        <v>0</v>
      </c>
      <c r="N34" s="335">
        <v>30173</v>
      </c>
      <c r="O34" s="337">
        <v>103637</v>
      </c>
      <c r="P34" s="337">
        <v>4745242</v>
      </c>
      <c r="Q34" s="337">
        <v>2151204</v>
      </c>
      <c r="R34" s="337">
        <v>0</v>
      </c>
      <c r="S34" s="337">
        <v>0</v>
      </c>
      <c r="T34" s="335">
        <f t="shared" si="2"/>
        <v>7000083</v>
      </c>
      <c r="U34" s="338"/>
      <c r="V34" s="338"/>
      <c r="W34" s="338"/>
      <c r="X34" s="338"/>
      <c r="Y34" s="338"/>
      <c r="Z34" s="338"/>
    </row>
    <row r="35" spans="1:26" ht="12.75" x14ac:dyDescent="0.2">
      <c r="A35" s="336">
        <f>AT3A_Schools_PS!A35</f>
        <v>26</v>
      </c>
      <c r="B35" s="336" t="str">
        <f>AT3A_Schools_PS!B35</f>
        <v>26-FATEHPUR</v>
      </c>
      <c r="C35" s="337">
        <v>558</v>
      </c>
      <c r="D35" s="337">
        <v>47912</v>
      </c>
      <c r="E35" s="337">
        <v>25495</v>
      </c>
      <c r="F35" s="337">
        <v>1522</v>
      </c>
      <c r="G35" s="337">
        <v>606</v>
      </c>
      <c r="H35" s="335">
        <f t="shared" si="3"/>
        <v>76093</v>
      </c>
      <c r="I35" s="337">
        <v>320</v>
      </c>
      <c r="J35" s="337">
        <v>28453</v>
      </c>
      <c r="K35" s="337">
        <v>14831</v>
      </c>
      <c r="L35" s="337">
        <v>896</v>
      </c>
      <c r="M35" s="337">
        <v>417</v>
      </c>
      <c r="N35" s="335">
        <v>44894</v>
      </c>
      <c r="O35" s="337">
        <v>69782</v>
      </c>
      <c r="P35" s="337">
        <v>6629564</v>
      </c>
      <c r="Q35" s="337">
        <v>3262713</v>
      </c>
      <c r="R35" s="337">
        <v>176594</v>
      </c>
      <c r="S35" s="337">
        <v>97084</v>
      </c>
      <c r="T35" s="335">
        <f t="shared" si="2"/>
        <v>10235737</v>
      </c>
      <c r="U35" s="338"/>
      <c r="V35" s="338"/>
      <c r="W35" s="338"/>
      <c r="X35" s="338"/>
      <c r="Y35" s="338"/>
      <c r="Z35" s="338"/>
    </row>
    <row r="36" spans="1:26" ht="12.75" x14ac:dyDescent="0.2">
      <c r="A36" s="336">
        <f>AT3A_Schools_PS!A36</f>
        <v>27</v>
      </c>
      <c r="B36" s="336" t="str">
        <f>AT3A_Schools_PS!B36</f>
        <v>27-FIROZABAD</v>
      </c>
      <c r="C36" s="337">
        <v>196</v>
      </c>
      <c r="D36" s="337">
        <v>36299</v>
      </c>
      <c r="E36" s="337">
        <v>23390</v>
      </c>
      <c r="F36" s="337">
        <v>1750</v>
      </c>
      <c r="G36" s="337">
        <v>0</v>
      </c>
      <c r="H36" s="335">
        <f t="shared" si="3"/>
        <v>61635</v>
      </c>
      <c r="I36" s="337">
        <v>145</v>
      </c>
      <c r="J36" s="337">
        <v>21753</v>
      </c>
      <c r="K36" s="337">
        <v>3627</v>
      </c>
      <c r="L36" s="337">
        <v>0</v>
      </c>
      <c r="M36" s="337">
        <v>0</v>
      </c>
      <c r="N36" s="335">
        <v>25524</v>
      </c>
      <c r="O36" s="337">
        <v>33853</v>
      </c>
      <c r="P36" s="337">
        <v>5068334</v>
      </c>
      <c r="Q36" s="337">
        <v>845001</v>
      </c>
      <c r="R36" s="337">
        <v>0</v>
      </c>
      <c r="S36" s="337">
        <v>0</v>
      </c>
      <c r="T36" s="335">
        <f t="shared" si="2"/>
        <v>5947188</v>
      </c>
      <c r="U36" s="338"/>
      <c r="V36" s="338"/>
      <c r="W36" s="338"/>
      <c r="X36" s="338"/>
      <c r="Y36" s="338"/>
      <c r="Z36" s="338"/>
    </row>
    <row r="37" spans="1:26" ht="12.75" x14ac:dyDescent="0.2">
      <c r="A37" s="336">
        <f>AT3A_Schools_PS!A37</f>
        <v>28</v>
      </c>
      <c r="B37" s="336" t="str">
        <f>AT3A_Schools_PS!B37</f>
        <v>28-G.B. NAGAR</v>
      </c>
      <c r="C37" s="337">
        <v>1135</v>
      </c>
      <c r="D37" s="337">
        <v>16503</v>
      </c>
      <c r="E37" s="337">
        <v>12846</v>
      </c>
      <c r="F37" s="337">
        <v>0</v>
      </c>
      <c r="G37" s="337">
        <v>0</v>
      </c>
      <c r="H37" s="335">
        <f t="shared" si="3"/>
        <v>30484</v>
      </c>
      <c r="I37" s="337">
        <v>568</v>
      </c>
      <c r="J37" s="337">
        <v>7619</v>
      </c>
      <c r="K37" s="337">
        <v>8588</v>
      </c>
      <c r="L37" s="337">
        <v>0</v>
      </c>
      <c r="M37" s="337">
        <v>0</v>
      </c>
      <c r="N37" s="335">
        <v>16775</v>
      </c>
      <c r="O37" s="337">
        <v>131844</v>
      </c>
      <c r="P37" s="337">
        <v>1767617</v>
      </c>
      <c r="Q37" s="337">
        <v>1992344</v>
      </c>
      <c r="R37" s="337">
        <v>0</v>
      </c>
      <c r="S37" s="337">
        <v>0</v>
      </c>
      <c r="T37" s="335">
        <f t="shared" si="2"/>
        <v>3891805</v>
      </c>
      <c r="U37" s="338"/>
      <c r="V37" s="338"/>
      <c r="W37" s="338"/>
      <c r="X37" s="338"/>
      <c r="Y37" s="338"/>
      <c r="Z37" s="338"/>
    </row>
    <row r="38" spans="1:26" ht="12.75" x14ac:dyDescent="0.2">
      <c r="A38" s="336">
        <f>AT3A_Schools_PS!A38</f>
        <v>29</v>
      </c>
      <c r="B38" s="336" t="str">
        <f>AT3A_Schools_PS!B38</f>
        <v>29-GHAZIPUR</v>
      </c>
      <c r="C38" s="337">
        <v>1862</v>
      </c>
      <c r="D38" s="337">
        <v>60574</v>
      </c>
      <c r="E38" s="337">
        <v>36372</v>
      </c>
      <c r="F38" s="337">
        <v>0</v>
      </c>
      <c r="G38" s="337">
        <v>3450</v>
      </c>
      <c r="H38" s="335">
        <f t="shared" si="3"/>
        <v>102258</v>
      </c>
      <c r="I38" s="337">
        <v>452</v>
      </c>
      <c r="J38" s="337">
        <v>35474</v>
      </c>
      <c r="K38" s="337">
        <v>12729</v>
      </c>
      <c r="L38" s="337">
        <v>0</v>
      </c>
      <c r="M38" s="337">
        <v>636</v>
      </c>
      <c r="N38" s="335">
        <v>49291</v>
      </c>
      <c r="O38" s="337">
        <v>101306</v>
      </c>
      <c r="P38" s="337">
        <v>7946155</v>
      </c>
      <c r="Q38" s="337">
        <v>2851354</v>
      </c>
      <c r="R38" s="337">
        <v>0</v>
      </c>
      <c r="S38" s="337">
        <v>142431</v>
      </c>
      <c r="T38" s="335">
        <f t="shared" si="2"/>
        <v>11041246</v>
      </c>
      <c r="U38" s="338"/>
      <c r="V38" s="338"/>
      <c r="W38" s="338"/>
      <c r="X38" s="338"/>
      <c r="Y38" s="338"/>
      <c r="Z38" s="338"/>
    </row>
    <row r="39" spans="1:26" ht="12.75" x14ac:dyDescent="0.2">
      <c r="A39" s="336">
        <f>AT3A_Schools_PS!A39</f>
        <v>30</v>
      </c>
      <c r="B39" s="336" t="str">
        <f>AT3A_Schools_PS!B39</f>
        <v>30-GHAZIYABAD</v>
      </c>
      <c r="C39" s="337">
        <v>2240</v>
      </c>
      <c r="D39" s="337">
        <v>16963</v>
      </c>
      <c r="E39" s="337">
        <v>19378</v>
      </c>
      <c r="F39" s="337">
        <v>0</v>
      </c>
      <c r="G39" s="337">
        <v>0</v>
      </c>
      <c r="H39" s="335">
        <f t="shared" si="3"/>
        <v>38581</v>
      </c>
      <c r="I39" s="337">
        <v>848</v>
      </c>
      <c r="J39" s="337">
        <v>10837</v>
      </c>
      <c r="K39" s="337">
        <v>4793</v>
      </c>
      <c r="L39" s="337">
        <v>0</v>
      </c>
      <c r="M39" s="337">
        <v>0</v>
      </c>
      <c r="N39" s="335">
        <v>16478</v>
      </c>
      <c r="O39" s="337">
        <v>188152</v>
      </c>
      <c r="P39" s="337">
        <v>2405889</v>
      </c>
      <c r="Q39" s="337">
        <v>1064009</v>
      </c>
      <c r="R39" s="337">
        <v>0</v>
      </c>
      <c r="S39" s="337">
        <v>0</v>
      </c>
      <c r="T39" s="335">
        <f t="shared" si="2"/>
        <v>3658050</v>
      </c>
      <c r="U39" s="338"/>
      <c r="V39" s="338"/>
      <c r="W39" s="338"/>
      <c r="X39" s="338"/>
      <c r="Y39" s="338"/>
      <c r="Z39" s="338"/>
    </row>
    <row r="40" spans="1:26" ht="12.75" x14ac:dyDescent="0.2">
      <c r="A40" s="336">
        <f>AT3A_Schools_PS!A40</f>
        <v>31</v>
      </c>
      <c r="B40" s="336" t="str">
        <f>AT3A_Schools_PS!B40</f>
        <v>31-GONDA</v>
      </c>
      <c r="C40" s="337">
        <v>459</v>
      </c>
      <c r="D40" s="337">
        <v>69641</v>
      </c>
      <c r="E40" s="337">
        <v>22953</v>
      </c>
      <c r="F40" s="337">
        <v>0</v>
      </c>
      <c r="G40" s="337">
        <v>598</v>
      </c>
      <c r="H40" s="335">
        <f t="shared" si="3"/>
        <v>93651</v>
      </c>
      <c r="I40" s="337">
        <v>274</v>
      </c>
      <c r="J40" s="337">
        <v>37837</v>
      </c>
      <c r="K40" s="337">
        <v>12447</v>
      </c>
      <c r="L40" s="337">
        <v>0</v>
      </c>
      <c r="M40" s="337">
        <v>374</v>
      </c>
      <c r="N40" s="335">
        <v>50932</v>
      </c>
      <c r="O40" s="337">
        <v>61340</v>
      </c>
      <c r="P40" s="337">
        <v>8475376</v>
      </c>
      <c r="Q40" s="337">
        <v>2788166</v>
      </c>
      <c r="R40" s="337">
        <v>0</v>
      </c>
      <c r="S40" s="337">
        <v>83791</v>
      </c>
      <c r="T40" s="335">
        <f t="shared" si="2"/>
        <v>11408673</v>
      </c>
      <c r="U40" s="338"/>
      <c r="V40" s="338"/>
      <c r="W40" s="338"/>
      <c r="X40" s="338"/>
      <c r="Y40" s="338"/>
      <c r="Z40" s="338"/>
    </row>
    <row r="41" spans="1:26" ht="12.75" x14ac:dyDescent="0.2">
      <c r="A41" s="336">
        <f>AT3A_Schools_PS!A41</f>
        <v>32</v>
      </c>
      <c r="B41" s="336" t="str">
        <f>AT3A_Schools_PS!B41</f>
        <v>32-GORAKHPUR</v>
      </c>
      <c r="C41" s="337">
        <v>2184</v>
      </c>
      <c r="D41" s="337">
        <v>65241</v>
      </c>
      <c r="E41" s="337">
        <v>47862</v>
      </c>
      <c r="F41" s="337">
        <v>0</v>
      </c>
      <c r="G41" s="337">
        <v>377</v>
      </c>
      <c r="H41" s="335">
        <f t="shared" si="3"/>
        <v>115664</v>
      </c>
      <c r="I41" s="337">
        <v>1030</v>
      </c>
      <c r="J41" s="337">
        <v>34300</v>
      </c>
      <c r="K41" s="337">
        <v>23178</v>
      </c>
      <c r="L41" s="337">
        <v>0</v>
      </c>
      <c r="M41" s="337">
        <v>394</v>
      </c>
      <c r="N41" s="335">
        <v>58831</v>
      </c>
      <c r="O41" s="337">
        <v>184432</v>
      </c>
      <c r="P41" s="337">
        <v>7168662</v>
      </c>
      <c r="Q41" s="337">
        <v>4566057</v>
      </c>
      <c r="R41" s="337">
        <v>0</v>
      </c>
      <c r="S41" s="337">
        <v>82323</v>
      </c>
      <c r="T41" s="335">
        <f t="shared" si="2"/>
        <v>12001474</v>
      </c>
      <c r="U41" s="338"/>
      <c r="V41" s="338"/>
      <c r="W41" s="338"/>
      <c r="X41" s="338"/>
      <c r="Y41" s="338"/>
      <c r="Z41" s="338"/>
    </row>
    <row r="42" spans="1:26" ht="12.75" x14ac:dyDescent="0.2">
      <c r="A42" s="336">
        <f>AT3A_Schools_PS!A42</f>
        <v>33</v>
      </c>
      <c r="B42" s="336" t="str">
        <f>AT3A_Schools_PS!B42</f>
        <v>33-HAMEERPUR</v>
      </c>
      <c r="C42" s="337">
        <v>1136</v>
      </c>
      <c r="D42" s="337">
        <v>30823</v>
      </c>
      <c r="E42" s="337">
        <v>7439</v>
      </c>
      <c r="F42" s="337">
        <v>0</v>
      </c>
      <c r="G42" s="337">
        <v>34</v>
      </c>
      <c r="H42" s="335">
        <f t="shared" si="3"/>
        <v>39432</v>
      </c>
      <c r="I42" s="337">
        <v>741</v>
      </c>
      <c r="J42" s="337">
        <v>18788</v>
      </c>
      <c r="K42" s="337">
        <v>4330</v>
      </c>
      <c r="L42" s="337">
        <v>0</v>
      </c>
      <c r="M42" s="337">
        <v>23</v>
      </c>
      <c r="N42" s="335">
        <v>23828</v>
      </c>
      <c r="O42" s="337">
        <v>160055</v>
      </c>
      <c r="P42" s="337">
        <v>4377533</v>
      </c>
      <c r="Q42" s="337">
        <v>1008925</v>
      </c>
      <c r="R42" s="337">
        <v>0</v>
      </c>
      <c r="S42" s="337">
        <v>5338</v>
      </c>
      <c r="T42" s="335">
        <f t="shared" si="2"/>
        <v>5551851</v>
      </c>
      <c r="U42" s="338"/>
      <c r="V42" s="338"/>
      <c r="W42" s="338"/>
      <c r="X42" s="338"/>
      <c r="Y42" s="338"/>
      <c r="Z42" s="338"/>
    </row>
    <row r="43" spans="1:26" ht="12.75" x14ac:dyDescent="0.2">
      <c r="A43" s="336">
        <f>AT3A_Schools_PS!A43</f>
        <v>34</v>
      </c>
      <c r="B43" s="336" t="str">
        <f>AT3A_Schools_PS!B43</f>
        <v>34-HARDOI</v>
      </c>
      <c r="C43" s="337">
        <v>1057</v>
      </c>
      <c r="D43" s="337">
        <v>109685</v>
      </c>
      <c r="E43" s="337">
        <v>30691</v>
      </c>
      <c r="F43" s="337">
        <v>0</v>
      </c>
      <c r="G43" s="337">
        <v>0</v>
      </c>
      <c r="H43" s="335">
        <f t="shared" si="3"/>
        <v>141433</v>
      </c>
      <c r="I43" s="337">
        <v>436</v>
      </c>
      <c r="J43" s="337">
        <v>63927</v>
      </c>
      <c r="K43" s="337">
        <v>13125</v>
      </c>
      <c r="L43" s="337">
        <v>0</v>
      </c>
      <c r="M43" s="337">
        <v>0</v>
      </c>
      <c r="N43" s="335">
        <v>77488</v>
      </c>
      <c r="O43" s="337">
        <v>99823</v>
      </c>
      <c r="P43" s="337">
        <v>14639206</v>
      </c>
      <c r="Q43" s="337">
        <v>3005635</v>
      </c>
      <c r="R43" s="337">
        <v>0</v>
      </c>
      <c r="S43" s="337">
        <v>0</v>
      </c>
      <c r="T43" s="335">
        <f t="shared" si="2"/>
        <v>17744664</v>
      </c>
      <c r="U43" s="338"/>
      <c r="V43" s="338"/>
      <c r="W43" s="338"/>
      <c r="X43" s="338"/>
      <c r="Y43" s="338"/>
      <c r="Z43" s="338"/>
    </row>
    <row r="44" spans="1:26" ht="12.75" x14ac:dyDescent="0.2">
      <c r="A44" s="336">
        <f>AT3A_Schools_PS!A44</f>
        <v>35</v>
      </c>
      <c r="B44" s="336" t="str">
        <f>AT3A_Schools_PS!B44</f>
        <v>35-HATHRAS</v>
      </c>
      <c r="C44" s="337">
        <v>124</v>
      </c>
      <c r="D44" s="337">
        <v>30957</v>
      </c>
      <c r="E44" s="337">
        <v>15078</v>
      </c>
      <c r="F44" s="337">
        <v>0</v>
      </c>
      <c r="G44" s="337">
        <v>0</v>
      </c>
      <c r="H44" s="335">
        <f t="shared" si="3"/>
        <v>46159</v>
      </c>
      <c r="I44" s="337">
        <v>20</v>
      </c>
      <c r="J44" s="337">
        <v>16009</v>
      </c>
      <c r="K44" s="337">
        <v>5520</v>
      </c>
      <c r="L44" s="337">
        <v>0</v>
      </c>
      <c r="M44" s="337">
        <v>0</v>
      </c>
      <c r="N44" s="335">
        <v>21595</v>
      </c>
      <c r="O44" s="337">
        <v>4677</v>
      </c>
      <c r="P44" s="337">
        <v>3682134</v>
      </c>
      <c r="Q44" s="337">
        <v>1258494</v>
      </c>
      <c r="R44" s="337">
        <v>0</v>
      </c>
      <c r="S44" s="337">
        <v>0</v>
      </c>
      <c r="T44" s="335">
        <f t="shared" si="2"/>
        <v>4945305</v>
      </c>
      <c r="U44" s="338"/>
      <c r="V44" s="338"/>
      <c r="W44" s="338"/>
      <c r="X44" s="338"/>
      <c r="Y44" s="338"/>
      <c r="Z44" s="338"/>
    </row>
    <row r="45" spans="1:26" ht="12.75" x14ac:dyDescent="0.2">
      <c r="A45" s="336">
        <f>AT3A_Schools_PS!A45</f>
        <v>36</v>
      </c>
      <c r="B45" s="336" t="str">
        <f>AT3A_Schools_PS!B45</f>
        <v>36-ITAWAH</v>
      </c>
      <c r="C45" s="337">
        <v>611</v>
      </c>
      <c r="D45" s="337">
        <v>27329</v>
      </c>
      <c r="E45" s="337">
        <v>15492</v>
      </c>
      <c r="F45" s="337">
        <v>0</v>
      </c>
      <c r="G45" s="337">
        <v>98</v>
      </c>
      <c r="H45" s="335">
        <f t="shared" si="3"/>
        <v>43530</v>
      </c>
      <c r="I45" s="337">
        <v>299</v>
      </c>
      <c r="J45" s="337">
        <v>17960</v>
      </c>
      <c r="K45" s="337">
        <v>8252</v>
      </c>
      <c r="L45" s="337">
        <v>0</v>
      </c>
      <c r="M45" s="337">
        <v>64</v>
      </c>
      <c r="N45" s="335">
        <v>26576</v>
      </c>
      <c r="O45" s="337">
        <v>68408</v>
      </c>
      <c r="P45" s="337">
        <v>4112844</v>
      </c>
      <c r="Q45" s="337">
        <v>1889813</v>
      </c>
      <c r="R45" s="337">
        <v>0</v>
      </c>
      <c r="S45" s="337">
        <v>14729</v>
      </c>
      <c r="T45" s="335">
        <f t="shared" si="2"/>
        <v>6085794</v>
      </c>
      <c r="U45" s="338"/>
      <c r="V45" s="338"/>
      <c r="W45" s="338"/>
      <c r="X45" s="338"/>
      <c r="Y45" s="338"/>
      <c r="Z45" s="338"/>
    </row>
    <row r="46" spans="1:26" ht="12.75" x14ac:dyDescent="0.2">
      <c r="A46" s="336">
        <f>AT3A_Schools_PS!A46</f>
        <v>37</v>
      </c>
      <c r="B46" s="336" t="str">
        <f>AT3A_Schools_PS!B46</f>
        <v>37-J.P. NAGAR</v>
      </c>
      <c r="C46" s="337">
        <v>1017</v>
      </c>
      <c r="D46" s="337">
        <v>23389</v>
      </c>
      <c r="E46" s="337">
        <v>15816</v>
      </c>
      <c r="F46" s="337">
        <v>0</v>
      </c>
      <c r="G46" s="337">
        <v>727</v>
      </c>
      <c r="H46" s="335">
        <f t="shared" si="3"/>
        <v>40949</v>
      </c>
      <c r="I46" s="337">
        <v>661</v>
      </c>
      <c r="J46" s="337">
        <v>13003</v>
      </c>
      <c r="K46" s="337">
        <v>9857</v>
      </c>
      <c r="L46" s="337">
        <v>0</v>
      </c>
      <c r="M46" s="337">
        <v>606</v>
      </c>
      <c r="N46" s="335">
        <v>24126</v>
      </c>
      <c r="O46" s="337">
        <v>153298</v>
      </c>
      <c r="P46" s="337">
        <v>3016776</v>
      </c>
      <c r="Q46" s="337">
        <v>2286719</v>
      </c>
      <c r="R46" s="337">
        <v>0</v>
      </c>
      <c r="S46" s="337">
        <v>140496</v>
      </c>
      <c r="T46" s="335">
        <f t="shared" si="2"/>
        <v>5597289</v>
      </c>
      <c r="U46" s="338"/>
      <c r="V46" s="338"/>
      <c r="W46" s="338"/>
      <c r="X46" s="338"/>
      <c r="Y46" s="338"/>
      <c r="Z46" s="338"/>
    </row>
    <row r="47" spans="1:26" ht="12.75" x14ac:dyDescent="0.2">
      <c r="A47" s="336">
        <f>AT3A_Schools_PS!A47</f>
        <v>38</v>
      </c>
      <c r="B47" s="336" t="str">
        <f>AT3A_Schools_PS!B47</f>
        <v>38-JALAUN</v>
      </c>
      <c r="C47" s="337">
        <v>934</v>
      </c>
      <c r="D47" s="337">
        <v>32149</v>
      </c>
      <c r="E47" s="337">
        <v>14329</v>
      </c>
      <c r="F47" s="337">
        <v>0</v>
      </c>
      <c r="G47" s="337">
        <v>0</v>
      </c>
      <c r="H47" s="335">
        <f t="shared" si="3"/>
        <v>47412</v>
      </c>
      <c r="I47" s="337">
        <v>513</v>
      </c>
      <c r="J47" s="337">
        <v>18106</v>
      </c>
      <c r="K47" s="337">
        <v>8582</v>
      </c>
      <c r="L47" s="337">
        <v>0</v>
      </c>
      <c r="M47" s="337">
        <v>0</v>
      </c>
      <c r="N47" s="335">
        <v>27201</v>
      </c>
      <c r="O47" s="337">
        <v>121030</v>
      </c>
      <c r="P47" s="337">
        <v>4272981</v>
      </c>
      <c r="Q47" s="337">
        <v>2025398</v>
      </c>
      <c r="R47" s="337">
        <v>0</v>
      </c>
      <c r="S47" s="337">
        <v>0</v>
      </c>
      <c r="T47" s="335">
        <f t="shared" si="2"/>
        <v>6419409</v>
      </c>
      <c r="U47" s="338"/>
      <c r="V47" s="338"/>
      <c r="W47" s="338"/>
      <c r="X47" s="338"/>
      <c r="Y47" s="338"/>
      <c r="Z47" s="338"/>
    </row>
    <row r="48" spans="1:26" ht="12.75" x14ac:dyDescent="0.2">
      <c r="A48" s="336">
        <f>AT3A_Schools_PS!A48</f>
        <v>39</v>
      </c>
      <c r="B48" s="336" t="str">
        <f>AT3A_Schools_PS!B48</f>
        <v>39-JAUNPUR</v>
      </c>
      <c r="C48" s="337">
        <v>306</v>
      </c>
      <c r="D48" s="337">
        <v>84992</v>
      </c>
      <c r="E48" s="337">
        <v>63609</v>
      </c>
      <c r="F48" s="337">
        <v>0</v>
      </c>
      <c r="G48" s="337">
        <v>1684</v>
      </c>
      <c r="H48" s="335">
        <f t="shared" si="3"/>
        <v>150591</v>
      </c>
      <c r="I48" s="337">
        <v>141</v>
      </c>
      <c r="J48" s="337">
        <v>47999</v>
      </c>
      <c r="K48" s="337">
        <v>25041</v>
      </c>
      <c r="L48" s="337">
        <v>0</v>
      </c>
      <c r="M48" s="337">
        <v>1113</v>
      </c>
      <c r="N48" s="335">
        <v>74294</v>
      </c>
      <c r="O48" s="337">
        <v>32143</v>
      </c>
      <c r="P48" s="337">
        <v>10943788</v>
      </c>
      <c r="Q48" s="337">
        <v>5709440</v>
      </c>
      <c r="R48" s="337">
        <v>0</v>
      </c>
      <c r="S48" s="337">
        <v>253690</v>
      </c>
      <c r="T48" s="335">
        <f t="shared" si="2"/>
        <v>16939061</v>
      </c>
      <c r="U48" s="338"/>
      <c r="V48" s="338"/>
      <c r="W48" s="338"/>
      <c r="X48" s="338"/>
      <c r="Y48" s="338"/>
      <c r="Z48" s="338"/>
    </row>
    <row r="49" spans="1:26" ht="12.75" x14ac:dyDescent="0.2">
      <c r="A49" s="336">
        <f>AT3A_Schools_PS!A49</f>
        <v>40</v>
      </c>
      <c r="B49" s="336" t="str">
        <f>AT3A_Schools_PS!B49</f>
        <v>40-JHANSI</v>
      </c>
      <c r="C49" s="337">
        <v>1293</v>
      </c>
      <c r="D49" s="337">
        <v>42459</v>
      </c>
      <c r="E49" s="337">
        <v>9636</v>
      </c>
      <c r="F49" s="337">
        <v>0</v>
      </c>
      <c r="G49" s="337">
        <v>469</v>
      </c>
      <c r="H49" s="335">
        <f t="shared" si="3"/>
        <v>53857</v>
      </c>
      <c r="I49" s="337">
        <v>672</v>
      </c>
      <c r="J49" s="337">
        <v>26036</v>
      </c>
      <c r="K49" s="337">
        <v>5024</v>
      </c>
      <c r="L49" s="337">
        <v>0</v>
      </c>
      <c r="M49" s="337">
        <v>0</v>
      </c>
      <c r="N49" s="335">
        <v>31732</v>
      </c>
      <c r="O49" s="337">
        <v>158690</v>
      </c>
      <c r="P49" s="337">
        <v>6144557</v>
      </c>
      <c r="Q49" s="337">
        <v>1185575</v>
      </c>
      <c r="R49" s="337">
        <v>0</v>
      </c>
      <c r="S49" s="337">
        <v>0</v>
      </c>
      <c r="T49" s="335">
        <f t="shared" si="2"/>
        <v>7488822</v>
      </c>
      <c r="U49" s="338"/>
      <c r="V49" s="338"/>
      <c r="W49" s="338"/>
      <c r="X49" s="338"/>
      <c r="Y49" s="338"/>
      <c r="Z49" s="338"/>
    </row>
    <row r="50" spans="1:26" ht="12.75" x14ac:dyDescent="0.2">
      <c r="A50" s="336">
        <f>AT3A_Schools_PS!A50</f>
        <v>41</v>
      </c>
      <c r="B50" s="336" t="str">
        <f>AT3A_Schools_PS!B50</f>
        <v>41-KANNAUJ</v>
      </c>
      <c r="C50" s="337">
        <v>195</v>
      </c>
      <c r="D50" s="337">
        <v>28320</v>
      </c>
      <c r="E50" s="337">
        <v>23924</v>
      </c>
      <c r="F50" s="337">
        <v>0</v>
      </c>
      <c r="G50" s="337">
        <v>1383</v>
      </c>
      <c r="H50" s="335">
        <f t="shared" si="3"/>
        <v>53822</v>
      </c>
      <c r="I50" s="337">
        <v>135</v>
      </c>
      <c r="J50" s="337">
        <v>19108</v>
      </c>
      <c r="K50" s="337">
        <v>16037</v>
      </c>
      <c r="L50" s="337">
        <v>0</v>
      </c>
      <c r="M50" s="337">
        <v>1070</v>
      </c>
      <c r="N50" s="335">
        <v>36349</v>
      </c>
      <c r="O50" s="337">
        <v>30943</v>
      </c>
      <c r="P50" s="337">
        <v>4394765</v>
      </c>
      <c r="Q50" s="337">
        <v>3688432</v>
      </c>
      <c r="R50" s="337">
        <v>0</v>
      </c>
      <c r="S50" s="337">
        <v>246212</v>
      </c>
      <c r="T50" s="335">
        <f t="shared" si="2"/>
        <v>8360352</v>
      </c>
      <c r="U50" s="338"/>
      <c r="V50" s="338"/>
      <c r="W50" s="338"/>
      <c r="X50" s="338"/>
      <c r="Y50" s="338"/>
      <c r="Z50" s="338"/>
    </row>
    <row r="51" spans="1:26" ht="12.75" x14ac:dyDescent="0.2">
      <c r="A51" s="336">
        <f>AT3A_Schools_PS!A51</f>
        <v>42</v>
      </c>
      <c r="B51" s="336" t="str">
        <f>AT3A_Schools_PS!B51</f>
        <v>42-KANPUR DEHAT</v>
      </c>
      <c r="C51" s="337">
        <v>140</v>
      </c>
      <c r="D51" s="337">
        <v>40090</v>
      </c>
      <c r="E51" s="337">
        <v>12207</v>
      </c>
      <c r="F51" s="337">
        <v>0</v>
      </c>
      <c r="G51" s="337">
        <v>155</v>
      </c>
      <c r="H51" s="335">
        <f t="shared" si="3"/>
        <v>52592</v>
      </c>
      <c r="I51" s="337">
        <v>0</v>
      </c>
      <c r="J51" s="337">
        <v>33188</v>
      </c>
      <c r="K51" s="337">
        <v>7852</v>
      </c>
      <c r="L51" s="337">
        <v>0</v>
      </c>
      <c r="M51" s="337">
        <v>42</v>
      </c>
      <c r="N51" s="335">
        <v>41082</v>
      </c>
      <c r="O51" s="337">
        <v>0</v>
      </c>
      <c r="P51" s="337">
        <v>7533718</v>
      </c>
      <c r="Q51" s="337">
        <v>1782333</v>
      </c>
      <c r="R51" s="337">
        <v>0</v>
      </c>
      <c r="S51" s="337">
        <v>9456</v>
      </c>
      <c r="T51" s="335">
        <f t="shared" si="2"/>
        <v>9325507</v>
      </c>
      <c r="U51" s="338"/>
      <c r="V51" s="338"/>
      <c r="W51" s="338"/>
      <c r="X51" s="338"/>
      <c r="Y51" s="338"/>
      <c r="Z51" s="338"/>
    </row>
    <row r="52" spans="1:26" ht="12.75" x14ac:dyDescent="0.2">
      <c r="A52" s="336">
        <f>AT3A_Schools_PS!A52</f>
        <v>43</v>
      </c>
      <c r="B52" s="336" t="str">
        <f>AT3A_Schools_PS!B52</f>
        <v>43-KANPUR NAGAR</v>
      </c>
      <c r="C52" s="337">
        <v>641</v>
      </c>
      <c r="D52" s="337">
        <v>37866</v>
      </c>
      <c r="E52" s="337">
        <v>32989</v>
      </c>
      <c r="F52" s="337">
        <v>0</v>
      </c>
      <c r="G52" s="337">
        <v>512</v>
      </c>
      <c r="H52" s="335">
        <f t="shared" si="3"/>
        <v>72008</v>
      </c>
      <c r="I52" s="337">
        <v>171</v>
      </c>
      <c r="J52" s="337">
        <v>21177</v>
      </c>
      <c r="K52" s="337">
        <v>12283</v>
      </c>
      <c r="L52" s="337">
        <v>0</v>
      </c>
      <c r="M52" s="337">
        <v>438</v>
      </c>
      <c r="N52" s="335">
        <v>34068</v>
      </c>
      <c r="O52" s="337">
        <v>39395</v>
      </c>
      <c r="P52" s="337">
        <v>4891801</v>
      </c>
      <c r="Q52" s="337">
        <v>2837283</v>
      </c>
      <c r="R52" s="337">
        <v>0</v>
      </c>
      <c r="S52" s="337">
        <v>101134</v>
      </c>
      <c r="T52" s="335">
        <f t="shared" si="2"/>
        <v>7869613</v>
      </c>
      <c r="U52" s="338"/>
      <c r="V52" s="338"/>
      <c r="W52" s="338"/>
      <c r="X52" s="338"/>
      <c r="Y52" s="338"/>
      <c r="Z52" s="338"/>
    </row>
    <row r="53" spans="1:26" ht="12.75" x14ac:dyDescent="0.2">
      <c r="A53" s="336">
        <f>AT3A_Schools_PS!A53</f>
        <v>44</v>
      </c>
      <c r="B53" s="336" t="str">
        <f>AT3A_Schools_PS!B53</f>
        <v>44-KAAS GANJ</v>
      </c>
      <c r="C53" s="337">
        <v>741</v>
      </c>
      <c r="D53" s="337">
        <v>27307</v>
      </c>
      <c r="E53" s="337">
        <v>12559</v>
      </c>
      <c r="F53" s="337">
        <v>0</v>
      </c>
      <c r="G53" s="337">
        <v>0</v>
      </c>
      <c r="H53" s="335">
        <f t="shared" si="3"/>
        <v>40607</v>
      </c>
      <c r="I53" s="337">
        <v>224</v>
      </c>
      <c r="J53" s="337">
        <v>17190</v>
      </c>
      <c r="K53" s="337">
        <v>2957</v>
      </c>
      <c r="L53" s="337">
        <v>0</v>
      </c>
      <c r="M53" s="337">
        <v>0</v>
      </c>
      <c r="N53" s="335">
        <v>20371</v>
      </c>
      <c r="O53" s="337">
        <v>51362</v>
      </c>
      <c r="P53" s="337">
        <v>3936450</v>
      </c>
      <c r="Q53" s="337">
        <v>677054</v>
      </c>
      <c r="R53" s="337">
        <v>0</v>
      </c>
      <c r="S53" s="337">
        <v>0</v>
      </c>
      <c r="T53" s="335">
        <f t="shared" si="2"/>
        <v>4664866</v>
      </c>
      <c r="U53" s="338"/>
      <c r="V53" s="338"/>
      <c r="W53" s="338"/>
      <c r="X53" s="338"/>
      <c r="Y53" s="338"/>
      <c r="Z53" s="338"/>
    </row>
    <row r="54" spans="1:26" ht="12.75" x14ac:dyDescent="0.2">
      <c r="A54" s="336">
        <f>AT3A_Schools_PS!A54</f>
        <v>45</v>
      </c>
      <c r="B54" s="336" t="str">
        <f>AT3A_Schools_PS!B54</f>
        <v>45-KAUSHAMBI</v>
      </c>
      <c r="C54" s="337">
        <v>121</v>
      </c>
      <c r="D54" s="337">
        <v>30841</v>
      </c>
      <c r="E54" s="337">
        <v>14399</v>
      </c>
      <c r="F54" s="337">
        <v>2301</v>
      </c>
      <c r="G54" s="337">
        <v>1494</v>
      </c>
      <c r="H54" s="335">
        <f t="shared" si="3"/>
        <v>49156</v>
      </c>
      <c r="I54" s="337">
        <v>61</v>
      </c>
      <c r="J54" s="337">
        <v>18278</v>
      </c>
      <c r="K54" s="337">
        <v>4994</v>
      </c>
      <c r="L54" s="337">
        <v>0</v>
      </c>
      <c r="M54" s="337">
        <v>1227</v>
      </c>
      <c r="N54" s="335">
        <v>24467</v>
      </c>
      <c r="O54" s="337">
        <v>13502</v>
      </c>
      <c r="P54" s="337">
        <v>4277000</v>
      </c>
      <c r="Q54" s="337">
        <v>1098701</v>
      </c>
      <c r="R54" s="337">
        <v>0</v>
      </c>
      <c r="S54" s="337">
        <v>287223</v>
      </c>
      <c r="T54" s="335">
        <f t="shared" si="2"/>
        <v>5676426</v>
      </c>
      <c r="U54" s="338"/>
      <c r="V54" s="338"/>
      <c r="W54" s="338"/>
      <c r="X54" s="338"/>
      <c r="Y54" s="338"/>
      <c r="Z54" s="338"/>
    </row>
    <row r="55" spans="1:26" ht="12.75" x14ac:dyDescent="0.2">
      <c r="A55" s="336">
        <f>AT3A_Schools_PS!A55</f>
        <v>46</v>
      </c>
      <c r="B55" s="336" t="str">
        <f>AT3A_Schools_PS!B55</f>
        <v>46-KUSHINAGAR</v>
      </c>
      <c r="C55" s="337">
        <v>462</v>
      </c>
      <c r="D55" s="337">
        <v>48116</v>
      </c>
      <c r="E55" s="337">
        <v>35117</v>
      </c>
      <c r="F55" s="337">
        <v>1163</v>
      </c>
      <c r="G55" s="337">
        <v>3184</v>
      </c>
      <c r="H55" s="335">
        <f t="shared" si="3"/>
        <v>88042</v>
      </c>
      <c r="I55" s="337">
        <v>168</v>
      </c>
      <c r="J55" s="337">
        <v>27623</v>
      </c>
      <c r="K55" s="337">
        <v>15335</v>
      </c>
      <c r="L55" s="337">
        <v>0</v>
      </c>
      <c r="M55" s="337">
        <v>1337</v>
      </c>
      <c r="N55" s="335">
        <v>44463</v>
      </c>
      <c r="O55" s="337">
        <v>36624</v>
      </c>
      <c r="P55" s="337">
        <v>6021836</v>
      </c>
      <c r="Q55" s="337">
        <v>3343067</v>
      </c>
      <c r="R55" s="337">
        <v>0</v>
      </c>
      <c r="S55" s="337">
        <v>291383</v>
      </c>
      <c r="T55" s="335">
        <f t="shared" si="2"/>
        <v>9692910</v>
      </c>
      <c r="U55" s="338"/>
      <c r="V55" s="338"/>
      <c r="W55" s="338"/>
      <c r="X55" s="338"/>
      <c r="Y55" s="338"/>
      <c r="Z55" s="338"/>
    </row>
    <row r="56" spans="1:26" ht="12.75" x14ac:dyDescent="0.2">
      <c r="A56" s="336">
        <f>AT3A_Schools_PS!A56</f>
        <v>47</v>
      </c>
      <c r="B56" s="336" t="str">
        <f>AT3A_Schools_PS!B56</f>
        <v>47-LAKHIMPUR KHERI</v>
      </c>
      <c r="C56" s="337">
        <v>1528</v>
      </c>
      <c r="D56" s="337">
        <v>135305</v>
      </c>
      <c r="E56" s="337">
        <v>21898</v>
      </c>
      <c r="F56" s="337">
        <v>0</v>
      </c>
      <c r="G56" s="337">
        <v>265</v>
      </c>
      <c r="H56" s="335">
        <f t="shared" si="3"/>
        <v>158996</v>
      </c>
      <c r="I56" s="337">
        <v>889</v>
      </c>
      <c r="J56" s="337">
        <v>74132</v>
      </c>
      <c r="K56" s="337">
        <v>11943</v>
      </c>
      <c r="L56" s="337">
        <v>0</v>
      </c>
      <c r="M56" s="337">
        <v>167</v>
      </c>
      <c r="N56" s="335">
        <v>87130</v>
      </c>
      <c r="O56" s="337">
        <v>200069</v>
      </c>
      <c r="P56" s="337">
        <v>16679604</v>
      </c>
      <c r="Q56" s="337">
        <v>2687072</v>
      </c>
      <c r="R56" s="337">
        <v>0</v>
      </c>
      <c r="S56" s="337">
        <v>37533</v>
      </c>
      <c r="T56" s="335">
        <f t="shared" si="2"/>
        <v>19604278</v>
      </c>
      <c r="U56" s="338"/>
      <c r="V56" s="338"/>
      <c r="W56" s="338"/>
      <c r="X56" s="338"/>
      <c r="Y56" s="338"/>
      <c r="Z56" s="338"/>
    </row>
    <row r="57" spans="1:26" ht="12.75" x14ac:dyDescent="0.2">
      <c r="A57" s="336">
        <f>AT3A_Schools_PS!A57</f>
        <v>48</v>
      </c>
      <c r="B57" s="336" t="str">
        <f>AT3A_Schools_PS!B57</f>
        <v>48-LALITPUR</v>
      </c>
      <c r="C57" s="337">
        <v>1570</v>
      </c>
      <c r="D57" s="337">
        <v>57904</v>
      </c>
      <c r="E57" s="337">
        <v>2043</v>
      </c>
      <c r="F57" s="337">
        <v>0</v>
      </c>
      <c r="G57" s="337">
        <v>0</v>
      </c>
      <c r="H57" s="335">
        <f t="shared" si="3"/>
        <v>61517</v>
      </c>
      <c r="I57" s="337">
        <v>852</v>
      </c>
      <c r="J57" s="337">
        <v>33579</v>
      </c>
      <c r="K57" s="337">
        <v>794</v>
      </c>
      <c r="L57" s="337">
        <v>0</v>
      </c>
      <c r="M57" s="337">
        <v>0</v>
      </c>
      <c r="N57" s="335">
        <v>35225</v>
      </c>
      <c r="O57" s="337">
        <v>200166</v>
      </c>
      <c r="P57" s="337">
        <v>7891070</v>
      </c>
      <c r="Q57" s="337">
        <v>186580</v>
      </c>
      <c r="R57" s="337">
        <v>0</v>
      </c>
      <c r="S57" s="337">
        <v>0</v>
      </c>
      <c r="T57" s="335">
        <f t="shared" si="2"/>
        <v>8277816</v>
      </c>
      <c r="U57" s="338"/>
      <c r="V57" s="338"/>
      <c r="W57" s="338"/>
      <c r="X57" s="338"/>
      <c r="Y57" s="338"/>
      <c r="Z57" s="338"/>
    </row>
    <row r="58" spans="1:26" ht="12.75" x14ac:dyDescent="0.2">
      <c r="A58" s="336">
        <f>AT3A_Schools_PS!A58</f>
        <v>49</v>
      </c>
      <c r="B58" s="336" t="str">
        <f>AT3A_Schools_PS!B58</f>
        <v>49-LUCKNOW</v>
      </c>
      <c r="C58" s="337">
        <v>2206</v>
      </c>
      <c r="D58" s="337">
        <v>44227</v>
      </c>
      <c r="E58" s="337">
        <v>16112</v>
      </c>
      <c r="F58" s="337">
        <v>0</v>
      </c>
      <c r="G58" s="337">
        <v>2774</v>
      </c>
      <c r="H58" s="335">
        <f t="shared" si="3"/>
        <v>65319</v>
      </c>
      <c r="I58" s="337">
        <v>1362</v>
      </c>
      <c r="J58" s="337">
        <v>27305</v>
      </c>
      <c r="K58" s="337">
        <v>9947</v>
      </c>
      <c r="L58" s="337">
        <v>0</v>
      </c>
      <c r="M58" s="337">
        <v>1713</v>
      </c>
      <c r="N58" s="335">
        <v>40327</v>
      </c>
      <c r="O58" s="337">
        <v>311885</v>
      </c>
      <c r="P58" s="337">
        <v>6252836</v>
      </c>
      <c r="Q58" s="337">
        <v>2277923</v>
      </c>
      <c r="R58" s="337">
        <v>0</v>
      </c>
      <c r="S58" s="337">
        <v>392189</v>
      </c>
      <c r="T58" s="335">
        <f t="shared" si="2"/>
        <v>9234833</v>
      </c>
      <c r="U58" s="338"/>
      <c r="V58" s="338"/>
      <c r="W58" s="338"/>
      <c r="X58" s="338"/>
      <c r="Y58" s="338"/>
      <c r="Z58" s="338"/>
    </row>
    <row r="59" spans="1:26" ht="12.75" x14ac:dyDescent="0.2">
      <c r="A59" s="336">
        <f>AT3A_Schools_PS!A59</f>
        <v>50</v>
      </c>
      <c r="B59" s="336" t="str">
        <f>AT3A_Schools_PS!B59</f>
        <v>50-MAHOBA</v>
      </c>
      <c r="C59" s="337">
        <v>704</v>
      </c>
      <c r="D59" s="337">
        <v>29551</v>
      </c>
      <c r="E59" s="337">
        <v>3358</v>
      </c>
      <c r="F59" s="337">
        <v>0</v>
      </c>
      <c r="G59" s="337">
        <v>124</v>
      </c>
      <c r="H59" s="335">
        <f t="shared" si="3"/>
        <v>33737</v>
      </c>
      <c r="I59" s="337">
        <v>468</v>
      </c>
      <c r="J59" s="337">
        <v>19439</v>
      </c>
      <c r="K59" s="337">
        <v>2225</v>
      </c>
      <c r="L59" s="337">
        <v>0</v>
      </c>
      <c r="M59" s="337">
        <v>83</v>
      </c>
      <c r="N59" s="335">
        <v>22215</v>
      </c>
      <c r="O59" s="337">
        <v>109944</v>
      </c>
      <c r="P59" s="337">
        <v>4568166</v>
      </c>
      <c r="Q59" s="337">
        <v>522875</v>
      </c>
      <c r="R59" s="337">
        <v>0</v>
      </c>
      <c r="S59" s="337">
        <v>19523</v>
      </c>
      <c r="T59" s="335">
        <f t="shared" si="2"/>
        <v>5220508</v>
      </c>
      <c r="U59" s="338"/>
      <c r="V59" s="338"/>
      <c r="W59" s="338"/>
      <c r="X59" s="338"/>
      <c r="Y59" s="338"/>
      <c r="Z59" s="338"/>
    </row>
    <row r="60" spans="1:26" ht="12.75" x14ac:dyDescent="0.2">
      <c r="A60" s="336">
        <f>AT3A_Schools_PS!A60</f>
        <v>51</v>
      </c>
      <c r="B60" s="336" t="str">
        <f>AT3A_Schools_PS!B60</f>
        <v>51-MAHRAJGANJ</v>
      </c>
      <c r="C60" s="337">
        <v>1062</v>
      </c>
      <c r="D60" s="337">
        <v>45582</v>
      </c>
      <c r="E60" s="337">
        <v>30597</v>
      </c>
      <c r="F60" s="337">
        <v>0</v>
      </c>
      <c r="G60" s="337">
        <v>2763</v>
      </c>
      <c r="H60" s="335">
        <f t="shared" si="3"/>
        <v>80004</v>
      </c>
      <c r="I60" s="337">
        <v>513</v>
      </c>
      <c r="J60" s="337">
        <v>26647</v>
      </c>
      <c r="K60" s="337">
        <v>16453</v>
      </c>
      <c r="L60" s="337">
        <v>0</v>
      </c>
      <c r="M60" s="337">
        <v>1622</v>
      </c>
      <c r="N60" s="335">
        <v>45235</v>
      </c>
      <c r="O60" s="337">
        <v>107222</v>
      </c>
      <c r="P60" s="337">
        <v>5569295</v>
      </c>
      <c r="Q60" s="337">
        <v>3438702</v>
      </c>
      <c r="R60" s="337">
        <v>0</v>
      </c>
      <c r="S60" s="337">
        <v>338956</v>
      </c>
      <c r="T60" s="335">
        <f t="shared" si="2"/>
        <v>9454175</v>
      </c>
      <c r="U60" s="338"/>
      <c r="V60" s="338"/>
      <c r="W60" s="338"/>
      <c r="X60" s="338"/>
      <c r="Y60" s="338"/>
      <c r="Z60" s="338"/>
    </row>
    <row r="61" spans="1:26" ht="12.75" x14ac:dyDescent="0.2">
      <c r="A61" s="336">
        <f>AT3A_Schools_PS!A61</f>
        <v>52</v>
      </c>
      <c r="B61" s="336" t="str">
        <f>AT3A_Schools_PS!B61</f>
        <v>52-MAINPURI</v>
      </c>
      <c r="C61" s="337">
        <v>663</v>
      </c>
      <c r="D61" s="337">
        <v>29119</v>
      </c>
      <c r="E61" s="337">
        <v>7785</v>
      </c>
      <c r="F61" s="337">
        <v>0</v>
      </c>
      <c r="G61" s="337">
        <v>0</v>
      </c>
      <c r="H61" s="335">
        <f t="shared" si="3"/>
        <v>37567</v>
      </c>
      <c r="I61" s="337">
        <v>333</v>
      </c>
      <c r="J61" s="337">
        <v>15099</v>
      </c>
      <c r="K61" s="337">
        <v>3912</v>
      </c>
      <c r="L61" s="337">
        <v>0</v>
      </c>
      <c r="M61" s="337">
        <v>0</v>
      </c>
      <c r="N61" s="335">
        <v>19344</v>
      </c>
      <c r="O61" s="337">
        <v>79039</v>
      </c>
      <c r="P61" s="337">
        <v>3578501</v>
      </c>
      <c r="Q61" s="337">
        <v>927090</v>
      </c>
      <c r="R61" s="337">
        <v>0</v>
      </c>
      <c r="S61" s="337">
        <v>0</v>
      </c>
      <c r="T61" s="335">
        <f t="shared" si="2"/>
        <v>4584630</v>
      </c>
      <c r="U61" s="338"/>
      <c r="V61" s="338"/>
      <c r="W61" s="338"/>
      <c r="X61" s="338"/>
      <c r="Y61" s="338"/>
      <c r="Z61" s="338"/>
    </row>
    <row r="62" spans="1:26" ht="12.75" x14ac:dyDescent="0.2">
      <c r="A62" s="336">
        <f>AT3A_Schools_PS!A62</f>
        <v>53</v>
      </c>
      <c r="B62" s="336" t="str">
        <f>AT3A_Schools_PS!B62</f>
        <v>53-MATHURA</v>
      </c>
      <c r="C62" s="337">
        <v>717</v>
      </c>
      <c r="D62" s="337">
        <v>31212</v>
      </c>
      <c r="E62" s="337">
        <v>20446</v>
      </c>
      <c r="F62" s="337">
        <v>0</v>
      </c>
      <c r="G62" s="337">
        <v>0</v>
      </c>
      <c r="H62" s="335">
        <f t="shared" si="3"/>
        <v>52375</v>
      </c>
      <c r="I62" s="337">
        <v>425</v>
      </c>
      <c r="J62" s="337">
        <v>20558</v>
      </c>
      <c r="K62" s="337">
        <v>7124</v>
      </c>
      <c r="L62" s="337">
        <v>0</v>
      </c>
      <c r="M62" s="337">
        <v>0</v>
      </c>
      <c r="N62" s="335">
        <v>28178</v>
      </c>
      <c r="O62" s="337">
        <v>93514</v>
      </c>
      <c r="P62" s="337">
        <v>4748867</v>
      </c>
      <c r="Q62" s="337">
        <v>1638596</v>
      </c>
      <c r="R62" s="337">
        <v>0</v>
      </c>
      <c r="S62" s="337">
        <v>0</v>
      </c>
      <c r="T62" s="335">
        <f t="shared" si="2"/>
        <v>6480977</v>
      </c>
      <c r="U62" s="338"/>
      <c r="V62" s="338"/>
      <c r="W62" s="338"/>
      <c r="X62" s="338"/>
      <c r="Y62" s="338"/>
      <c r="Z62" s="338"/>
    </row>
    <row r="63" spans="1:26" ht="12.75" x14ac:dyDescent="0.2">
      <c r="A63" s="336">
        <f>AT3A_Schools_PS!A63</f>
        <v>54</v>
      </c>
      <c r="B63" s="336" t="str">
        <f>AT3A_Schools_PS!B63</f>
        <v>54-MAU</v>
      </c>
      <c r="C63" s="337">
        <v>158</v>
      </c>
      <c r="D63" s="337">
        <v>34779</v>
      </c>
      <c r="E63" s="337">
        <v>35340</v>
      </c>
      <c r="F63" s="337">
        <v>0</v>
      </c>
      <c r="G63" s="337">
        <v>5452</v>
      </c>
      <c r="H63" s="335">
        <f t="shared" si="3"/>
        <v>75729</v>
      </c>
      <c r="I63" s="337">
        <v>76</v>
      </c>
      <c r="J63" s="337">
        <v>23744</v>
      </c>
      <c r="K63" s="337">
        <v>9427</v>
      </c>
      <c r="L63" s="337">
        <v>0</v>
      </c>
      <c r="M63" s="337">
        <v>4114</v>
      </c>
      <c r="N63" s="335">
        <v>37361</v>
      </c>
      <c r="O63" s="337">
        <v>17354</v>
      </c>
      <c r="P63" s="337">
        <v>5389856</v>
      </c>
      <c r="Q63" s="337">
        <v>2139901</v>
      </c>
      <c r="R63" s="337">
        <v>0</v>
      </c>
      <c r="S63" s="337">
        <v>933919</v>
      </c>
      <c r="T63" s="335">
        <f t="shared" si="2"/>
        <v>8481030</v>
      </c>
      <c r="U63" s="338"/>
      <c r="V63" s="338"/>
      <c r="W63" s="338"/>
      <c r="X63" s="338"/>
      <c r="Y63" s="338"/>
      <c r="Z63" s="338"/>
    </row>
    <row r="64" spans="1:26" ht="12.75" x14ac:dyDescent="0.2">
      <c r="A64" s="336">
        <f>AT3A_Schools_PS!A64</f>
        <v>55</v>
      </c>
      <c r="B64" s="336" t="str">
        <f>AT3A_Schools_PS!B64</f>
        <v>55-MEERUT</v>
      </c>
      <c r="C64" s="337">
        <v>1368</v>
      </c>
      <c r="D64" s="337">
        <v>25825</v>
      </c>
      <c r="E64" s="337">
        <v>39328</v>
      </c>
      <c r="F64" s="337">
        <v>0</v>
      </c>
      <c r="G64" s="337">
        <v>119</v>
      </c>
      <c r="H64" s="335">
        <f t="shared" si="3"/>
        <v>66640</v>
      </c>
      <c r="I64" s="337">
        <v>676</v>
      </c>
      <c r="J64" s="337">
        <v>12793</v>
      </c>
      <c r="K64" s="337">
        <v>19562</v>
      </c>
      <c r="L64" s="337">
        <v>0</v>
      </c>
      <c r="M64" s="337">
        <v>58</v>
      </c>
      <c r="N64" s="335">
        <v>33089</v>
      </c>
      <c r="O64" s="337">
        <v>154061</v>
      </c>
      <c r="P64" s="337">
        <v>2916833</v>
      </c>
      <c r="Q64" s="337">
        <v>4460208</v>
      </c>
      <c r="R64" s="337">
        <v>0</v>
      </c>
      <c r="S64" s="337">
        <v>13134</v>
      </c>
      <c r="T64" s="335">
        <f t="shared" si="2"/>
        <v>7544236</v>
      </c>
      <c r="U64" s="338"/>
      <c r="V64" s="338"/>
      <c r="W64" s="338"/>
      <c r="X64" s="338"/>
      <c r="Y64" s="338"/>
      <c r="Z64" s="338"/>
    </row>
    <row r="65" spans="1:26" ht="12.75" x14ac:dyDescent="0.2">
      <c r="A65" s="336">
        <f>AT3A_Schools_PS!A65</f>
        <v>56</v>
      </c>
      <c r="B65" s="336" t="str">
        <f>AT3A_Schools_PS!B65</f>
        <v>56-MIRZAPUR</v>
      </c>
      <c r="C65" s="337">
        <v>1309</v>
      </c>
      <c r="D65" s="337">
        <v>65712</v>
      </c>
      <c r="E65" s="337">
        <v>20477</v>
      </c>
      <c r="F65" s="337">
        <v>1000</v>
      </c>
      <c r="G65" s="337">
        <v>987</v>
      </c>
      <c r="H65" s="335">
        <f t="shared" si="3"/>
        <v>89485</v>
      </c>
      <c r="I65" s="337">
        <v>488</v>
      </c>
      <c r="J65" s="337">
        <v>38386</v>
      </c>
      <c r="K65" s="337">
        <v>8088</v>
      </c>
      <c r="L65" s="337">
        <v>0</v>
      </c>
      <c r="M65" s="337">
        <v>509</v>
      </c>
      <c r="N65" s="335">
        <v>47472</v>
      </c>
      <c r="O65" s="337">
        <v>113206</v>
      </c>
      <c r="P65" s="337">
        <v>8905610</v>
      </c>
      <c r="Q65" s="337">
        <v>1876439</v>
      </c>
      <c r="R65" s="337">
        <v>0</v>
      </c>
      <c r="S65" s="337">
        <v>118197</v>
      </c>
      <c r="T65" s="335">
        <f t="shared" si="2"/>
        <v>11013452</v>
      </c>
      <c r="U65" s="338"/>
      <c r="V65" s="338"/>
      <c r="W65" s="338"/>
      <c r="X65" s="338"/>
      <c r="Y65" s="338"/>
      <c r="Z65" s="338"/>
    </row>
    <row r="66" spans="1:26" ht="12.75" x14ac:dyDescent="0.2">
      <c r="A66" s="336">
        <f>AT3A_Schools_PS!A66</f>
        <v>57</v>
      </c>
      <c r="B66" s="336" t="str">
        <f>AT3A_Schools_PS!B66</f>
        <v>57-MORADABAD</v>
      </c>
      <c r="C66" s="337">
        <v>1988</v>
      </c>
      <c r="D66" s="337">
        <v>39698</v>
      </c>
      <c r="E66" s="337">
        <v>22209</v>
      </c>
      <c r="F66" s="337">
        <v>0</v>
      </c>
      <c r="G66" s="337">
        <v>365</v>
      </c>
      <c r="H66" s="335">
        <f t="shared" si="3"/>
        <v>64260</v>
      </c>
      <c r="I66" s="337">
        <v>717</v>
      </c>
      <c r="J66" s="337">
        <v>20735</v>
      </c>
      <c r="K66" s="337">
        <v>10904</v>
      </c>
      <c r="L66" s="337">
        <v>0</v>
      </c>
      <c r="M66" s="337">
        <v>193</v>
      </c>
      <c r="N66" s="335">
        <v>32549</v>
      </c>
      <c r="O66" s="337">
        <v>164848</v>
      </c>
      <c r="P66" s="337">
        <v>4769157</v>
      </c>
      <c r="Q66" s="337">
        <v>2507951</v>
      </c>
      <c r="R66" s="337">
        <v>0</v>
      </c>
      <c r="S66" s="337">
        <v>44397</v>
      </c>
      <c r="T66" s="335">
        <f t="shared" si="2"/>
        <v>7486353</v>
      </c>
      <c r="U66" s="338"/>
      <c r="V66" s="338"/>
      <c r="W66" s="338"/>
      <c r="X66" s="338"/>
      <c r="Y66" s="338"/>
      <c r="Z66" s="338"/>
    </row>
    <row r="67" spans="1:26" ht="12.75" x14ac:dyDescent="0.2">
      <c r="A67" s="336">
        <f>AT3A_Schools_PS!A67</f>
        <v>58</v>
      </c>
      <c r="B67" s="336" t="str">
        <f>AT3A_Schools_PS!B67</f>
        <v>58-MUZAFFARNAGAR</v>
      </c>
      <c r="C67" s="337">
        <v>46</v>
      </c>
      <c r="D67" s="337">
        <v>30367</v>
      </c>
      <c r="E67" s="337">
        <v>33081</v>
      </c>
      <c r="F67" s="337">
        <v>0</v>
      </c>
      <c r="G67" s="337">
        <v>0</v>
      </c>
      <c r="H67" s="335">
        <f t="shared" si="3"/>
        <v>63494</v>
      </c>
      <c r="I67" s="337">
        <v>30</v>
      </c>
      <c r="J67" s="337">
        <v>19908</v>
      </c>
      <c r="K67" s="337">
        <v>2604</v>
      </c>
      <c r="L67" s="337">
        <v>0</v>
      </c>
      <c r="M67" s="337">
        <v>0</v>
      </c>
      <c r="N67" s="335">
        <v>22542</v>
      </c>
      <c r="O67" s="337">
        <v>6880</v>
      </c>
      <c r="P67" s="337">
        <v>4538961</v>
      </c>
      <c r="Q67" s="337">
        <v>593670</v>
      </c>
      <c r="R67" s="337">
        <v>0</v>
      </c>
      <c r="S67" s="337">
        <v>0</v>
      </c>
      <c r="T67" s="335">
        <f t="shared" si="2"/>
        <v>5139511</v>
      </c>
      <c r="U67" s="338"/>
      <c r="V67" s="338"/>
      <c r="W67" s="338"/>
      <c r="X67" s="338"/>
      <c r="Y67" s="338"/>
      <c r="Z67" s="338"/>
    </row>
    <row r="68" spans="1:26" ht="12.75" x14ac:dyDescent="0.2">
      <c r="A68" s="336">
        <f>AT3A_Schools_PS!A68</f>
        <v>59</v>
      </c>
      <c r="B68" s="336" t="str">
        <f>AT3A_Schools_PS!B68</f>
        <v>59-PILIBHIT</v>
      </c>
      <c r="C68" s="337">
        <v>1530</v>
      </c>
      <c r="D68" s="337">
        <v>53306</v>
      </c>
      <c r="E68" s="337">
        <v>6935</v>
      </c>
      <c r="F68" s="337">
        <v>0</v>
      </c>
      <c r="G68" s="337">
        <v>0</v>
      </c>
      <c r="H68" s="335">
        <f t="shared" si="3"/>
        <v>61771</v>
      </c>
      <c r="I68" s="337">
        <v>659</v>
      </c>
      <c r="J68" s="337">
        <v>25919</v>
      </c>
      <c r="K68" s="337">
        <v>2439</v>
      </c>
      <c r="L68" s="337">
        <v>0</v>
      </c>
      <c r="M68" s="337">
        <v>0</v>
      </c>
      <c r="N68" s="335">
        <v>29017</v>
      </c>
      <c r="O68" s="337">
        <v>154120</v>
      </c>
      <c r="P68" s="337">
        <v>6065020</v>
      </c>
      <c r="Q68" s="337">
        <v>570782</v>
      </c>
      <c r="R68" s="337">
        <v>0</v>
      </c>
      <c r="S68" s="337">
        <v>0</v>
      </c>
      <c r="T68" s="335">
        <f t="shared" si="2"/>
        <v>6789922</v>
      </c>
      <c r="U68" s="338"/>
      <c r="V68" s="338"/>
      <c r="W68" s="338"/>
      <c r="X68" s="338"/>
      <c r="Y68" s="338"/>
      <c r="Z68" s="338"/>
    </row>
    <row r="69" spans="1:26" ht="12.75" x14ac:dyDescent="0.2">
      <c r="A69" s="336">
        <f>AT3A_Schools_PS!A69</f>
        <v>60</v>
      </c>
      <c r="B69" s="336" t="str">
        <f>AT3A_Schools_PS!B69</f>
        <v>60-PRATAPGARH</v>
      </c>
      <c r="C69" s="337">
        <v>1683</v>
      </c>
      <c r="D69" s="337">
        <v>50240</v>
      </c>
      <c r="E69" s="337">
        <v>42474</v>
      </c>
      <c r="F69" s="337">
        <v>0</v>
      </c>
      <c r="G69" s="337">
        <v>1535</v>
      </c>
      <c r="H69" s="335">
        <f t="shared" si="3"/>
        <v>95932</v>
      </c>
      <c r="I69" s="337">
        <v>1022</v>
      </c>
      <c r="J69" s="337">
        <v>28600</v>
      </c>
      <c r="K69" s="337">
        <v>24877</v>
      </c>
      <c r="L69" s="337">
        <v>0</v>
      </c>
      <c r="M69" s="337">
        <v>1431</v>
      </c>
      <c r="N69" s="335">
        <v>55930</v>
      </c>
      <c r="O69" s="337">
        <v>226957</v>
      </c>
      <c r="P69" s="337">
        <v>6349190</v>
      </c>
      <c r="Q69" s="337">
        <v>5522681</v>
      </c>
      <c r="R69" s="337">
        <v>0</v>
      </c>
      <c r="S69" s="337">
        <v>317578</v>
      </c>
      <c r="T69" s="335">
        <f t="shared" si="2"/>
        <v>12416406</v>
      </c>
      <c r="U69" s="338"/>
      <c r="V69" s="338"/>
      <c r="W69" s="338"/>
      <c r="X69" s="338"/>
      <c r="Y69" s="338"/>
      <c r="Z69" s="338"/>
    </row>
    <row r="70" spans="1:26" ht="12.75" x14ac:dyDescent="0.2">
      <c r="A70" s="336">
        <f>AT3A_Schools_PS!A70</f>
        <v>61</v>
      </c>
      <c r="B70" s="336" t="str">
        <f>AT3A_Schools_PS!B70</f>
        <v>61-RAI BAREILY</v>
      </c>
      <c r="C70" s="337">
        <v>1488</v>
      </c>
      <c r="D70" s="337">
        <v>64315</v>
      </c>
      <c r="E70" s="337">
        <v>18464</v>
      </c>
      <c r="F70" s="337">
        <v>0</v>
      </c>
      <c r="G70" s="337">
        <v>0</v>
      </c>
      <c r="H70" s="335">
        <f t="shared" si="3"/>
        <v>84267</v>
      </c>
      <c r="I70" s="337">
        <v>350</v>
      </c>
      <c r="J70" s="337">
        <v>31221</v>
      </c>
      <c r="K70" s="337">
        <v>7482</v>
      </c>
      <c r="L70" s="337">
        <v>0</v>
      </c>
      <c r="M70" s="337">
        <v>0</v>
      </c>
      <c r="N70" s="335">
        <v>39053</v>
      </c>
      <c r="O70" s="337">
        <v>79763</v>
      </c>
      <c r="P70" s="337">
        <v>7118447</v>
      </c>
      <c r="Q70" s="337">
        <v>1705909</v>
      </c>
      <c r="R70" s="337">
        <v>0</v>
      </c>
      <c r="S70" s="337">
        <v>0</v>
      </c>
      <c r="T70" s="335">
        <f t="shared" si="2"/>
        <v>8904119</v>
      </c>
      <c r="U70" s="338"/>
      <c r="V70" s="338"/>
      <c r="W70" s="338"/>
      <c r="X70" s="338"/>
      <c r="Y70" s="338"/>
      <c r="Z70" s="338"/>
    </row>
    <row r="71" spans="1:26" ht="12.75" x14ac:dyDescent="0.2">
      <c r="A71" s="336">
        <f>AT3A_Schools_PS!A71</f>
        <v>62</v>
      </c>
      <c r="B71" s="336" t="str">
        <f>AT3A_Schools_PS!B71</f>
        <v>62-RAMPUR</v>
      </c>
      <c r="C71" s="337">
        <v>5516</v>
      </c>
      <c r="D71" s="337">
        <v>36783</v>
      </c>
      <c r="E71" s="337">
        <v>10824</v>
      </c>
      <c r="F71" s="337">
        <v>3350</v>
      </c>
      <c r="G71" s="337">
        <v>0</v>
      </c>
      <c r="H71" s="335">
        <f t="shared" si="3"/>
        <v>56473</v>
      </c>
      <c r="I71" s="337">
        <v>3184</v>
      </c>
      <c r="J71" s="337">
        <v>20413</v>
      </c>
      <c r="K71" s="337">
        <v>6190</v>
      </c>
      <c r="L71" s="337">
        <v>2098</v>
      </c>
      <c r="M71" s="337">
        <v>0</v>
      </c>
      <c r="N71" s="335">
        <v>31884</v>
      </c>
      <c r="O71" s="337">
        <v>716384</v>
      </c>
      <c r="P71" s="337">
        <v>4592913</v>
      </c>
      <c r="Q71" s="337">
        <v>1392673</v>
      </c>
      <c r="R71" s="337">
        <v>472040</v>
      </c>
      <c r="S71" s="337">
        <v>0</v>
      </c>
      <c r="T71" s="335">
        <f t="shared" si="2"/>
        <v>7174010</v>
      </c>
      <c r="U71" s="338"/>
      <c r="V71" s="338"/>
      <c r="W71" s="338"/>
      <c r="X71" s="338"/>
      <c r="Y71" s="338"/>
      <c r="Z71" s="338"/>
    </row>
    <row r="72" spans="1:26" ht="12.75" x14ac:dyDescent="0.2">
      <c r="A72" s="336">
        <f>AT3A_Schools_PS!A72</f>
        <v>63</v>
      </c>
      <c r="B72" s="336" t="str">
        <f>AT3A_Schools_PS!B72</f>
        <v>63-SAHARANPUR</v>
      </c>
      <c r="C72" s="337">
        <v>1269</v>
      </c>
      <c r="D72" s="337">
        <v>43170</v>
      </c>
      <c r="E72" s="337">
        <v>34159</v>
      </c>
      <c r="F72" s="337">
        <v>0</v>
      </c>
      <c r="G72" s="337">
        <v>0</v>
      </c>
      <c r="H72" s="335">
        <f t="shared" si="3"/>
        <v>78598</v>
      </c>
      <c r="I72" s="337">
        <v>760</v>
      </c>
      <c r="J72" s="337">
        <v>26222</v>
      </c>
      <c r="K72" s="337">
        <v>13009</v>
      </c>
      <c r="L72" s="337">
        <v>0</v>
      </c>
      <c r="M72" s="337">
        <v>0</v>
      </c>
      <c r="N72" s="335">
        <v>39991</v>
      </c>
      <c r="O72" s="337">
        <v>172433</v>
      </c>
      <c r="P72" s="337">
        <v>5952435</v>
      </c>
      <c r="Q72" s="337">
        <v>2953042</v>
      </c>
      <c r="R72" s="337">
        <v>0</v>
      </c>
      <c r="S72" s="337">
        <v>0</v>
      </c>
      <c r="T72" s="335">
        <f t="shared" si="2"/>
        <v>9077910</v>
      </c>
      <c r="U72" s="338"/>
      <c r="V72" s="338"/>
      <c r="W72" s="338"/>
      <c r="X72" s="338"/>
      <c r="Y72" s="338"/>
      <c r="Z72" s="338"/>
    </row>
    <row r="73" spans="1:26" ht="12.75" x14ac:dyDescent="0.2">
      <c r="A73" s="336">
        <f>AT3A_Schools_PS!A73</f>
        <v>64</v>
      </c>
      <c r="B73" s="336" t="str">
        <f>AT3A_Schools_PS!B73</f>
        <v>64-SANTKABIR NAGAR</v>
      </c>
      <c r="C73" s="337">
        <v>340</v>
      </c>
      <c r="D73" s="337">
        <v>29264</v>
      </c>
      <c r="E73" s="337">
        <v>18694</v>
      </c>
      <c r="F73" s="337">
        <v>0</v>
      </c>
      <c r="G73" s="337">
        <v>1832</v>
      </c>
      <c r="H73" s="335">
        <f t="shared" si="3"/>
        <v>50130</v>
      </c>
      <c r="I73" s="337">
        <v>269</v>
      </c>
      <c r="J73" s="337">
        <v>16729</v>
      </c>
      <c r="K73" s="337">
        <v>8424</v>
      </c>
      <c r="L73" s="337">
        <v>0</v>
      </c>
      <c r="M73" s="337">
        <v>835</v>
      </c>
      <c r="N73" s="335">
        <v>26151</v>
      </c>
      <c r="O73" s="337">
        <v>43868</v>
      </c>
      <c r="P73" s="337">
        <v>3780850</v>
      </c>
      <c r="Q73" s="337">
        <v>1608981</v>
      </c>
      <c r="R73" s="337">
        <v>0</v>
      </c>
      <c r="S73" s="337">
        <v>188791</v>
      </c>
      <c r="T73" s="335">
        <f t="shared" si="2"/>
        <v>5622490</v>
      </c>
      <c r="U73" s="338"/>
      <c r="V73" s="338"/>
      <c r="W73" s="338"/>
      <c r="X73" s="338"/>
      <c r="Y73" s="338"/>
      <c r="Z73" s="338"/>
    </row>
    <row r="74" spans="1:26" ht="12.75" x14ac:dyDescent="0.2">
      <c r="A74" s="336">
        <f>AT3A_Schools_PS!A74</f>
        <v>65</v>
      </c>
      <c r="B74" s="336" t="str">
        <f>AT3A_Schools_PS!B74</f>
        <v>65-SHAHJAHANPUR</v>
      </c>
      <c r="C74" s="337">
        <v>1719</v>
      </c>
      <c r="D74" s="337">
        <v>90437</v>
      </c>
      <c r="E74" s="337">
        <v>17913</v>
      </c>
      <c r="F74" s="337">
        <v>3400</v>
      </c>
      <c r="G74" s="337">
        <v>424</v>
      </c>
      <c r="H74" s="335">
        <f t="shared" si="3"/>
        <v>113893</v>
      </c>
      <c r="I74" s="337">
        <v>688</v>
      </c>
      <c r="J74" s="337">
        <v>47774</v>
      </c>
      <c r="K74" s="337">
        <v>7947</v>
      </c>
      <c r="L74" s="337">
        <v>0</v>
      </c>
      <c r="M74" s="337">
        <v>240</v>
      </c>
      <c r="N74" s="335">
        <v>56595</v>
      </c>
      <c r="O74" s="337">
        <v>151389</v>
      </c>
      <c r="P74" s="337">
        <v>10892557</v>
      </c>
      <c r="Q74" s="337">
        <v>1748390</v>
      </c>
      <c r="R74" s="337">
        <v>0</v>
      </c>
      <c r="S74" s="337">
        <v>54827</v>
      </c>
      <c r="T74" s="335">
        <f t="shared" ref="T74:T84" si="4">SUM(O74:S74)</f>
        <v>12847163</v>
      </c>
      <c r="U74" s="338"/>
      <c r="V74" s="338"/>
      <c r="W74" s="338"/>
      <c r="X74" s="338"/>
      <c r="Y74" s="338"/>
      <c r="Z74" s="338"/>
    </row>
    <row r="75" spans="1:26" ht="12.75" x14ac:dyDescent="0.2">
      <c r="A75" s="336">
        <f>AT3A_Schools_PS!A75</f>
        <v>66</v>
      </c>
      <c r="B75" s="336" t="str">
        <f>AT3A_Schools_PS!B75</f>
        <v>66-SHRAWASTI</v>
      </c>
      <c r="C75" s="337">
        <v>0</v>
      </c>
      <c r="D75" s="337">
        <v>28555</v>
      </c>
      <c r="E75" s="337">
        <v>5435</v>
      </c>
      <c r="F75" s="337">
        <v>0</v>
      </c>
      <c r="G75" s="337">
        <v>0</v>
      </c>
      <c r="H75" s="335">
        <f t="shared" ref="H75:H84" si="5">SUM(C75:G75)</f>
        <v>33990</v>
      </c>
      <c r="I75" s="337">
        <v>0</v>
      </c>
      <c r="J75" s="337">
        <v>13961</v>
      </c>
      <c r="K75" s="337">
        <v>1885</v>
      </c>
      <c r="L75" s="337">
        <v>0</v>
      </c>
      <c r="M75" s="337">
        <v>0</v>
      </c>
      <c r="N75" s="335">
        <v>15846</v>
      </c>
      <c r="O75" s="337">
        <v>0</v>
      </c>
      <c r="P75" s="337">
        <v>3085391</v>
      </c>
      <c r="Q75" s="337">
        <v>416528</v>
      </c>
      <c r="R75" s="337">
        <v>0</v>
      </c>
      <c r="S75" s="337">
        <v>0</v>
      </c>
      <c r="T75" s="335">
        <f t="shared" si="4"/>
        <v>3501919</v>
      </c>
      <c r="U75" s="338"/>
      <c r="V75" s="338"/>
      <c r="W75" s="338"/>
      <c r="X75" s="338"/>
      <c r="Y75" s="338"/>
      <c r="Z75" s="338"/>
    </row>
    <row r="76" spans="1:26" ht="12.75" x14ac:dyDescent="0.2">
      <c r="A76" s="336">
        <f>AT3A_Schools_PS!A76</f>
        <v>67</v>
      </c>
      <c r="B76" s="336" t="str">
        <f>AT3A_Schools_PS!B76</f>
        <v>67-SIDDHARTHNAGAR</v>
      </c>
      <c r="C76" s="337">
        <v>252</v>
      </c>
      <c r="D76" s="337">
        <v>57760</v>
      </c>
      <c r="E76" s="337">
        <v>19321</v>
      </c>
      <c r="F76" s="337">
        <v>0</v>
      </c>
      <c r="G76" s="337">
        <v>1690</v>
      </c>
      <c r="H76" s="335">
        <f t="shared" si="5"/>
        <v>79023</v>
      </c>
      <c r="I76" s="337">
        <v>93</v>
      </c>
      <c r="J76" s="337">
        <v>34422</v>
      </c>
      <c r="K76" s="337">
        <v>6928</v>
      </c>
      <c r="L76" s="337">
        <v>0</v>
      </c>
      <c r="M76" s="337">
        <v>1196</v>
      </c>
      <c r="N76" s="335">
        <v>42640</v>
      </c>
      <c r="O76" s="337">
        <v>19852</v>
      </c>
      <c r="P76" s="337">
        <v>7331878</v>
      </c>
      <c r="Q76" s="337">
        <v>1475745</v>
      </c>
      <c r="R76" s="337">
        <v>0</v>
      </c>
      <c r="S76" s="337">
        <v>254819</v>
      </c>
      <c r="T76" s="335">
        <f t="shared" si="4"/>
        <v>9082294</v>
      </c>
      <c r="U76" s="338"/>
      <c r="V76" s="338"/>
      <c r="W76" s="338"/>
      <c r="X76" s="338"/>
      <c r="Y76" s="338"/>
      <c r="Z76" s="338"/>
    </row>
    <row r="77" spans="1:26" ht="12.75" x14ac:dyDescent="0.2">
      <c r="A77" s="336">
        <f>AT3A_Schools_PS!A77</f>
        <v>68</v>
      </c>
      <c r="B77" s="336" t="str">
        <f>AT3A_Schools_PS!B77</f>
        <v>68-SITAPUR</v>
      </c>
      <c r="C77" s="337">
        <v>2540</v>
      </c>
      <c r="D77" s="337">
        <v>118619</v>
      </c>
      <c r="E77" s="337">
        <v>37137</v>
      </c>
      <c r="F77" s="337">
        <v>0</v>
      </c>
      <c r="G77" s="337">
        <v>1235</v>
      </c>
      <c r="H77" s="335">
        <f t="shared" si="5"/>
        <v>159531</v>
      </c>
      <c r="I77" s="337">
        <v>7473</v>
      </c>
      <c r="J77" s="337">
        <v>62494</v>
      </c>
      <c r="K77" s="337">
        <v>14858</v>
      </c>
      <c r="L77" s="337">
        <v>0</v>
      </c>
      <c r="M77" s="337">
        <v>644</v>
      </c>
      <c r="N77" s="335">
        <v>85469</v>
      </c>
      <c r="O77" s="337">
        <v>1741223</v>
      </c>
      <c r="P77" s="337">
        <v>14561198</v>
      </c>
      <c r="Q77" s="337">
        <v>3461885</v>
      </c>
      <c r="R77" s="337">
        <v>0</v>
      </c>
      <c r="S77" s="337">
        <v>149967</v>
      </c>
      <c r="T77" s="335">
        <f t="shared" si="4"/>
        <v>19914273</v>
      </c>
      <c r="U77" s="338"/>
      <c r="V77" s="338"/>
      <c r="W77" s="338"/>
      <c r="X77" s="338"/>
      <c r="Y77" s="338"/>
      <c r="Z77" s="338"/>
    </row>
    <row r="78" spans="1:26" ht="12.75" x14ac:dyDescent="0.2">
      <c r="A78" s="336">
        <f>AT3A_Schools_PS!A78</f>
        <v>69</v>
      </c>
      <c r="B78" s="336" t="str">
        <f>AT3A_Schools_PS!B78</f>
        <v>69-SONBHADRA</v>
      </c>
      <c r="C78" s="337">
        <v>3009</v>
      </c>
      <c r="D78" s="337">
        <v>67589</v>
      </c>
      <c r="E78" s="337">
        <v>4371</v>
      </c>
      <c r="F78" s="337">
        <v>0</v>
      </c>
      <c r="G78" s="337">
        <v>0</v>
      </c>
      <c r="H78" s="335">
        <f t="shared" si="5"/>
        <v>74969</v>
      </c>
      <c r="I78" s="337">
        <v>1309</v>
      </c>
      <c r="J78" s="337">
        <v>36464</v>
      </c>
      <c r="K78" s="337">
        <v>1627</v>
      </c>
      <c r="L78" s="337">
        <v>0</v>
      </c>
      <c r="M78" s="337">
        <v>0</v>
      </c>
      <c r="N78" s="335">
        <v>39400</v>
      </c>
      <c r="O78" s="337">
        <v>302355</v>
      </c>
      <c r="P78" s="337">
        <v>8423237</v>
      </c>
      <c r="Q78" s="337">
        <v>375845</v>
      </c>
      <c r="R78" s="337">
        <v>0</v>
      </c>
      <c r="S78" s="337">
        <v>0</v>
      </c>
      <c r="T78" s="335">
        <f t="shared" si="4"/>
        <v>9101437</v>
      </c>
      <c r="U78" s="338"/>
      <c r="V78" s="338"/>
      <c r="W78" s="338"/>
      <c r="X78" s="338"/>
      <c r="Y78" s="338"/>
      <c r="Z78" s="338"/>
    </row>
    <row r="79" spans="1:26" ht="12.75" x14ac:dyDescent="0.2">
      <c r="A79" s="336">
        <f>AT3A_Schools_PS!A79</f>
        <v>70</v>
      </c>
      <c r="B79" s="336" t="str">
        <f>AT3A_Schools_PS!B79</f>
        <v>70-SULTANPUR</v>
      </c>
      <c r="C79" s="337">
        <v>731</v>
      </c>
      <c r="D79" s="337">
        <v>57450</v>
      </c>
      <c r="E79" s="337">
        <v>31203</v>
      </c>
      <c r="F79" s="337">
        <v>0</v>
      </c>
      <c r="G79" s="337">
        <v>990</v>
      </c>
      <c r="H79" s="335">
        <f t="shared" si="5"/>
        <v>90374</v>
      </c>
      <c r="I79" s="337">
        <v>340</v>
      </c>
      <c r="J79" s="337">
        <v>34539</v>
      </c>
      <c r="K79" s="337">
        <v>13715</v>
      </c>
      <c r="L79" s="337">
        <v>0</v>
      </c>
      <c r="M79" s="337">
        <v>443</v>
      </c>
      <c r="N79" s="335">
        <v>49038</v>
      </c>
      <c r="O79" s="337">
        <v>76743</v>
      </c>
      <c r="P79" s="337">
        <v>7805777</v>
      </c>
      <c r="Q79" s="337">
        <v>3099599</v>
      </c>
      <c r="R79" s="337">
        <v>0</v>
      </c>
      <c r="S79" s="337">
        <v>100470</v>
      </c>
      <c r="T79" s="335">
        <f t="shared" si="4"/>
        <v>11082589</v>
      </c>
      <c r="U79" s="338"/>
      <c r="V79" s="338"/>
      <c r="W79" s="338"/>
      <c r="X79" s="338"/>
      <c r="Y79" s="338"/>
      <c r="Z79" s="338"/>
    </row>
    <row r="80" spans="1:26" ht="12.75" x14ac:dyDescent="0.2">
      <c r="A80" s="336">
        <f>AT3A_Schools_PS!A80</f>
        <v>71</v>
      </c>
      <c r="B80" s="336" t="str">
        <f>AT3A_Schools_PS!B80</f>
        <v>71-UNNAO</v>
      </c>
      <c r="C80" s="337">
        <v>972</v>
      </c>
      <c r="D80" s="337">
        <v>63301</v>
      </c>
      <c r="E80" s="337">
        <v>13643</v>
      </c>
      <c r="F80" s="337">
        <v>0</v>
      </c>
      <c r="G80" s="337">
        <v>0</v>
      </c>
      <c r="H80" s="335">
        <f t="shared" si="5"/>
        <v>77916</v>
      </c>
      <c r="I80" s="337">
        <v>455</v>
      </c>
      <c r="J80" s="337">
        <v>36013</v>
      </c>
      <c r="K80" s="337">
        <v>6690</v>
      </c>
      <c r="L80" s="337">
        <v>0</v>
      </c>
      <c r="M80" s="337">
        <v>0</v>
      </c>
      <c r="N80" s="335">
        <v>43158</v>
      </c>
      <c r="O80" s="337">
        <v>105627</v>
      </c>
      <c r="P80" s="337">
        <v>8355011</v>
      </c>
      <c r="Q80" s="337">
        <v>1552014</v>
      </c>
      <c r="R80" s="337">
        <v>0</v>
      </c>
      <c r="S80" s="337">
        <v>0</v>
      </c>
      <c r="T80" s="335">
        <f t="shared" si="4"/>
        <v>10012652</v>
      </c>
      <c r="U80" s="338"/>
      <c r="V80" s="338"/>
      <c r="W80" s="338"/>
      <c r="X80" s="338"/>
      <c r="Y80" s="338"/>
      <c r="Z80" s="338"/>
    </row>
    <row r="81" spans="1:26" ht="12.75" x14ac:dyDescent="0.2">
      <c r="A81" s="336">
        <f>AT3A_Schools_PS!A81</f>
        <v>72</v>
      </c>
      <c r="B81" s="336" t="str">
        <f>AT3A_Schools_PS!B81</f>
        <v>72-VARANASI</v>
      </c>
      <c r="C81" s="337">
        <v>2812</v>
      </c>
      <c r="D81" s="337">
        <v>59632</v>
      </c>
      <c r="E81" s="337">
        <v>37850</v>
      </c>
      <c r="F81" s="337">
        <v>0</v>
      </c>
      <c r="G81" s="337">
        <v>4125</v>
      </c>
      <c r="H81" s="335">
        <f t="shared" si="5"/>
        <v>104419</v>
      </c>
      <c r="I81" s="337">
        <v>2081</v>
      </c>
      <c r="J81" s="337">
        <v>36060</v>
      </c>
      <c r="K81" s="337">
        <v>26692</v>
      </c>
      <c r="L81" s="337">
        <v>0</v>
      </c>
      <c r="M81" s="337">
        <v>4430</v>
      </c>
      <c r="N81" s="335">
        <v>69262</v>
      </c>
      <c r="O81" s="337">
        <v>466121</v>
      </c>
      <c r="P81" s="337">
        <v>8077398</v>
      </c>
      <c r="Q81" s="337">
        <v>5978897</v>
      </c>
      <c r="R81" s="337">
        <v>0</v>
      </c>
      <c r="S81" s="337">
        <v>992243</v>
      </c>
      <c r="T81" s="335">
        <f t="shared" si="4"/>
        <v>15514659</v>
      </c>
      <c r="U81" s="338"/>
      <c r="V81" s="338"/>
      <c r="W81" s="338"/>
      <c r="X81" s="338"/>
      <c r="Y81" s="338"/>
      <c r="Z81" s="338"/>
    </row>
    <row r="82" spans="1:26" ht="12.75" x14ac:dyDescent="0.2">
      <c r="A82" s="336">
        <f>AT3A_Schools_PS!A82</f>
        <v>73</v>
      </c>
      <c r="B82" s="336" t="str">
        <f>AT3A_Schools_PS!B82</f>
        <v>73-SAMBHAL</v>
      </c>
      <c r="C82" s="337">
        <v>592</v>
      </c>
      <c r="D82" s="337">
        <v>43271</v>
      </c>
      <c r="E82" s="337">
        <v>15072</v>
      </c>
      <c r="F82" s="337">
        <v>0</v>
      </c>
      <c r="G82" s="337">
        <v>0</v>
      </c>
      <c r="H82" s="335">
        <f t="shared" si="5"/>
        <v>58935</v>
      </c>
      <c r="I82" s="337">
        <v>281</v>
      </c>
      <c r="J82" s="337">
        <v>22115</v>
      </c>
      <c r="K82" s="337">
        <v>8796</v>
      </c>
      <c r="L82" s="337">
        <v>0</v>
      </c>
      <c r="M82" s="337">
        <v>0</v>
      </c>
      <c r="N82" s="335">
        <v>31192</v>
      </c>
      <c r="O82" s="337">
        <v>63156</v>
      </c>
      <c r="P82" s="337">
        <v>4975771</v>
      </c>
      <c r="Q82" s="337">
        <v>1979181</v>
      </c>
      <c r="R82" s="337">
        <v>0</v>
      </c>
      <c r="S82" s="337">
        <v>0</v>
      </c>
      <c r="T82" s="335">
        <f t="shared" si="4"/>
        <v>7018108</v>
      </c>
      <c r="U82" s="338"/>
      <c r="V82" s="338"/>
      <c r="W82" s="338"/>
      <c r="X82" s="338"/>
      <c r="Y82" s="338"/>
      <c r="Z82" s="338"/>
    </row>
    <row r="83" spans="1:26" ht="12.75" x14ac:dyDescent="0.2">
      <c r="A83" s="336">
        <f>AT3A_Schools_PS!A83</f>
        <v>74</v>
      </c>
      <c r="B83" s="336" t="str">
        <f>AT3A_Schools_PS!B83</f>
        <v>74-HAPUR</v>
      </c>
      <c r="C83" s="337">
        <v>269</v>
      </c>
      <c r="D83" s="337">
        <v>11835</v>
      </c>
      <c r="E83" s="337">
        <v>14495</v>
      </c>
      <c r="F83" s="337">
        <v>0</v>
      </c>
      <c r="G83" s="337">
        <v>0</v>
      </c>
      <c r="H83" s="335">
        <f t="shared" si="5"/>
        <v>26599</v>
      </c>
      <c r="I83" s="337">
        <v>127</v>
      </c>
      <c r="J83" s="337">
        <v>7255</v>
      </c>
      <c r="K83" s="337">
        <v>7766</v>
      </c>
      <c r="L83" s="337">
        <v>0</v>
      </c>
      <c r="M83" s="337">
        <v>0</v>
      </c>
      <c r="N83" s="335">
        <v>15148</v>
      </c>
      <c r="O83" s="337">
        <v>27895</v>
      </c>
      <c r="P83" s="337">
        <v>1588746</v>
      </c>
      <c r="Q83" s="337">
        <v>1700700</v>
      </c>
      <c r="R83" s="337">
        <v>0</v>
      </c>
      <c r="S83" s="337">
        <v>0</v>
      </c>
      <c r="T83" s="335">
        <f t="shared" si="4"/>
        <v>3317341</v>
      </c>
      <c r="U83" s="338"/>
      <c r="V83" s="338"/>
      <c r="W83" s="338"/>
      <c r="X83" s="338"/>
      <c r="Y83" s="338"/>
      <c r="Z83" s="338"/>
    </row>
    <row r="84" spans="1:26" ht="12.75" x14ac:dyDescent="0.2">
      <c r="A84" s="336">
        <f>AT3A_Schools_PS!A84</f>
        <v>75</v>
      </c>
      <c r="B84" s="336" t="str">
        <f>AT3A_Schools_PS!B84</f>
        <v>75-SHAMLI</v>
      </c>
      <c r="C84" s="337">
        <v>581</v>
      </c>
      <c r="D84" s="337">
        <v>14592</v>
      </c>
      <c r="E84" s="337">
        <v>12115</v>
      </c>
      <c r="F84" s="337">
        <v>0</v>
      </c>
      <c r="G84" s="337">
        <v>0</v>
      </c>
      <c r="H84" s="335">
        <f t="shared" si="5"/>
        <v>27288</v>
      </c>
      <c r="I84" s="337">
        <v>133</v>
      </c>
      <c r="J84" s="337">
        <v>9710</v>
      </c>
      <c r="K84" s="337">
        <v>6205</v>
      </c>
      <c r="L84" s="337">
        <v>0</v>
      </c>
      <c r="M84" s="337">
        <v>0</v>
      </c>
      <c r="N84" s="335">
        <v>15915</v>
      </c>
      <c r="O84" s="337">
        <v>26175</v>
      </c>
      <c r="P84" s="337">
        <v>2281774</v>
      </c>
      <c r="Q84" s="337">
        <v>1241092</v>
      </c>
      <c r="R84" s="337">
        <v>0</v>
      </c>
      <c r="S84" s="337">
        <v>0</v>
      </c>
      <c r="T84" s="335">
        <f t="shared" si="4"/>
        <v>3549041</v>
      </c>
      <c r="U84" s="338"/>
      <c r="V84" s="338"/>
      <c r="W84" s="338"/>
      <c r="X84" s="338"/>
      <c r="Y84" s="338"/>
      <c r="Z84" s="338"/>
    </row>
    <row r="85" spans="1:26" ht="15.75" customHeight="1" x14ac:dyDescent="0.2">
      <c r="A85" s="339" t="s">
        <v>245</v>
      </c>
      <c r="B85" s="339"/>
      <c r="C85" s="339"/>
      <c r="D85" s="339"/>
      <c r="E85" s="339"/>
      <c r="F85" s="339"/>
      <c r="G85" s="339"/>
      <c r="H85" s="339"/>
      <c r="I85" s="339"/>
      <c r="J85" s="339"/>
      <c r="K85" s="339"/>
      <c r="L85" s="339"/>
      <c r="M85" s="339"/>
      <c r="N85" s="339"/>
      <c r="O85" s="339"/>
      <c r="P85" s="339"/>
      <c r="Q85" s="339"/>
      <c r="R85" s="339"/>
      <c r="S85" s="339"/>
      <c r="T85" s="339"/>
      <c r="U85" s="338"/>
      <c r="V85" s="338"/>
      <c r="W85" s="338"/>
      <c r="X85" s="338"/>
      <c r="Y85" s="338"/>
      <c r="Z85" s="338"/>
    </row>
    <row r="86" spans="1:26" ht="15.75" customHeight="1" x14ac:dyDescent="0.2">
      <c r="A86" s="340" t="s">
        <v>269</v>
      </c>
      <c r="B86" s="340"/>
      <c r="C86" s="339"/>
      <c r="D86" s="339"/>
      <c r="E86" s="339"/>
      <c r="F86" s="339"/>
      <c r="G86" s="339"/>
      <c r="H86" s="339"/>
      <c r="I86" s="339"/>
      <c r="J86" s="339"/>
      <c r="K86" s="339"/>
      <c r="L86" s="339"/>
      <c r="M86" s="339"/>
      <c r="N86" s="339"/>
      <c r="O86" s="339"/>
      <c r="P86" s="339"/>
      <c r="Q86" s="339"/>
      <c r="R86" s="339"/>
      <c r="S86" s="339"/>
      <c r="T86" s="339"/>
      <c r="U86" s="338"/>
      <c r="V86" s="338"/>
      <c r="W86" s="338"/>
      <c r="X86" s="338"/>
      <c r="Y86" s="338"/>
      <c r="Z86" s="338"/>
    </row>
    <row r="87" spans="1:26" ht="15.75" customHeight="1" x14ac:dyDescent="0.2">
      <c r="A87" s="340" t="s">
        <v>247</v>
      </c>
      <c r="B87" s="340"/>
      <c r="C87" s="339"/>
      <c r="D87" s="339"/>
      <c r="E87" s="339"/>
      <c r="F87" s="339"/>
      <c r="G87" s="339"/>
      <c r="H87" s="339"/>
      <c r="I87" s="339"/>
      <c r="J87" s="339"/>
      <c r="K87" s="339"/>
      <c r="L87" s="339"/>
      <c r="M87" s="339"/>
      <c r="N87" s="339"/>
      <c r="O87" s="339"/>
      <c r="P87" s="339"/>
      <c r="Q87" s="339"/>
      <c r="R87" s="339"/>
      <c r="S87" s="339"/>
      <c r="T87" s="339"/>
      <c r="U87" s="338"/>
      <c r="V87" s="338"/>
      <c r="W87" s="338"/>
      <c r="X87" s="338"/>
      <c r="Y87" s="338"/>
      <c r="Z87" s="338"/>
    </row>
    <row r="88" spans="1:26" ht="15.75" customHeight="1" x14ac:dyDescent="0.2">
      <c r="A88" s="340" t="s">
        <v>270</v>
      </c>
      <c r="B88" s="340"/>
      <c r="C88" s="340"/>
      <c r="D88" s="340"/>
      <c r="E88" s="340"/>
      <c r="F88" s="340"/>
      <c r="G88" s="340"/>
      <c r="H88" s="340"/>
      <c r="I88" s="340"/>
      <c r="J88" s="340"/>
      <c r="K88" s="340"/>
      <c r="L88" s="340"/>
      <c r="M88" s="340"/>
      <c r="N88" s="339"/>
      <c r="O88" s="339"/>
      <c r="P88" s="339"/>
      <c r="Q88" s="339"/>
      <c r="R88" s="339"/>
      <c r="S88" s="339"/>
      <c r="T88" s="339"/>
      <c r="U88" s="338"/>
      <c r="V88" s="338"/>
      <c r="W88" s="338"/>
      <c r="X88" s="338"/>
      <c r="Y88" s="338"/>
      <c r="Z88" s="338"/>
    </row>
    <row r="89" spans="1:26" ht="15.75" customHeight="1" x14ac:dyDescent="0.2">
      <c r="A89" s="340"/>
      <c r="B89" s="340"/>
      <c r="C89" s="340"/>
      <c r="D89" s="340"/>
      <c r="E89" s="340"/>
      <c r="F89" s="340"/>
      <c r="G89" s="340"/>
      <c r="H89" s="340"/>
      <c r="I89" s="340"/>
      <c r="J89" s="340"/>
      <c r="K89" s="340"/>
      <c r="L89" s="340"/>
      <c r="M89" s="340"/>
      <c r="N89" s="339"/>
      <c r="O89" s="339"/>
      <c r="P89" s="339"/>
      <c r="Q89" s="339"/>
      <c r="R89" s="339"/>
      <c r="S89" s="339"/>
      <c r="T89" s="339"/>
      <c r="U89" s="338"/>
      <c r="V89" s="338"/>
      <c r="W89" s="338"/>
      <c r="X89" s="338"/>
      <c r="Y89" s="338"/>
      <c r="Z89" s="338"/>
    </row>
    <row r="90" spans="1:26" ht="15.75" customHeight="1" x14ac:dyDescent="0.2">
      <c r="A90" s="340"/>
      <c r="B90" s="340"/>
      <c r="C90" s="340"/>
      <c r="D90" s="340"/>
      <c r="E90" s="340"/>
      <c r="F90" s="340"/>
      <c r="G90" s="340"/>
      <c r="H90" s="340"/>
      <c r="I90" s="340"/>
      <c r="J90" s="340"/>
      <c r="K90" s="340"/>
      <c r="L90" s="340"/>
      <c r="M90" s="340"/>
      <c r="N90" s="339"/>
      <c r="O90" s="339"/>
      <c r="P90" s="339"/>
      <c r="Q90" s="339"/>
      <c r="R90" s="339"/>
      <c r="S90" s="339"/>
      <c r="T90" s="339"/>
      <c r="U90" s="338"/>
      <c r="V90" s="338"/>
      <c r="W90" s="338"/>
      <c r="X90" s="338"/>
      <c r="Y90" s="338"/>
      <c r="Z90" s="338"/>
    </row>
    <row r="91" spans="1:26" ht="15.75" customHeight="1" x14ac:dyDescent="0.2">
      <c r="A91" s="340"/>
      <c r="B91" s="340"/>
      <c r="C91" s="340"/>
      <c r="D91" s="340"/>
      <c r="E91" s="340"/>
      <c r="F91" s="340"/>
      <c r="G91" s="340"/>
      <c r="H91" s="340"/>
      <c r="I91" s="340"/>
      <c r="J91" s="340"/>
      <c r="K91" s="340"/>
      <c r="L91" s="340"/>
      <c r="M91" s="340"/>
      <c r="N91" s="339"/>
      <c r="O91" s="339"/>
      <c r="P91" s="339"/>
      <c r="Q91" s="339"/>
      <c r="R91" s="339"/>
      <c r="S91" s="339"/>
      <c r="T91" s="339"/>
      <c r="U91" s="338"/>
      <c r="V91" s="338"/>
      <c r="W91" s="338"/>
      <c r="X91" s="338"/>
      <c r="Y91" s="338"/>
      <c r="Z91" s="338"/>
    </row>
    <row r="92" spans="1:26" ht="15.75" customHeight="1" x14ac:dyDescent="0.2">
      <c r="A92" s="340"/>
      <c r="B92" s="340"/>
      <c r="C92" s="340"/>
      <c r="D92" s="340"/>
      <c r="E92" s="340"/>
      <c r="F92" s="340"/>
      <c r="G92" s="340"/>
      <c r="H92" s="340"/>
      <c r="I92" s="340"/>
      <c r="J92" s="340"/>
      <c r="K92" s="340"/>
      <c r="L92" s="340"/>
      <c r="M92" s="340"/>
      <c r="N92" s="339"/>
      <c r="O92" s="339"/>
      <c r="P92" s="339"/>
      <c r="Q92" s="339"/>
      <c r="R92" s="339"/>
      <c r="S92" s="339"/>
      <c r="T92" s="339"/>
      <c r="U92" s="338"/>
      <c r="V92" s="338"/>
      <c r="W92" s="338"/>
      <c r="X92" s="338"/>
      <c r="Y92" s="338"/>
      <c r="Z92" s="338"/>
    </row>
    <row r="93" spans="1:26" ht="15.75" customHeight="1" x14ac:dyDescent="0.2">
      <c r="A93" s="339"/>
      <c r="B93" s="339"/>
      <c r="C93" s="339"/>
      <c r="D93" s="340"/>
      <c r="E93" s="340"/>
      <c r="F93" s="340"/>
      <c r="G93" s="339"/>
      <c r="H93" s="339"/>
      <c r="I93" s="339"/>
      <c r="J93" s="339"/>
      <c r="K93" s="339"/>
      <c r="L93" s="339"/>
      <c r="M93" s="339"/>
      <c r="N93" s="339"/>
      <c r="O93" s="339"/>
      <c r="P93" s="339"/>
      <c r="Q93" s="339"/>
      <c r="R93" s="339"/>
      <c r="S93" s="339"/>
      <c r="T93" s="339"/>
      <c r="U93" s="338"/>
      <c r="V93" s="338"/>
      <c r="W93" s="338"/>
      <c r="X93" s="338"/>
      <c r="Y93" s="338"/>
      <c r="Z93" s="338"/>
    </row>
    <row r="94" spans="1:26" ht="15.75" customHeight="1" x14ac:dyDescent="0.2">
      <c r="A94" s="329" t="str">
        <f>AT_2A_fundflow!A73</f>
        <v>Date:</v>
      </c>
      <c r="B94" s="338"/>
      <c r="C94" s="338"/>
      <c r="D94" s="338"/>
      <c r="E94" s="338"/>
      <c r="F94" s="338"/>
      <c r="G94" s="338"/>
      <c r="H94" s="338"/>
      <c r="I94" s="338"/>
      <c r="J94" s="338"/>
      <c r="K94" s="338"/>
      <c r="L94" s="338"/>
      <c r="M94" s="338"/>
      <c r="N94" s="338"/>
      <c r="O94" s="338"/>
      <c r="P94" s="338"/>
      <c r="Q94" s="341"/>
      <c r="R94" s="341" t="str">
        <f>'AT-1'!J46</f>
        <v>(Signature)</v>
      </c>
      <c r="S94" s="338"/>
      <c r="T94" s="338"/>
      <c r="U94" s="338"/>
      <c r="V94" s="338"/>
      <c r="W94" s="338"/>
      <c r="X94" s="338"/>
      <c r="Y94" s="338"/>
      <c r="Z94" s="338"/>
    </row>
    <row r="95" spans="1:26" ht="15.75" customHeight="1" x14ac:dyDescent="0.2">
      <c r="A95" s="329" t="str">
        <f>AT_2A_fundflow!A74</f>
        <v>Place: LUCKNOW</v>
      </c>
      <c r="B95" s="338"/>
      <c r="C95" s="338"/>
      <c r="D95" s="338"/>
      <c r="E95" s="338"/>
      <c r="F95" s="338"/>
      <c r="G95" s="338"/>
      <c r="H95" s="338"/>
      <c r="I95" s="338"/>
      <c r="J95" s="338"/>
      <c r="K95" s="338"/>
      <c r="L95" s="338"/>
      <c r="M95" s="338"/>
      <c r="N95" s="338"/>
      <c r="O95" s="338"/>
      <c r="P95" s="338"/>
      <c r="Q95" s="341"/>
      <c r="R95" s="341" t="str">
        <f>'AT-1'!J47</f>
        <v>Secretary Basic Education Department</v>
      </c>
      <c r="S95" s="338"/>
      <c r="T95" s="338"/>
      <c r="U95" s="338"/>
      <c r="V95" s="338"/>
      <c r="W95" s="338"/>
      <c r="X95" s="338"/>
      <c r="Y95" s="338"/>
      <c r="Z95" s="338"/>
    </row>
    <row r="96" spans="1:26" ht="15.75" customHeight="1" x14ac:dyDescent="0.2">
      <c r="A96" s="338"/>
      <c r="B96" s="338"/>
      <c r="C96" s="338"/>
      <c r="D96" s="338"/>
      <c r="E96" s="338"/>
      <c r="F96" s="338"/>
      <c r="G96" s="338"/>
      <c r="H96" s="338"/>
      <c r="I96" s="338"/>
      <c r="J96" s="338"/>
      <c r="K96" s="338"/>
      <c r="L96" s="338"/>
      <c r="M96" s="338"/>
      <c r="N96" s="338"/>
      <c r="O96" s="338"/>
      <c r="P96" s="338"/>
      <c r="Q96" s="341" t="str">
        <f>'AT-1'!I48</f>
        <v>Seal:</v>
      </c>
      <c r="R96" s="341"/>
      <c r="S96" s="338"/>
      <c r="T96" s="338"/>
      <c r="U96" s="338"/>
      <c r="V96" s="338"/>
      <c r="W96" s="338"/>
      <c r="X96" s="338"/>
      <c r="Y96" s="338"/>
      <c r="Z96" s="338"/>
    </row>
    <row r="97" spans="1:26" ht="15.75" customHeight="1" x14ac:dyDescent="0.2">
      <c r="A97" s="338"/>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row>
    <row r="98" spans="1:26" ht="15.75" customHeight="1" x14ac:dyDescent="0.2">
      <c r="A98" s="338"/>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c r="Z98" s="338"/>
    </row>
    <row r="99" spans="1:26" ht="15.75" customHeight="1" x14ac:dyDescent="0.2">
      <c r="A99" s="338"/>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row>
    <row r="100" spans="1:26" ht="15.75" customHeight="1" x14ac:dyDescent="0.2">
      <c r="A100" s="338"/>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row>
    <row r="101" spans="1:26" ht="15.75" customHeight="1" x14ac:dyDescent="0.2">
      <c r="A101" s="338"/>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row>
    <row r="102" spans="1:26" ht="15.75" customHeight="1" x14ac:dyDescent="0.2">
      <c r="A102" s="338"/>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row>
    <row r="103" spans="1:26" ht="15.75" customHeight="1" x14ac:dyDescent="0.2">
      <c r="A103" s="338"/>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row>
    <row r="104" spans="1:26" ht="15.75" customHeight="1" x14ac:dyDescent="0.2">
      <c r="A104" s="338"/>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row>
    <row r="105" spans="1:26" ht="15.75" customHeight="1" x14ac:dyDescent="0.2">
      <c r="A105" s="338"/>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row>
    <row r="106" spans="1:26" ht="15.75" customHeight="1" x14ac:dyDescent="0.2">
      <c r="A106" s="338"/>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row>
    <row r="107" spans="1:26" ht="15.75" customHeight="1" x14ac:dyDescent="0.2">
      <c r="A107" s="338"/>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row>
    <row r="108" spans="1:26" ht="15.75" customHeight="1" x14ac:dyDescent="0.2">
      <c r="A108" s="338"/>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row>
    <row r="109" spans="1:26" ht="15.75" customHeight="1" x14ac:dyDescent="0.2">
      <c r="A109" s="338"/>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row>
    <row r="110" spans="1:26" ht="15.75" customHeight="1" x14ac:dyDescent="0.2">
      <c r="A110" s="338"/>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row>
    <row r="111" spans="1:26" ht="15.75" customHeight="1" x14ac:dyDescent="0.2">
      <c r="A111" s="338"/>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row>
    <row r="112" spans="1:26" ht="15.75" customHeight="1" x14ac:dyDescent="0.2">
      <c r="A112" s="338"/>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row>
    <row r="113" spans="1:26" ht="15.75" customHeight="1" x14ac:dyDescent="0.2">
      <c r="A113" s="338"/>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row>
    <row r="114" spans="1:26" ht="15.75" customHeight="1" x14ac:dyDescent="0.2">
      <c r="A114" s="338"/>
      <c r="B114" s="338"/>
      <c r="C114" s="338"/>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8"/>
      <c r="Z114" s="338"/>
    </row>
    <row r="115" spans="1:26" ht="15.75" customHeight="1" x14ac:dyDescent="0.2">
      <c r="A115" s="338"/>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row>
    <row r="116" spans="1:26" ht="15.75" customHeight="1" x14ac:dyDescent="0.2">
      <c r="A116" s="338"/>
      <c r="B116" s="338"/>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Z116" s="338"/>
    </row>
    <row r="117" spans="1:26" ht="15.75" customHeight="1" x14ac:dyDescent="0.2">
      <c r="A117" s="338"/>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row>
    <row r="118" spans="1:26" ht="15.75" customHeight="1" x14ac:dyDescent="0.2">
      <c r="A118" s="338"/>
      <c r="B118" s="338"/>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row>
    <row r="119" spans="1:26" ht="15.75" customHeight="1" x14ac:dyDescent="0.2">
      <c r="A119" s="338"/>
      <c r="B119" s="338"/>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8"/>
      <c r="Z119" s="338"/>
    </row>
    <row r="120" spans="1:26" ht="15.75" customHeight="1" x14ac:dyDescent="0.2">
      <c r="A120" s="338"/>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row>
    <row r="121" spans="1:26" ht="15.75" customHeight="1" x14ac:dyDescent="0.2">
      <c r="A121" s="338"/>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row>
    <row r="122" spans="1:26" ht="15.75" customHeight="1" x14ac:dyDescent="0.2">
      <c r="A122" s="338"/>
      <c r="B122" s="338"/>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8"/>
      <c r="Z122" s="338"/>
    </row>
    <row r="123" spans="1:26" ht="15.75" customHeight="1" x14ac:dyDescent="0.2">
      <c r="A123" s="338"/>
      <c r="B123" s="338"/>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row>
    <row r="124" spans="1:26" ht="15.75" customHeight="1" x14ac:dyDescent="0.2">
      <c r="A124" s="338"/>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row>
    <row r="125" spans="1:26" ht="15.75" customHeight="1" x14ac:dyDescent="0.2">
      <c r="A125" s="338"/>
      <c r="B125" s="338"/>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8"/>
      <c r="Z125" s="338"/>
    </row>
    <row r="126" spans="1:26" ht="15.75" customHeight="1" x14ac:dyDescent="0.2">
      <c r="A126" s="338"/>
      <c r="B126" s="338"/>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row>
    <row r="127" spans="1:26" ht="15.75" customHeight="1" x14ac:dyDescent="0.2">
      <c r="A127" s="338"/>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row>
    <row r="128" spans="1:26" ht="15.75" customHeight="1" x14ac:dyDescent="0.2">
      <c r="A128" s="338"/>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row>
    <row r="129" spans="1:26" ht="15.75" customHeight="1" x14ac:dyDescent="0.2">
      <c r="A129" s="338"/>
      <c r="B129" s="338"/>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row>
    <row r="130" spans="1:26" ht="15.75" customHeight="1" x14ac:dyDescent="0.2">
      <c r="A130" s="338"/>
      <c r="B130" s="338"/>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row>
    <row r="131" spans="1:26" ht="15.75" customHeight="1" x14ac:dyDescent="0.2">
      <c r="A131" s="338"/>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row>
    <row r="132" spans="1:26" ht="15.75" customHeight="1" x14ac:dyDescent="0.2">
      <c r="A132" s="338"/>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row>
    <row r="133" spans="1:26" ht="15.75" customHeight="1" x14ac:dyDescent="0.2">
      <c r="A133" s="338"/>
      <c r="B133" s="338"/>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row>
    <row r="134" spans="1:26" ht="15.75" customHeight="1" x14ac:dyDescent="0.2">
      <c r="A134" s="338"/>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row>
    <row r="135" spans="1:26" ht="15.75" customHeight="1" x14ac:dyDescent="0.2">
      <c r="A135" s="338"/>
      <c r="B135" s="338"/>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row>
    <row r="136" spans="1:26" ht="15.75" customHeight="1" x14ac:dyDescent="0.2">
      <c r="A136" s="338"/>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row>
    <row r="137" spans="1:26" ht="15.75" customHeight="1" x14ac:dyDescent="0.2">
      <c r="A137" s="338"/>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row>
    <row r="138" spans="1:26" ht="15.75" customHeight="1" x14ac:dyDescent="0.2">
      <c r="A138" s="338"/>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row>
    <row r="139" spans="1:26" ht="15.75" customHeight="1" x14ac:dyDescent="0.2">
      <c r="A139" s="338"/>
      <c r="B139" s="338"/>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row>
    <row r="140" spans="1:26" ht="15.75" customHeight="1" x14ac:dyDescent="0.2">
      <c r="A140" s="338"/>
      <c r="B140" s="338"/>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row>
    <row r="141" spans="1:26" ht="15.75" customHeight="1" x14ac:dyDescent="0.2">
      <c r="A141" s="338"/>
      <c r="B141" s="338"/>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row>
    <row r="142" spans="1:26" ht="15.75" customHeight="1" x14ac:dyDescent="0.2">
      <c r="A142" s="338"/>
      <c r="B142" s="338"/>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row>
    <row r="143" spans="1:26" ht="15.75" customHeight="1" x14ac:dyDescent="0.2">
      <c r="A143" s="338"/>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row>
    <row r="144" spans="1:26" ht="15.75" customHeight="1" x14ac:dyDescent="0.2">
      <c r="A144" s="338"/>
      <c r="B144" s="338"/>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row>
    <row r="145" spans="1:26" ht="15.75" customHeight="1" x14ac:dyDescent="0.2">
      <c r="A145" s="338"/>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row>
    <row r="146" spans="1:26" ht="15.75" customHeight="1" x14ac:dyDescent="0.2">
      <c r="A146" s="338"/>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row>
    <row r="147" spans="1:26" ht="15.75" customHeight="1" x14ac:dyDescent="0.2">
      <c r="A147" s="338"/>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row>
    <row r="148" spans="1:26" ht="15.75" customHeight="1" x14ac:dyDescent="0.2">
      <c r="A148" s="338"/>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row>
    <row r="149" spans="1:26" ht="15.75" customHeight="1" x14ac:dyDescent="0.2">
      <c r="A149" s="338"/>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row>
    <row r="150" spans="1:26" ht="15.75" customHeight="1" x14ac:dyDescent="0.2">
      <c r="A150" s="338"/>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row>
    <row r="151" spans="1:26" ht="15.75" customHeight="1" x14ac:dyDescent="0.2">
      <c r="A151" s="338"/>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row>
    <row r="152" spans="1:26" ht="15.75" customHeight="1" x14ac:dyDescent="0.2">
      <c r="A152" s="338"/>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row>
    <row r="153" spans="1:26" ht="15.75" customHeight="1" x14ac:dyDescent="0.2">
      <c r="A153" s="338"/>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row>
    <row r="154" spans="1:26" ht="15.75" customHeight="1" x14ac:dyDescent="0.2">
      <c r="A154" s="338"/>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row>
    <row r="155" spans="1:26" ht="15.75" customHeight="1" x14ac:dyDescent="0.2">
      <c r="A155" s="338"/>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row>
    <row r="156" spans="1:26" ht="15.75" customHeight="1" x14ac:dyDescent="0.2">
      <c r="A156" s="338"/>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row>
    <row r="157" spans="1:26" ht="15.75" customHeight="1" x14ac:dyDescent="0.2">
      <c r="A157" s="338"/>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row>
    <row r="158" spans="1:26" ht="15.75" customHeight="1" x14ac:dyDescent="0.2">
      <c r="A158" s="338"/>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row>
    <row r="159" spans="1:26" ht="15.75" customHeight="1" x14ac:dyDescent="0.2">
      <c r="A159" s="338"/>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row>
    <row r="160" spans="1:26" ht="15.75" customHeight="1" x14ac:dyDescent="0.2">
      <c r="A160" s="338"/>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row>
    <row r="161" spans="1:26" ht="15.75" customHeight="1" x14ac:dyDescent="0.2">
      <c r="A161" s="338"/>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row>
    <row r="162" spans="1:26" ht="15.75" customHeight="1" x14ac:dyDescent="0.2">
      <c r="A162" s="338"/>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row>
    <row r="163" spans="1:26" ht="15.75" customHeight="1" x14ac:dyDescent="0.2">
      <c r="A163" s="338"/>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row>
    <row r="164" spans="1:26" ht="15.75" customHeight="1" x14ac:dyDescent="0.2">
      <c r="A164" s="338"/>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row>
    <row r="165" spans="1:26" ht="15.75" customHeight="1" x14ac:dyDescent="0.2">
      <c r="A165" s="338"/>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row>
    <row r="166" spans="1:26" ht="15.75" customHeight="1" x14ac:dyDescent="0.2">
      <c r="A166" s="338"/>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row>
    <row r="167" spans="1:26" ht="15.75" customHeight="1" x14ac:dyDescent="0.2">
      <c r="A167" s="338"/>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row>
    <row r="168" spans="1:26" ht="15.75" customHeight="1" x14ac:dyDescent="0.2">
      <c r="A168" s="338"/>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row>
    <row r="169" spans="1:26" ht="15.75" customHeight="1" x14ac:dyDescent="0.2">
      <c r="A169" s="338"/>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row>
    <row r="170" spans="1:26" ht="15.75" customHeight="1" x14ac:dyDescent="0.2">
      <c r="A170" s="338"/>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row>
    <row r="171" spans="1:26" ht="15.75" customHeight="1" x14ac:dyDescent="0.2">
      <c r="A171" s="338"/>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row>
    <row r="172" spans="1:26" ht="15.75" customHeight="1" x14ac:dyDescent="0.2">
      <c r="A172" s="338"/>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row>
    <row r="173" spans="1:26" ht="15.75" customHeight="1" x14ac:dyDescent="0.2">
      <c r="A173" s="338"/>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row>
    <row r="174" spans="1:26" ht="15.75" customHeight="1" x14ac:dyDescent="0.2">
      <c r="A174" s="338"/>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row>
    <row r="175" spans="1:26" ht="15.75" customHeight="1" x14ac:dyDescent="0.2">
      <c r="A175" s="338"/>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row>
    <row r="176" spans="1:26" ht="15.75" customHeight="1" x14ac:dyDescent="0.2">
      <c r="A176" s="338"/>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row>
    <row r="177" spans="1:26" ht="15.75" customHeight="1" x14ac:dyDescent="0.2">
      <c r="A177" s="338"/>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row>
    <row r="178" spans="1:26" ht="15.75" customHeight="1" x14ac:dyDescent="0.2">
      <c r="A178" s="338"/>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row>
    <row r="179" spans="1:26" ht="15.75" customHeight="1" x14ac:dyDescent="0.2">
      <c r="A179" s="338"/>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row>
    <row r="180" spans="1:26" ht="15.75" customHeight="1" x14ac:dyDescent="0.2">
      <c r="A180" s="338"/>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row>
    <row r="181" spans="1:26" ht="15.75" customHeight="1" x14ac:dyDescent="0.2">
      <c r="A181" s="338"/>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row>
    <row r="182" spans="1:26" ht="15.75" customHeight="1" x14ac:dyDescent="0.2">
      <c r="A182" s="338"/>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row>
    <row r="183" spans="1:26" ht="15.75" customHeight="1" x14ac:dyDescent="0.2">
      <c r="A183" s="338"/>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row>
    <row r="184" spans="1:26" ht="15.75" customHeight="1" x14ac:dyDescent="0.2">
      <c r="A184" s="338"/>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row>
    <row r="185" spans="1:26" ht="15.75" customHeight="1" x14ac:dyDescent="0.2">
      <c r="A185" s="338"/>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row>
    <row r="186" spans="1:26" ht="15.75" customHeight="1" x14ac:dyDescent="0.2">
      <c r="A186" s="338"/>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row>
    <row r="187" spans="1:26" ht="15.75" customHeight="1" x14ac:dyDescent="0.2">
      <c r="A187" s="338"/>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row>
    <row r="188" spans="1:26" ht="15.75" customHeight="1" x14ac:dyDescent="0.2">
      <c r="A188" s="338"/>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row>
    <row r="189" spans="1:26" ht="15.75" customHeight="1" x14ac:dyDescent="0.2">
      <c r="A189" s="338"/>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row>
    <row r="190" spans="1:26" ht="15.75" customHeight="1" x14ac:dyDescent="0.2">
      <c r="A190" s="338"/>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row>
    <row r="191" spans="1:26" ht="15.75" customHeight="1" x14ac:dyDescent="0.2">
      <c r="A191" s="338"/>
      <c r="B191" s="338"/>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row>
    <row r="192" spans="1:26" ht="15.75" customHeight="1" x14ac:dyDescent="0.2">
      <c r="A192" s="338"/>
      <c r="B192" s="338"/>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row>
    <row r="193" spans="1:26" ht="15.75" customHeight="1" x14ac:dyDescent="0.2">
      <c r="A193" s="338"/>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row>
    <row r="194" spans="1:26" ht="15.75" customHeight="1" x14ac:dyDescent="0.2">
      <c r="A194" s="338"/>
      <c r="B194" s="338"/>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row>
    <row r="195" spans="1:26" ht="15.75" customHeight="1" x14ac:dyDescent="0.2">
      <c r="A195" s="338"/>
      <c r="B195" s="338"/>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row>
    <row r="196" spans="1:26" ht="15.75" customHeight="1" x14ac:dyDescent="0.2">
      <c r="A196" s="338"/>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row>
    <row r="197" spans="1:26" ht="15.75" customHeight="1" x14ac:dyDescent="0.2">
      <c r="A197" s="338"/>
      <c r="B197" s="338"/>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row>
    <row r="198" spans="1:26" ht="15.75" customHeight="1" x14ac:dyDescent="0.2">
      <c r="A198" s="338"/>
      <c r="B198" s="338"/>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row>
    <row r="199" spans="1:26" ht="15.75" customHeight="1" x14ac:dyDescent="0.2">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row>
    <row r="200" spans="1:26" ht="15.75" customHeight="1" x14ac:dyDescent="0.2">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row>
    <row r="201" spans="1:26" ht="15.75" customHeight="1" x14ac:dyDescent="0.2">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row>
    <row r="202" spans="1:26" ht="15.75" customHeight="1" x14ac:dyDescent="0.2">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row>
    <row r="203" spans="1:26" ht="15.75" customHeight="1" x14ac:dyDescent="0.2">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row>
    <row r="204" spans="1:26" ht="15.75" customHeight="1" x14ac:dyDescent="0.2">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row>
    <row r="205" spans="1:26" ht="15.75" customHeight="1" x14ac:dyDescent="0.2">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row>
    <row r="206" spans="1:26" ht="15.75" customHeight="1" x14ac:dyDescent="0.2">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row>
    <row r="207" spans="1:26" ht="15.75" customHeight="1" x14ac:dyDescent="0.2">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row>
    <row r="208" spans="1:26" ht="15.75" customHeight="1" x14ac:dyDescent="0.2">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row>
    <row r="209" spans="1:26" ht="15.75" customHeight="1" x14ac:dyDescent="0.2">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row>
    <row r="210" spans="1:26" ht="15.75" customHeight="1" x14ac:dyDescent="0.2">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row>
    <row r="211" spans="1:26" ht="15.75" customHeight="1" x14ac:dyDescent="0.2">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row>
    <row r="212" spans="1:26" ht="15.75" customHeight="1" x14ac:dyDescent="0.2">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row>
    <row r="213" spans="1:26" ht="15.75" customHeight="1" x14ac:dyDescent="0.2">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row>
    <row r="214" spans="1:26" ht="15.75" customHeight="1" x14ac:dyDescent="0.2">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row>
    <row r="215" spans="1:26" ht="15.75" customHeight="1" x14ac:dyDescent="0.2">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row>
    <row r="216" spans="1:26" ht="15.75" customHeight="1" x14ac:dyDescent="0.2">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row>
    <row r="217" spans="1:26" ht="15.75" customHeight="1" x14ac:dyDescent="0.2">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row>
    <row r="218" spans="1:26" ht="15.75" customHeight="1" x14ac:dyDescent="0.2">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row>
    <row r="219" spans="1:26" ht="15.75" customHeight="1" x14ac:dyDescent="0.2">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row>
    <row r="220" spans="1:26" ht="15.75" customHeight="1" x14ac:dyDescent="0.2">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row>
    <row r="221" spans="1:26" ht="15.75" customHeight="1" x14ac:dyDescent="0.2">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row>
    <row r="222" spans="1:26" ht="15.75" customHeight="1" x14ac:dyDescent="0.2">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row>
    <row r="223" spans="1:26" ht="15.75" customHeight="1" x14ac:dyDescent="0.2">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row>
    <row r="224" spans="1:26" ht="15.75" customHeight="1" x14ac:dyDescent="0.2">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row>
    <row r="225" spans="1:26" ht="15.75" customHeight="1" x14ac:dyDescent="0.2">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row>
    <row r="226" spans="1:26" ht="15.75" customHeight="1" x14ac:dyDescent="0.2">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row>
    <row r="227" spans="1:26" ht="15.75" customHeight="1" x14ac:dyDescent="0.2">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row>
    <row r="228" spans="1:26" ht="15.75" customHeight="1" x14ac:dyDescent="0.2">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row>
    <row r="229" spans="1:26" ht="15.75" customHeight="1" x14ac:dyDescent="0.2">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row>
    <row r="230" spans="1:26" ht="15.75" customHeight="1" x14ac:dyDescent="0.2">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row>
    <row r="231" spans="1:26" ht="15.75" customHeight="1" x14ac:dyDescent="0.2">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row>
    <row r="232" spans="1:26" ht="15.75" customHeight="1" x14ac:dyDescent="0.2">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row>
    <row r="233" spans="1:26" ht="15.75" customHeight="1" x14ac:dyDescent="0.2">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row>
    <row r="234" spans="1:26" ht="15.75" customHeight="1" x14ac:dyDescent="0.2">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row>
    <row r="235" spans="1:26" ht="15.75" customHeight="1" x14ac:dyDescent="0.2">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row>
    <row r="236" spans="1:26" ht="15.75" customHeight="1" x14ac:dyDescent="0.2">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row>
    <row r="237" spans="1:26" ht="15.75" customHeight="1" x14ac:dyDescent="0.2">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row>
    <row r="238" spans="1:26" ht="15.75" customHeight="1" x14ac:dyDescent="0.2">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row>
    <row r="239" spans="1:26" ht="15.75" customHeight="1" x14ac:dyDescent="0.2">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row>
    <row r="240" spans="1:26" ht="15.75" customHeight="1" x14ac:dyDescent="0.2">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row>
    <row r="241" spans="1:26" ht="15.75" customHeight="1" x14ac:dyDescent="0.2">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row>
    <row r="242" spans="1:26" ht="15.75" customHeight="1" x14ac:dyDescent="0.2">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row>
    <row r="243" spans="1:26" ht="15.75" customHeight="1" x14ac:dyDescent="0.2">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row>
    <row r="244" spans="1:26" ht="15.75" customHeight="1" x14ac:dyDescent="0.2">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row>
    <row r="245" spans="1:26" ht="15.75" customHeight="1" x14ac:dyDescent="0.2">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row>
    <row r="246" spans="1:26" ht="15.75" customHeight="1" x14ac:dyDescent="0.2">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row>
    <row r="247" spans="1:26" ht="15.75" customHeight="1" x14ac:dyDescent="0.2">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row>
    <row r="248" spans="1:26" ht="15.75" customHeight="1" x14ac:dyDescent="0.2">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row>
    <row r="249" spans="1:26" ht="15.75" customHeight="1" x14ac:dyDescent="0.2">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row>
    <row r="250" spans="1:26" ht="15.75" customHeight="1" x14ac:dyDescent="0.2">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row>
    <row r="251" spans="1:26" ht="15.75" customHeight="1" x14ac:dyDescent="0.2">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row>
    <row r="252" spans="1:26" ht="15.75" customHeight="1" x14ac:dyDescent="0.2">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row>
    <row r="253" spans="1:26" ht="15.75" customHeight="1" x14ac:dyDescent="0.2">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row>
    <row r="254" spans="1:26" ht="15.75" customHeight="1" x14ac:dyDescent="0.2">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row>
    <row r="255" spans="1:26" ht="15.75" customHeight="1" x14ac:dyDescent="0.2">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row>
    <row r="256" spans="1:26" ht="15.75" customHeight="1" x14ac:dyDescent="0.2">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row>
    <row r="257" spans="1:26" ht="15.75" customHeight="1" x14ac:dyDescent="0.2">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row>
    <row r="258" spans="1:26" ht="15.75" customHeight="1" x14ac:dyDescent="0.2">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row>
    <row r="259" spans="1:26" ht="15.75" customHeight="1" x14ac:dyDescent="0.2">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row>
    <row r="260" spans="1:26" ht="15.75" customHeight="1" x14ac:dyDescent="0.2">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row>
    <row r="261" spans="1:26" ht="15.75" customHeight="1" x14ac:dyDescent="0.2">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row>
    <row r="262" spans="1:26" ht="15.75" customHeight="1" x14ac:dyDescent="0.2">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row>
    <row r="263" spans="1:26" ht="15.75" customHeight="1" x14ac:dyDescent="0.2">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row>
    <row r="264" spans="1:26" ht="15.75" customHeight="1" x14ac:dyDescent="0.2">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row>
    <row r="265" spans="1:26" ht="15.75" customHeight="1" x14ac:dyDescent="0.2">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row>
    <row r="266" spans="1:26" ht="15.75" customHeight="1" x14ac:dyDescent="0.2">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row>
    <row r="267" spans="1:26" ht="15.75" customHeight="1" x14ac:dyDescent="0.2">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row>
    <row r="268" spans="1:26" ht="15.75" customHeight="1" x14ac:dyDescent="0.2">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row>
    <row r="269" spans="1:26" ht="15.75" customHeight="1" x14ac:dyDescent="0.2">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row>
    <row r="270" spans="1:26" ht="15.75" customHeight="1" x14ac:dyDescent="0.2">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row>
    <row r="271" spans="1:26" ht="15.75" customHeight="1" x14ac:dyDescent="0.2">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row>
    <row r="272" spans="1:26" ht="15.75" customHeight="1" x14ac:dyDescent="0.2">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row>
    <row r="273" spans="1:26" ht="15.75" customHeight="1" x14ac:dyDescent="0.2">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row>
    <row r="274" spans="1:26" ht="15.75" customHeight="1" x14ac:dyDescent="0.2">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row>
    <row r="275" spans="1:26" ht="15.75" customHeight="1" x14ac:dyDescent="0.2">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row>
    <row r="276" spans="1:26" ht="15.75" customHeight="1" x14ac:dyDescent="0.2">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row>
    <row r="277" spans="1:26" ht="15.75" customHeight="1" x14ac:dyDescent="0.2">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row>
    <row r="278" spans="1:26" ht="15.75" customHeight="1" x14ac:dyDescent="0.2">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row>
    <row r="279" spans="1:26" ht="15.75" customHeight="1" x14ac:dyDescent="0.2">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row>
    <row r="280" spans="1:26" ht="15.75" customHeight="1" x14ac:dyDescent="0.2">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row>
    <row r="281" spans="1:26" ht="15.75" customHeight="1" x14ac:dyDescent="0.2">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row>
    <row r="282" spans="1:26" ht="15.75" customHeight="1" x14ac:dyDescent="0.2">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row>
    <row r="283" spans="1:26" ht="15.75" customHeight="1" x14ac:dyDescent="0.2">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row>
    <row r="284" spans="1:26" ht="15.75" customHeight="1" x14ac:dyDescent="0.2">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row>
    <row r="285" spans="1:26" ht="15.75" customHeight="1" x14ac:dyDescent="0.2">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row>
    <row r="286" spans="1:26" ht="15.75" customHeight="1" x14ac:dyDescent="0.2">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row>
    <row r="287" spans="1:26" ht="15.75" customHeight="1" x14ac:dyDescent="0.2">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row>
    <row r="288" spans="1:26" ht="15.75" customHeight="1" x14ac:dyDescent="0.2">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row>
    <row r="289" spans="1:26" ht="15.75" customHeight="1" x14ac:dyDescent="0.2">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row>
    <row r="290" spans="1:26" ht="15.75" customHeight="1" x14ac:dyDescent="0.2">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row>
    <row r="291" spans="1:26" ht="15.75" customHeight="1" x14ac:dyDescent="0.2">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row>
    <row r="292" spans="1:26" ht="15.75" customHeight="1" x14ac:dyDescent="0.2">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row>
    <row r="293" spans="1:26" ht="15.75" customHeight="1" x14ac:dyDescent="0.2">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row>
    <row r="294" spans="1:26" ht="15.75" customHeight="1" x14ac:dyDescent="0.2">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row>
    <row r="295" spans="1:26" ht="15.75" customHeight="1" x14ac:dyDescent="0.2">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row>
    <row r="296" spans="1:26" ht="15.75" customHeight="1" x14ac:dyDescent="0.2">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row>
    <row r="297" spans="1:26" ht="15.75" customHeight="1" x14ac:dyDescent="0.2">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row>
    <row r="298" spans="1:26" ht="15.75" customHeight="1" x14ac:dyDescent="0.2">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row>
    <row r="299" spans="1:26" ht="15.75" customHeight="1" x14ac:dyDescent="0.2">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row>
    <row r="300" spans="1:26" ht="15.75" customHeight="1" x14ac:dyDescent="0.2">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row>
    <row r="301" spans="1:26" ht="15.75" customHeight="1" x14ac:dyDescent="0.2">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ht="15.75" customHeight="1" x14ac:dyDescent="0.2">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ht="15.75" customHeight="1" x14ac:dyDescent="0.2">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ht="15.75" customHeight="1" x14ac:dyDescent="0.2">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ht="15.75" customHeight="1" x14ac:dyDescent="0.2">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ht="15.75" customHeight="1" x14ac:dyDescent="0.2">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ht="15.75" customHeight="1" x14ac:dyDescent="0.2">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ht="15.75" customHeight="1" x14ac:dyDescent="0.2">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ht="15.75" customHeight="1" x14ac:dyDescent="0.2">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ht="15.75" customHeight="1" x14ac:dyDescent="0.2">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ht="15.75" customHeight="1" x14ac:dyDescent="0.2">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ht="15.75" customHeight="1" x14ac:dyDescent="0.2">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ht="15.75" customHeight="1" x14ac:dyDescent="0.2">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ht="15.75" customHeight="1" x14ac:dyDescent="0.2">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ht="15.75" customHeight="1" x14ac:dyDescent="0.2">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ht="15.75" customHeight="1" x14ac:dyDescent="0.2">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ht="15.75" customHeight="1" x14ac:dyDescent="0.2">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ht="15.75" customHeight="1" x14ac:dyDescent="0.2">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ht="15.75" customHeight="1" x14ac:dyDescent="0.2">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ht="15.75" customHeight="1" x14ac:dyDescent="0.2">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ht="15.75" customHeight="1" x14ac:dyDescent="0.2">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ht="15.75" customHeight="1" x14ac:dyDescent="0.2">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ht="15.75" customHeight="1" x14ac:dyDescent="0.2">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ht="15.75" customHeight="1" x14ac:dyDescent="0.2">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ht="15.75" customHeight="1" x14ac:dyDescent="0.2">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ht="15.75" customHeight="1" x14ac:dyDescent="0.2">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ht="15.75" customHeight="1" x14ac:dyDescent="0.2">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ht="15.75" customHeight="1" x14ac:dyDescent="0.2">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ht="15.75" customHeight="1" x14ac:dyDescent="0.2">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ht="15.75" customHeight="1" x14ac:dyDescent="0.2">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row>
    <row r="331" spans="1:26" ht="15.75" customHeight="1" x14ac:dyDescent="0.2">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row>
    <row r="332" spans="1:26" ht="15.75" customHeight="1" x14ac:dyDescent="0.2">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row>
    <row r="333" spans="1:26" ht="15.75" customHeight="1" x14ac:dyDescent="0.2">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row>
    <row r="334" spans="1:26" ht="15.75" customHeight="1" x14ac:dyDescent="0.2">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row>
    <row r="335" spans="1:26" ht="15.75" customHeight="1" x14ac:dyDescent="0.2">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row>
    <row r="336" spans="1:26" ht="15.75" customHeight="1" x14ac:dyDescent="0.2">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row>
    <row r="337" spans="1:26" ht="15.75" customHeight="1" x14ac:dyDescent="0.2">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row>
    <row r="338" spans="1:26" ht="15.75" customHeight="1" x14ac:dyDescent="0.2">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row>
    <row r="339" spans="1:26" ht="15.75" customHeight="1" x14ac:dyDescent="0.2">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row>
    <row r="340" spans="1:26" ht="15.75" customHeight="1" x14ac:dyDescent="0.2">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row>
    <row r="341" spans="1:26" ht="15.75" customHeight="1" x14ac:dyDescent="0.2">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row>
    <row r="342" spans="1:26" ht="15.75" customHeight="1" x14ac:dyDescent="0.2">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row>
    <row r="343" spans="1:26" ht="15.75" customHeight="1" x14ac:dyDescent="0.2">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row>
    <row r="344" spans="1:26" ht="15.75" customHeight="1" x14ac:dyDescent="0.2">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row>
    <row r="345" spans="1:26" ht="15.75" customHeight="1" x14ac:dyDescent="0.2">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row>
    <row r="346" spans="1:26" ht="15.75" customHeight="1" x14ac:dyDescent="0.2">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row>
    <row r="347" spans="1:26" ht="15.75" customHeight="1" x14ac:dyDescent="0.2">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row>
    <row r="348" spans="1:26" ht="15.75" customHeight="1" x14ac:dyDescent="0.2">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row>
    <row r="349" spans="1:26" ht="15.75" customHeight="1" x14ac:dyDescent="0.2">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row>
    <row r="350" spans="1:26" ht="15.75" customHeight="1" x14ac:dyDescent="0.2">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row>
    <row r="351" spans="1:26" ht="15.75" customHeight="1" x14ac:dyDescent="0.2">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row>
    <row r="352" spans="1:26" ht="15.75" customHeight="1" x14ac:dyDescent="0.2">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row>
    <row r="353" spans="1:26" ht="15.75" customHeight="1" x14ac:dyDescent="0.2">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row>
    <row r="354" spans="1:26" ht="15.75" customHeight="1" x14ac:dyDescent="0.2">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row>
    <row r="355" spans="1:26" ht="15.75" customHeight="1" x14ac:dyDescent="0.2">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row>
    <row r="356" spans="1:26" ht="15.75" customHeight="1" x14ac:dyDescent="0.2">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row>
    <row r="357" spans="1:26" ht="15.75" customHeight="1" x14ac:dyDescent="0.2">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row>
    <row r="358" spans="1:26" ht="15.75" customHeight="1" x14ac:dyDescent="0.2">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row>
    <row r="359" spans="1:26" ht="15.75" customHeight="1" x14ac:dyDescent="0.2">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row>
    <row r="360" spans="1:26" ht="15.75" customHeight="1" x14ac:dyDescent="0.2">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row>
    <row r="361" spans="1:26" ht="15.75" customHeight="1" x14ac:dyDescent="0.2">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row>
    <row r="362" spans="1:26" ht="15.75" customHeight="1" x14ac:dyDescent="0.2">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row>
    <row r="363" spans="1:26" ht="15.75" customHeight="1" x14ac:dyDescent="0.2">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row>
    <row r="364" spans="1:26" ht="15.75" customHeight="1" x14ac:dyDescent="0.2">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row>
    <row r="365" spans="1:26" ht="15.75" customHeight="1" x14ac:dyDescent="0.2">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row>
    <row r="366" spans="1:26" ht="15.75" customHeight="1" x14ac:dyDescent="0.2">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row>
    <row r="367" spans="1:26" ht="15.75" customHeight="1" x14ac:dyDescent="0.2">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row>
    <row r="368" spans="1:26" ht="15.75" customHeight="1" x14ac:dyDescent="0.2">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row>
    <row r="369" spans="1:26" ht="15.75" customHeight="1" x14ac:dyDescent="0.2">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row>
    <row r="370" spans="1:26" ht="15.75" customHeight="1" x14ac:dyDescent="0.2">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row>
    <row r="371" spans="1:26" ht="15.75" customHeight="1" x14ac:dyDescent="0.2">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row>
    <row r="372" spans="1:26" ht="15.75" customHeight="1" x14ac:dyDescent="0.2">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row>
    <row r="373" spans="1:26" ht="15.75" customHeight="1" x14ac:dyDescent="0.2">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row>
    <row r="374" spans="1:26" ht="15.75" customHeight="1" x14ac:dyDescent="0.2">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row>
    <row r="375" spans="1:26" ht="15.75" customHeight="1" x14ac:dyDescent="0.2">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row>
    <row r="376" spans="1:26" ht="15.75" customHeight="1" x14ac:dyDescent="0.2">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row>
    <row r="377" spans="1:26" ht="15.75" customHeight="1" x14ac:dyDescent="0.2">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row>
    <row r="378" spans="1:26" ht="15.75" customHeight="1" x14ac:dyDescent="0.2">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row>
    <row r="379" spans="1:26" ht="15.75" customHeight="1" x14ac:dyDescent="0.2">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row>
    <row r="380" spans="1:26" ht="15.75" customHeight="1" x14ac:dyDescent="0.2">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row>
    <row r="381" spans="1:26" ht="15.75" customHeight="1" x14ac:dyDescent="0.2">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row>
    <row r="382" spans="1:26" ht="15.75" customHeight="1" x14ac:dyDescent="0.2">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row>
    <row r="383" spans="1:26" ht="15.75" customHeight="1" x14ac:dyDescent="0.2">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row>
    <row r="384" spans="1:26" ht="15.75" customHeight="1" x14ac:dyDescent="0.2">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row>
    <row r="385" spans="1:26" ht="15.75" customHeight="1" x14ac:dyDescent="0.2">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row>
    <row r="386" spans="1:26" ht="15.75" customHeight="1" x14ac:dyDescent="0.2">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row>
    <row r="387" spans="1:26" ht="15.75" customHeight="1" x14ac:dyDescent="0.2">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row>
    <row r="388" spans="1:26" ht="15.75" customHeight="1" x14ac:dyDescent="0.2">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row>
    <row r="389" spans="1:26" ht="15.75" customHeight="1" x14ac:dyDescent="0.2">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row>
    <row r="390" spans="1:26" ht="15.75" customHeight="1" x14ac:dyDescent="0.2">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row>
    <row r="391" spans="1:26" ht="15.75" customHeight="1" x14ac:dyDescent="0.2">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row>
    <row r="392" spans="1:26" ht="15.75" customHeight="1" x14ac:dyDescent="0.2">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row>
    <row r="393" spans="1:26" ht="15.75" customHeight="1" x14ac:dyDescent="0.2">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row>
    <row r="394" spans="1:26" ht="15.75" customHeight="1" x14ac:dyDescent="0.2">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row>
    <row r="395" spans="1:26" ht="15.75" customHeight="1" x14ac:dyDescent="0.2">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row>
    <row r="396" spans="1:26" ht="15.75" customHeight="1" x14ac:dyDescent="0.2">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row>
    <row r="397" spans="1:26" ht="15.75" customHeight="1" x14ac:dyDescent="0.2">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row>
    <row r="398" spans="1:26" ht="15.75" customHeight="1" x14ac:dyDescent="0.2">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row>
    <row r="399" spans="1:26" ht="15.75" customHeight="1" x14ac:dyDescent="0.2">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row>
    <row r="400" spans="1:26" ht="15.75" customHeight="1" x14ac:dyDescent="0.2">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row>
    <row r="401" spans="1:26" ht="15.75" customHeight="1" x14ac:dyDescent="0.2">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row>
    <row r="402" spans="1:26" ht="15.75" customHeight="1" x14ac:dyDescent="0.2">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row>
    <row r="403" spans="1:26" ht="15.75" customHeight="1" x14ac:dyDescent="0.2">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row>
    <row r="404" spans="1:26" ht="15.75" customHeight="1" x14ac:dyDescent="0.2">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row>
    <row r="405" spans="1:26" ht="15.75" customHeight="1" x14ac:dyDescent="0.2">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row>
    <row r="406" spans="1:26" ht="15.75" customHeight="1" x14ac:dyDescent="0.2">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row>
    <row r="407" spans="1:26" ht="15.75" customHeight="1" x14ac:dyDescent="0.2">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row>
    <row r="408" spans="1:26" ht="15.75" customHeight="1" x14ac:dyDescent="0.2">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row>
    <row r="409" spans="1:26" ht="15.75" customHeight="1" x14ac:dyDescent="0.2">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row>
    <row r="410" spans="1:26" ht="15.75" customHeight="1" x14ac:dyDescent="0.2">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row>
    <row r="411" spans="1:26" ht="15.75" customHeight="1" x14ac:dyDescent="0.2">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row>
    <row r="412" spans="1:26" ht="15.75" customHeight="1" x14ac:dyDescent="0.2">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row>
    <row r="413" spans="1:26" ht="15.75" customHeight="1" x14ac:dyDescent="0.2">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row>
    <row r="414" spans="1:26" ht="15.75" customHeight="1" x14ac:dyDescent="0.2">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row>
    <row r="415" spans="1:26" ht="15.75" customHeight="1" x14ac:dyDescent="0.2">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row>
    <row r="416" spans="1:26" ht="15.75" customHeight="1" x14ac:dyDescent="0.2">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row>
    <row r="417" spans="1:26" ht="15.75" customHeight="1" x14ac:dyDescent="0.2">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row>
    <row r="418" spans="1:26" ht="15.75" customHeight="1" x14ac:dyDescent="0.2">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row>
    <row r="419" spans="1:26" ht="15.75" customHeight="1" x14ac:dyDescent="0.2">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row>
    <row r="420" spans="1:26" ht="15.75" customHeight="1" x14ac:dyDescent="0.2">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row>
    <row r="421" spans="1:26" ht="15.75" customHeight="1" x14ac:dyDescent="0.2">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row>
    <row r="422" spans="1:26" ht="15.75" customHeight="1" x14ac:dyDescent="0.2">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row>
    <row r="423" spans="1:26" ht="15.75" customHeight="1" x14ac:dyDescent="0.2">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row>
    <row r="424" spans="1:26" ht="15.75" customHeight="1" x14ac:dyDescent="0.2">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row>
    <row r="425" spans="1:26" ht="15.75" customHeight="1" x14ac:dyDescent="0.2">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row>
    <row r="426" spans="1:26" ht="15.75" customHeight="1" x14ac:dyDescent="0.2">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row>
    <row r="427" spans="1:26" ht="15.75" customHeight="1" x14ac:dyDescent="0.2">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row>
    <row r="428" spans="1:26" ht="15.75" customHeight="1" x14ac:dyDescent="0.2">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row>
    <row r="429" spans="1:26" ht="15.75" customHeight="1" x14ac:dyDescent="0.2">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row>
    <row r="430" spans="1:26" ht="15.75" customHeight="1" x14ac:dyDescent="0.2">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row>
    <row r="431" spans="1:26" ht="15.75" customHeight="1" x14ac:dyDescent="0.2">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row>
    <row r="432" spans="1:26" ht="15.75" customHeight="1" x14ac:dyDescent="0.2">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row>
    <row r="433" spans="1:26" ht="15.75" customHeight="1" x14ac:dyDescent="0.2">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row>
    <row r="434" spans="1:26" ht="15.75" customHeight="1" x14ac:dyDescent="0.2">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row>
    <row r="435" spans="1:26" ht="15.75" customHeight="1" x14ac:dyDescent="0.2">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row>
    <row r="436" spans="1:26" ht="15.75" customHeight="1" x14ac:dyDescent="0.2">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row>
    <row r="437" spans="1:26" ht="15.75" customHeight="1" x14ac:dyDescent="0.2">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row>
    <row r="438" spans="1:26" ht="15.75" customHeight="1" x14ac:dyDescent="0.2">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row>
    <row r="439" spans="1:26" ht="15.75" customHeight="1" x14ac:dyDescent="0.2">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row>
    <row r="440" spans="1:26" ht="15.75" customHeight="1" x14ac:dyDescent="0.2">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row>
    <row r="441" spans="1:26" ht="15.75" customHeight="1" x14ac:dyDescent="0.2">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row>
    <row r="442" spans="1:26" ht="15.75" customHeight="1" x14ac:dyDescent="0.2">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row>
    <row r="443" spans="1:26" ht="15.75" customHeight="1" x14ac:dyDescent="0.2">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row>
    <row r="444" spans="1:26" ht="15.75" customHeight="1" x14ac:dyDescent="0.2">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row>
    <row r="445" spans="1:26" ht="15.75" customHeight="1" x14ac:dyDescent="0.2">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row>
    <row r="446" spans="1:26" ht="15.75" customHeight="1" x14ac:dyDescent="0.2">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row>
    <row r="447" spans="1:26" ht="15.75" customHeight="1" x14ac:dyDescent="0.2">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row>
    <row r="448" spans="1:26" ht="15.75" customHeight="1" x14ac:dyDescent="0.2">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row>
    <row r="449" spans="1:26" ht="15.75" customHeight="1" x14ac:dyDescent="0.2">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row>
    <row r="450" spans="1:26" ht="15.75" customHeight="1" x14ac:dyDescent="0.2">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row>
    <row r="451" spans="1:26" ht="15.75" customHeight="1" x14ac:dyDescent="0.2">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row>
    <row r="452" spans="1:26" ht="15.75" customHeight="1" x14ac:dyDescent="0.2">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row>
    <row r="453" spans="1:26" ht="15.75" customHeight="1" x14ac:dyDescent="0.2">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row>
    <row r="454" spans="1:26" ht="15.75" customHeight="1" x14ac:dyDescent="0.2">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row>
    <row r="455" spans="1:26" ht="15.75" customHeight="1" x14ac:dyDescent="0.2">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row>
    <row r="456" spans="1:26" ht="15.75" customHeight="1" x14ac:dyDescent="0.2">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row>
    <row r="457" spans="1:26" ht="15.75" customHeight="1" x14ac:dyDescent="0.2">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row>
    <row r="458" spans="1:26" ht="15.75" customHeight="1" x14ac:dyDescent="0.2">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row>
    <row r="459" spans="1:26" ht="15.75" customHeight="1" x14ac:dyDescent="0.2">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row>
    <row r="460" spans="1:26" ht="15.75" customHeight="1" x14ac:dyDescent="0.2">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row>
    <row r="461" spans="1:26" ht="15.75" customHeight="1" x14ac:dyDescent="0.2">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row>
    <row r="462" spans="1:26" ht="15.75" customHeight="1" x14ac:dyDescent="0.2">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row>
    <row r="463" spans="1:26" ht="15.75" customHeight="1" x14ac:dyDescent="0.2">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row>
    <row r="464" spans="1:26" ht="15.75" customHeight="1" x14ac:dyDescent="0.2">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row>
    <row r="465" spans="1:26" ht="15.75" customHeight="1" x14ac:dyDescent="0.2">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row>
    <row r="466" spans="1:26" ht="15.75" customHeight="1" x14ac:dyDescent="0.2">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row>
    <row r="467" spans="1:26" ht="15.75" customHeight="1" x14ac:dyDescent="0.2">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row>
    <row r="468" spans="1:26" ht="15.75" customHeight="1" x14ac:dyDescent="0.2">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row>
    <row r="469" spans="1:26" ht="15.75" customHeight="1" x14ac:dyDescent="0.2">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row>
    <row r="470" spans="1:26" ht="15.75" customHeight="1" x14ac:dyDescent="0.2">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row>
    <row r="471" spans="1:26" ht="15.75" customHeight="1" x14ac:dyDescent="0.2">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row>
    <row r="472" spans="1:26" ht="15.75" customHeight="1" x14ac:dyDescent="0.2">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row>
    <row r="473" spans="1:26" ht="15.75" customHeight="1" x14ac:dyDescent="0.2">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row>
    <row r="474" spans="1:26" ht="15.75" customHeight="1" x14ac:dyDescent="0.2">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row>
    <row r="475" spans="1:26" ht="15.75" customHeight="1" x14ac:dyDescent="0.2">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row>
    <row r="476" spans="1:26" ht="15.75" customHeight="1" x14ac:dyDescent="0.2">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row>
    <row r="477" spans="1:26" ht="15.75" customHeight="1" x14ac:dyDescent="0.2">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row>
    <row r="478" spans="1:26" ht="15.75" customHeight="1" x14ac:dyDescent="0.2">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row>
    <row r="479" spans="1:26" ht="15.75" customHeight="1" x14ac:dyDescent="0.2">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row>
    <row r="480" spans="1:26" ht="15.75" customHeight="1" x14ac:dyDescent="0.2">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row>
    <row r="481" spans="1:26" ht="15.75" customHeight="1" x14ac:dyDescent="0.2">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row>
    <row r="482" spans="1:26" ht="15.75" customHeight="1" x14ac:dyDescent="0.2">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row>
    <row r="483" spans="1:26" ht="15.75" customHeight="1" x14ac:dyDescent="0.2">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row>
    <row r="484" spans="1:26" ht="15.75" customHeight="1" x14ac:dyDescent="0.2">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row>
    <row r="485" spans="1:26" ht="15.75" customHeight="1" x14ac:dyDescent="0.2">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row>
    <row r="486" spans="1:26" ht="15.75" customHeight="1" x14ac:dyDescent="0.2">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row>
    <row r="487" spans="1:26" ht="15.75" customHeight="1" x14ac:dyDescent="0.2">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row>
    <row r="488" spans="1:26" ht="15.75" customHeight="1" x14ac:dyDescent="0.2">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row>
    <row r="489" spans="1:26" ht="15.75" customHeight="1" x14ac:dyDescent="0.2">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row>
    <row r="490" spans="1:26" ht="15.75" customHeight="1" x14ac:dyDescent="0.2">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row>
    <row r="491" spans="1:26" ht="15.75" customHeight="1" x14ac:dyDescent="0.2">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row>
    <row r="492" spans="1:26" ht="15.75" customHeight="1" x14ac:dyDescent="0.2">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row>
    <row r="493" spans="1:26" ht="15.75" customHeight="1" x14ac:dyDescent="0.2">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row>
    <row r="494" spans="1:26" ht="15.75" customHeight="1" x14ac:dyDescent="0.2">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row>
    <row r="495" spans="1:26" ht="15.75" customHeight="1" x14ac:dyDescent="0.2">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row>
    <row r="496" spans="1:26" ht="15.75" customHeight="1" x14ac:dyDescent="0.2">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row>
    <row r="497" spans="1:26" ht="15.75" customHeight="1" x14ac:dyDescent="0.2">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row>
    <row r="498" spans="1:26" ht="15.75" customHeight="1" x14ac:dyDescent="0.2">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row>
    <row r="499" spans="1:26" ht="15.75" customHeight="1" x14ac:dyDescent="0.2">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row>
    <row r="500" spans="1:26" ht="15.75" customHeight="1" x14ac:dyDescent="0.2">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row>
    <row r="501" spans="1:26" ht="15.75" customHeight="1" x14ac:dyDescent="0.2">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row>
    <row r="502" spans="1:26" ht="15.75" customHeight="1" x14ac:dyDescent="0.2">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row>
    <row r="503" spans="1:26" ht="15.75" customHeight="1" x14ac:dyDescent="0.2">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row>
    <row r="504" spans="1:26" ht="15.75" customHeight="1" x14ac:dyDescent="0.2">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row>
    <row r="505" spans="1:26" ht="15.75" customHeight="1" x14ac:dyDescent="0.2">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row>
    <row r="506" spans="1:26" ht="15.75" customHeight="1" x14ac:dyDescent="0.2">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row>
    <row r="507" spans="1:26" ht="15.75" customHeight="1" x14ac:dyDescent="0.2">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row>
    <row r="508" spans="1:26" ht="15.75" customHeight="1" x14ac:dyDescent="0.2">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row>
    <row r="509" spans="1:26" ht="15.75" customHeight="1" x14ac:dyDescent="0.2">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row>
    <row r="510" spans="1:26" ht="15.75" customHeight="1" x14ac:dyDescent="0.2">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row>
    <row r="511" spans="1:26" ht="15.75" customHeight="1" x14ac:dyDescent="0.2">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row>
    <row r="512" spans="1:26" ht="15.75" customHeight="1" x14ac:dyDescent="0.2">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row>
    <row r="513" spans="1:26" ht="15.75" customHeight="1" x14ac:dyDescent="0.2">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row>
    <row r="514" spans="1:26" ht="15.75" customHeight="1" x14ac:dyDescent="0.2">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row>
    <row r="515" spans="1:26" ht="15.75" customHeight="1" x14ac:dyDescent="0.2">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row>
    <row r="516" spans="1:26" ht="15.75" customHeight="1" x14ac:dyDescent="0.2">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row>
    <row r="517" spans="1:26" ht="15.75" customHeight="1" x14ac:dyDescent="0.2">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row>
    <row r="518" spans="1:26" ht="15.75" customHeight="1" x14ac:dyDescent="0.2">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row>
    <row r="519" spans="1:26" ht="15.75" customHeight="1" x14ac:dyDescent="0.2">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row>
    <row r="520" spans="1:26" ht="15.75" customHeight="1" x14ac:dyDescent="0.2">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row>
    <row r="521" spans="1:26" ht="15.75" customHeight="1" x14ac:dyDescent="0.2">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row>
    <row r="522" spans="1:26" ht="15.75" customHeight="1" x14ac:dyDescent="0.2">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row>
    <row r="523" spans="1:26" ht="15.75" customHeight="1" x14ac:dyDescent="0.2">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row>
    <row r="524" spans="1:26" ht="15.75" customHeight="1" x14ac:dyDescent="0.2">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row>
    <row r="525" spans="1:26" ht="15.75" customHeight="1" x14ac:dyDescent="0.2">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row>
    <row r="526" spans="1:26" ht="15.75" customHeight="1" x14ac:dyDescent="0.2">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row>
    <row r="527" spans="1:26" ht="15.75" customHeight="1" x14ac:dyDescent="0.2">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row>
    <row r="528" spans="1:26" ht="15.75" customHeight="1" x14ac:dyDescent="0.2">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row>
    <row r="529" spans="1:26" ht="15.75" customHeight="1" x14ac:dyDescent="0.2">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row>
    <row r="530" spans="1:26" ht="15.75" customHeight="1" x14ac:dyDescent="0.2">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row>
    <row r="531" spans="1:26" ht="15.75" customHeight="1" x14ac:dyDescent="0.2">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row>
    <row r="532" spans="1:26" ht="15.75" customHeight="1" x14ac:dyDescent="0.2">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row>
    <row r="533" spans="1:26" ht="15.75" customHeight="1" x14ac:dyDescent="0.2">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row>
    <row r="534" spans="1:26" ht="15.75" customHeight="1" x14ac:dyDescent="0.2">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row>
    <row r="535" spans="1:26" ht="15.75" customHeight="1" x14ac:dyDescent="0.2">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row>
    <row r="536" spans="1:26" ht="15.75" customHeight="1" x14ac:dyDescent="0.2">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row>
    <row r="537" spans="1:26" ht="15.75" customHeight="1" x14ac:dyDescent="0.2">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row>
    <row r="538" spans="1:26" ht="15.75" customHeight="1" x14ac:dyDescent="0.2">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row>
    <row r="539" spans="1:26" ht="15.75" customHeight="1" x14ac:dyDescent="0.2">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row>
    <row r="540" spans="1:26" ht="15.75" customHeight="1" x14ac:dyDescent="0.2">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row>
    <row r="541" spans="1:26" ht="15.75" customHeight="1" x14ac:dyDescent="0.2">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row>
    <row r="542" spans="1:26" ht="15.75" customHeight="1" x14ac:dyDescent="0.2">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row>
    <row r="543" spans="1:26" ht="15.75" customHeight="1" x14ac:dyDescent="0.2">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row>
    <row r="544" spans="1:26" ht="15.75" customHeight="1" x14ac:dyDescent="0.2">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row>
    <row r="545" spans="1:26" ht="15.75" customHeight="1" x14ac:dyDescent="0.2">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row>
    <row r="546" spans="1:26" ht="15.75" customHeight="1" x14ac:dyDescent="0.2">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row>
    <row r="547" spans="1:26" ht="15.75" customHeight="1" x14ac:dyDescent="0.2">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row>
    <row r="548" spans="1:26" ht="15.75" customHeight="1" x14ac:dyDescent="0.2">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row>
    <row r="549" spans="1:26" ht="15.75" customHeight="1" x14ac:dyDescent="0.2">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row>
    <row r="550" spans="1:26" ht="15.75" customHeight="1" x14ac:dyDescent="0.2">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row>
    <row r="551" spans="1:26" ht="15.75" customHeight="1" x14ac:dyDescent="0.2">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row>
    <row r="552" spans="1:26" ht="15.75" customHeight="1" x14ac:dyDescent="0.2">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row>
    <row r="553" spans="1:26" ht="15.75" customHeight="1" x14ac:dyDescent="0.2">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row>
    <row r="554" spans="1:26" ht="15.75" customHeight="1" x14ac:dyDescent="0.2">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row>
    <row r="555" spans="1:26" ht="15.75" customHeight="1" x14ac:dyDescent="0.2">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row>
    <row r="556" spans="1:26" ht="15.75" customHeight="1" x14ac:dyDescent="0.2">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row>
    <row r="557" spans="1:26" ht="15.75" customHeight="1" x14ac:dyDescent="0.2">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row>
    <row r="558" spans="1:26" ht="15.75" customHeight="1" x14ac:dyDescent="0.2">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row>
    <row r="559" spans="1:26" ht="15.75" customHeight="1" x14ac:dyDescent="0.2">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row>
    <row r="560" spans="1:26" ht="15.75" customHeight="1" x14ac:dyDescent="0.2">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row>
    <row r="561" spans="1:26" ht="15.75" customHeight="1" x14ac:dyDescent="0.2">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row>
    <row r="562" spans="1:26" ht="15.75" customHeight="1" x14ac:dyDescent="0.2">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row>
    <row r="563" spans="1:26" ht="15.75" customHeight="1" x14ac:dyDescent="0.2">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row>
    <row r="564" spans="1:26" ht="15.75" customHeight="1" x14ac:dyDescent="0.2">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row>
    <row r="565" spans="1:26" ht="15.75" customHeight="1" x14ac:dyDescent="0.2">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row>
    <row r="566" spans="1:26" ht="15.75" customHeight="1" x14ac:dyDescent="0.2">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row>
    <row r="567" spans="1:26" ht="15.75" customHeight="1" x14ac:dyDescent="0.2">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row>
    <row r="568" spans="1:26" ht="15.75" customHeight="1" x14ac:dyDescent="0.2">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row>
    <row r="569" spans="1:26" ht="15.75" customHeight="1" x14ac:dyDescent="0.2">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row>
    <row r="570" spans="1:26" ht="15.75" customHeight="1" x14ac:dyDescent="0.2">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row>
    <row r="571" spans="1:26" ht="15.75" customHeight="1" x14ac:dyDescent="0.2">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row>
    <row r="572" spans="1:26" ht="15.75" customHeight="1" x14ac:dyDescent="0.2">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row>
    <row r="573" spans="1:26" ht="15.75" customHeight="1" x14ac:dyDescent="0.2">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row>
    <row r="574" spans="1:26" ht="15.75" customHeight="1" x14ac:dyDescent="0.2">
      <c r="A574" s="338"/>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row>
    <row r="575" spans="1:26" ht="15.75" customHeight="1" x14ac:dyDescent="0.2">
      <c r="A575" s="338"/>
      <c r="B575" s="338"/>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row>
    <row r="576" spans="1:26" ht="15.75" customHeight="1" x14ac:dyDescent="0.2">
      <c r="A576" s="338"/>
      <c r="B576" s="338"/>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row>
    <row r="577" spans="1:26" ht="15.75" customHeight="1" x14ac:dyDescent="0.2">
      <c r="A577" s="338"/>
      <c r="B577" s="338"/>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row>
    <row r="578" spans="1:26" ht="15.75" customHeight="1" x14ac:dyDescent="0.2">
      <c r="A578" s="338"/>
      <c r="B578" s="338"/>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row>
    <row r="579" spans="1:26" ht="15.75" customHeight="1" x14ac:dyDescent="0.2">
      <c r="A579" s="338"/>
      <c r="B579" s="338"/>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row>
    <row r="580" spans="1:26" ht="15.75" customHeight="1" x14ac:dyDescent="0.2">
      <c r="A580" s="338"/>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row>
    <row r="581" spans="1:26" ht="15.75" customHeight="1" x14ac:dyDescent="0.2">
      <c r="A581" s="338"/>
      <c r="B581" s="338"/>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row>
    <row r="582" spans="1:26" ht="15.75" customHeight="1" x14ac:dyDescent="0.2">
      <c r="A582" s="338"/>
      <c r="B582" s="338"/>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row>
    <row r="583" spans="1:26" ht="15.75" customHeight="1" x14ac:dyDescent="0.2">
      <c r="A583" s="338"/>
      <c r="B583" s="338"/>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row>
    <row r="584" spans="1:26" ht="15.75" customHeight="1" x14ac:dyDescent="0.2">
      <c r="A584" s="338"/>
      <c r="B584" s="338"/>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row>
    <row r="585" spans="1:26" ht="15.75" customHeight="1" x14ac:dyDescent="0.2">
      <c r="A585" s="338"/>
      <c r="B585" s="338"/>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row>
    <row r="586" spans="1:26" ht="15.75" customHeight="1" x14ac:dyDescent="0.2">
      <c r="A586" s="338"/>
      <c r="B586" s="338"/>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row>
    <row r="587" spans="1:26" ht="15.75" customHeight="1" x14ac:dyDescent="0.2">
      <c r="A587" s="338"/>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row>
    <row r="588" spans="1:26" ht="15.75" customHeight="1" x14ac:dyDescent="0.2">
      <c r="A588" s="338"/>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row>
    <row r="589" spans="1:26" ht="15.75" customHeight="1" x14ac:dyDescent="0.2">
      <c r="A589" s="338"/>
      <c r="B589" s="338"/>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row>
    <row r="590" spans="1:26" ht="15.75" customHeight="1" x14ac:dyDescent="0.2">
      <c r="A590" s="338"/>
      <c r="B590" s="338"/>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row>
    <row r="591" spans="1:26" ht="15.75" customHeight="1" x14ac:dyDescent="0.2">
      <c r="A591" s="338"/>
      <c r="B591" s="338"/>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row>
    <row r="592" spans="1:26" ht="15.75" customHeight="1" x14ac:dyDescent="0.2">
      <c r="A592" s="338"/>
      <c r="B592" s="338"/>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row>
    <row r="593" spans="1:26" ht="15.75" customHeight="1" x14ac:dyDescent="0.2">
      <c r="A593" s="338"/>
      <c r="B593" s="338"/>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row>
    <row r="594" spans="1:26" ht="15.75" customHeight="1" x14ac:dyDescent="0.2">
      <c r="A594" s="338"/>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row>
    <row r="595" spans="1:26" ht="15.75" customHeight="1" x14ac:dyDescent="0.2">
      <c r="A595" s="338"/>
      <c r="B595" s="338"/>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row>
    <row r="596" spans="1:26" ht="15.75" customHeight="1" x14ac:dyDescent="0.2">
      <c r="A596" s="338"/>
      <c r="B596" s="338"/>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row>
    <row r="597" spans="1:26" ht="15.75" customHeight="1" x14ac:dyDescent="0.2">
      <c r="A597" s="338"/>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row>
    <row r="598" spans="1:26" ht="15.75" customHeight="1" x14ac:dyDescent="0.2">
      <c r="A598" s="338"/>
      <c r="B598" s="338"/>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row>
    <row r="599" spans="1:26" ht="15.75" customHeight="1" x14ac:dyDescent="0.2">
      <c r="A599" s="338"/>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row>
    <row r="600" spans="1:26" ht="15.75" customHeight="1" x14ac:dyDescent="0.2">
      <c r="A600" s="338"/>
      <c r="B600" s="338"/>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row>
    <row r="601" spans="1:26" ht="15.75" customHeight="1" x14ac:dyDescent="0.2">
      <c r="A601" s="338"/>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row>
    <row r="602" spans="1:26" ht="15.75" customHeight="1" x14ac:dyDescent="0.2">
      <c r="A602" s="338"/>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row>
    <row r="603" spans="1:26" ht="15.75" customHeight="1" x14ac:dyDescent="0.2">
      <c r="A603" s="338"/>
      <c r="B603" s="338"/>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row>
    <row r="604" spans="1:26" ht="15.75" customHeight="1" x14ac:dyDescent="0.2">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row>
    <row r="605" spans="1:26" ht="15.75" customHeight="1" x14ac:dyDescent="0.2">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row>
    <row r="606" spans="1:26" ht="15.75" customHeight="1" x14ac:dyDescent="0.2">
      <c r="A606" s="338"/>
      <c r="B606" s="338"/>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row>
    <row r="607" spans="1:26" ht="15.75" customHeight="1" x14ac:dyDescent="0.2">
      <c r="A607" s="338"/>
      <c r="B607" s="338"/>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row>
    <row r="608" spans="1:26" ht="15.75" customHeight="1" x14ac:dyDescent="0.2">
      <c r="A608" s="338"/>
      <c r="B608" s="338"/>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row>
    <row r="609" spans="1:26" ht="15.75" customHeight="1" x14ac:dyDescent="0.2">
      <c r="A609" s="338"/>
      <c r="B609" s="338"/>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row>
    <row r="610" spans="1:26" ht="15.75" customHeight="1" x14ac:dyDescent="0.2">
      <c r="A610" s="338"/>
      <c r="B610" s="338"/>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row>
    <row r="611" spans="1:26" ht="15.75" customHeight="1" x14ac:dyDescent="0.2">
      <c r="A611" s="338"/>
      <c r="B611" s="338"/>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row>
    <row r="612" spans="1:26" ht="15.75" customHeight="1" x14ac:dyDescent="0.2">
      <c r="A612" s="338"/>
      <c r="B612" s="338"/>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row>
    <row r="613" spans="1:26" ht="15.75" customHeight="1" x14ac:dyDescent="0.2">
      <c r="A613" s="338"/>
      <c r="B613" s="338"/>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row>
    <row r="614" spans="1:26" ht="15.75" customHeight="1" x14ac:dyDescent="0.2">
      <c r="A614" s="338"/>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row>
    <row r="615" spans="1:26" ht="15.75" customHeight="1" x14ac:dyDescent="0.2">
      <c r="A615" s="338"/>
      <c r="B615" s="338"/>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row>
    <row r="616" spans="1:26" ht="15.75" customHeight="1" x14ac:dyDescent="0.2">
      <c r="A616" s="338"/>
      <c r="B616" s="338"/>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row>
    <row r="617" spans="1:26" ht="15.75" customHeight="1" x14ac:dyDescent="0.2">
      <c r="A617" s="338"/>
      <c r="B617" s="338"/>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row>
    <row r="618" spans="1:26" ht="15.75" customHeight="1" x14ac:dyDescent="0.2">
      <c r="A618" s="338"/>
      <c r="B618" s="338"/>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row>
    <row r="619" spans="1:26" ht="15.75" customHeight="1" x14ac:dyDescent="0.2">
      <c r="A619" s="338"/>
      <c r="B619" s="338"/>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row>
    <row r="620" spans="1:26" ht="15.75" customHeight="1" x14ac:dyDescent="0.2">
      <c r="A620" s="338"/>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row>
    <row r="621" spans="1:26" ht="15.75" customHeight="1" x14ac:dyDescent="0.2">
      <c r="A621" s="338"/>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row>
    <row r="622" spans="1:26" ht="15.75" customHeight="1" x14ac:dyDescent="0.2">
      <c r="A622" s="338"/>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row>
    <row r="623" spans="1:26" ht="15.75" customHeight="1" x14ac:dyDescent="0.2">
      <c r="A623" s="338"/>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row>
    <row r="624" spans="1:26" ht="15.75" customHeight="1" x14ac:dyDescent="0.2">
      <c r="A624" s="338"/>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row>
    <row r="625" spans="1:26" ht="15.75" customHeight="1" x14ac:dyDescent="0.2">
      <c r="A625" s="338"/>
      <c r="B625" s="338"/>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row>
    <row r="626" spans="1:26" ht="15.75" customHeight="1" x14ac:dyDescent="0.2">
      <c r="A626" s="338"/>
      <c r="B626" s="338"/>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row>
    <row r="627" spans="1:26" ht="15.75" customHeight="1" x14ac:dyDescent="0.2">
      <c r="A627" s="338"/>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row>
    <row r="628" spans="1:26" ht="15.75" customHeight="1" x14ac:dyDescent="0.2">
      <c r="A628" s="338"/>
      <c r="B628" s="338"/>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row>
    <row r="629" spans="1:26" ht="15.75" customHeight="1" x14ac:dyDescent="0.2">
      <c r="A629" s="338"/>
      <c r="B629" s="338"/>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row>
    <row r="630" spans="1:26" ht="15.75" customHeight="1" x14ac:dyDescent="0.2">
      <c r="A630" s="338"/>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row>
    <row r="631" spans="1:26" ht="15.75" customHeight="1" x14ac:dyDescent="0.2">
      <c r="A631" s="338"/>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row>
    <row r="632" spans="1:26" ht="15.75" customHeight="1" x14ac:dyDescent="0.2">
      <c r="A632" s="338"/>
      <c r="B632" s="338"/>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row>
    <row r="633" spans="1:26" ht="15.75" customHeight="1" x14ac:dyDescent="0.2">
      <c r="A633" s="338"/>
      <c r="B633" s="338"/>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row>
    <row r="634" spans="1:26" ht="15.75" customHeight="1" x14ac:dyDescent="0.2">
      <c r="A634" s="338"/>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row>
    <row r="635" spans="1:26" ht="15.75" customHeight="1" x14ac:dyDescent="0.2">
      <c r="A635" s="338"/>
      <c r="B635" s="338"/>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row>
    <row r="636" spans="1:26" ht="15.75" customHeight="1" x14ac:dyDescent="0.2">
      <c r="A636" s="338"/>
      <c r="B636" s="338"/>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row>
    <row r="637" spans="1:26" ht="15.75" customHeight="1" x14ac:dyDescent="0.2">
      <c r="A637" s="338"/>
      <c r="B637" s="338"/>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row>
    <row r="638" spans="1:26" ht="15.75" customHeight="1" x14ac:dyDescent="0.2">
      <c r="A638" s="338"/>
      <c r="B638" s="338"/>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row>
    <row r="639" spans="1:26" ht="15.75" customHeight="1" x14ac:dyDescent="0.2">
      <c r="A639" s="338"/>
      <c r="B639" s="338"/>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row>
    <row r="640" spans="1:26" ht="15.75" customHeight="1" x14ac:dyDescent="0.2">
      <c r="A640" s="338"/>
      <c r="B640" s="338"/>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row>
    <row r="641" spans="1:26" ht="15.75" customHeight="1" x14ac:dyDescent="0.2">
      <c r="A641" s="338"/>
      <c r="B641" s="338"/>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row>
    <row r="642" spans="1:26" ht="15.75" customHeight="1" x14ac:dyDescent="0.2">
      <c r="A642" s="338"/>
      <c r="B642" s="338"/>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row>
    <row r="643" spans="1:26" ht="15.75" customHeight="1" x14ac:dyDescent="0.2">
      <c r="A643" s="338"/>
      <c r="B643" s="338"/>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row>
    <row r="644" spans="1:26" ht="15.75" customHeight="1" x14ac:dyDescent="0.2">
      <c r="A644" s="338"/>
      <c r="B644" s="338"/>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row>
    <row r="645" spans="1:26" ht="15.75" customHeight="1" x14ac:dyDescent="0.2">
      <c r="A645" s="338"/>
      <c r="B645" s="338"/>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row>
    <row r="646" spans="1:26" ht="15.75" customHeight="1" x14ac:dyDescent="0.2">
      <c r="A646" s="338"/>
      <c r="B646" s="338"/>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row>
    <row r="647" spans="1:26" ht="15.75" customHeight="1" x14ac:dyDescent="0.2">
      <c r="A647" s="338"/>
      <c r="B647" s="338"/>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row>
    <row r="648" spans="1:26" ht="15.75" customHeight="1" x14ac:dyDescent="0.2">
      <c r="A648" s="338"/>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row>
    <row r="649" spans="1:26" ht="15.75" customHeight="1" x14ac:dyDescent="0.2">
      <c r="A649" s="338"/>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row>
    <row r="650" spans="1:26" ht="15.75" customHeight="1" x14ac:dyDescent="0.2">
      <c r="A650" s="338"/>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row>
    <row r="651" spans="1:26" ht="15.75" customHeight="1" x14ac:dyDescent="0.2">
      <c r="A651" s="338"/>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row>
    <row r="652" spans="1:26" ht="15.75" customHeight="1" x14ac:dyDescent="0.2">
      <c r="A652" s="338"/>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row>
    <row r="653" spans="1:26" ht="15.75" customHeight="1" x14ac:dyDescent="0.2">
      <c r="A653" s="338"/>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row>
    <row r="654" spans="1:26" ht="15.75" customHeight="1" x14ac:dyDescent="0.2">
      <c r="A654" s="338"/>
      <c r="B654" s="338"/>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row>
    <row r="655" spans="1:26" ht="15.75" customHeight="1" x14ac:dyDescent="0.2">
      <c r="A655" s="338"/>
      <c r="B655" s="338"/>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row>
    <row r="656" spans="1:26" ht="15.75" customHeight="1" x14ac:dyDescent="0.2">
      <c r="A656" s="338"/>
      <c r="B656" s="338"/>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row>
    <row r="657" spans="1:26" ht="15.75" customHeight="1" x14ac:dyDescent="0.2">
      <c r="A657" s="338"/>
      <c r="B657" s="338"/>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row>
    <row r="658" spans="1:26" ht="15.75" customHeight="1" x14ac:dyDescent="0.2">
      <c r="A658" s="338"/>
      <c r="B658" s="338"/>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row>
    <row r="659" spans="1:26" ht="15.75" customHeight="1" x14ac:dyDescent="0.2">
      <c r="A659" s="338"/>
      <c r="B659" s="338"/>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row>
    <row r="660" spans="1:26" ht="15.75" customHeight="1" x14ac:dyDescent="0.2">
      <c r="A660" s="338"/>
      <c r="B660" s="338"/>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row>
    <row r="661" spans="1:26" ht="15.75" customHeight="1" x14ac:dyDescent="0.2">
      <c r="A661" s="338"/>
      <c r="B661" s="338"/>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row>
    <row r="662" spans="1:26" ht="15.75" customHeight="1" x14ac:dyDescent="0.2">
      <c r="A662" s="338"/>
      <c r="B662" s="338"/>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row>
    <row r="663" spans="1:26" ht="15.75" customHeight="1" x14ac:dyDescent="0.2">
      <c r="A663" s="338"/>
      <c r="B663" s="338"/>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row>
    <row r="664" spans="1:26" ht="15.75" customHeight="1" x14ac:dyDescent="0.2">
      <c r="A664" s="338"/>
      <c r="B664" s="338"/>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row>
    <row r="665" spans="1:26" ht="15.75" customHeight="1" x14ac:dyDescent="0.2">
      <c r="A665" s="338"/>
      <c r="B665" s="338"/>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row>
    <row r="666" spans="1:26" ht="15.75" customHeight="1" x14ac:dyDescent="0.2">
      <c r="A666" s="338"/>
      <c r="B666" s="338"/>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row>
    <row r="667" spans="1:26" ht="15.75" customHeight="1" x14ac:dyDescent="0.2">
      <c r="A667" s="338"/>
      <c r="B667" s="338"/>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row>
    <row r="668" spans="1:26" ht="15.75" customHeight="1" x14ac:dyDescent="0.2">
      <c r="A668" s="338"/>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row>
    <row r="669" spans="1:26" ht="15.75" customHeight="1" x14ac:dyDescent="0.2">
      <c r="A669" s="338"/>
      <c r="B669" s="338"/>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row>
    <row r="670" spans="1:26" ht="15.75" customHeight="1" x14ac:dyDescent="0.2">
      <c r="A670" s="338"/>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row>
    <row r="671" spans="1:26" ht="15.75" customHeight="1" x14ac:dyDescent="0.2">
      <c r="A671" s="338"/>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row>
    <row r="672" spans="1:26" ht="15.75" customHeight="1" x14ac:dyDescent="0.2">
      <c r="A672" s="338"/>
      <c r="B672" s="338"/>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row>
    <row r="673" spans="1:26" ht="15.75" customHeight="1" x14ac:dyDescent="0.2">
      <c r="A673" s="338"/>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row>
    <row r="674" spans="1:26" ht="15.75" customHeight="1" x14ac:dyDescent="0.2">
      <c r="A674" s="338"/>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row>
    <row r="675" spans="1:26" ht="15.75" customHeight="1" x14ac:dyDescent="0.2">
      <c r="A675" s="338"/>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row>
    <row r="676" spans="1:26" ht="15.75" customHeight="1" x14ac:dyDescent="0.2">
      <c r="A676" s="338"/>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row>
    <row r="677" spans="1:26" ht="15.75" customHeight="1" x14ac:dyDescent="0.2">
      <c r="A677" s="338"/>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row>
    <row r="678" spans="1:26" ht="15.75" customHeight="1" x14ac:dyDescent="0.2">
      <c r="A678" s="338"/>
      <c r="B678" s="338"/>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row>
    <row r="679" spans="1:26" ht="15.75" customHeight="1" x14ac:dyDescent="0.2">
      <c r="A679" s="338"/>
      <c r="B679" s="338"/>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row>
    <row r="680" spans="1:26" ht="15.75" customHeight="1" x14ac:dyDescent="0.2">
      <c r="A680" s="338"/>
      <c r="B680" s="338"/>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row>
    <row r="681" spans="1:26" ht="15.75" customHeight="1" x14ac:dyDescent="0.2">
      <c r="A681" s="338"/>
      <c r="B681" s="338"/>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row>
    <row r="682" spans="1:26" ht="15.75" customHeight="1" x14ac:dyDescent="0.2">
      <c r="A682" s="338"/>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row>
    <row r="683" spans="1:26" ht="15.75" customHeight="1" x14ac:dyDescent="0.2">
      <c r="A683" s="338"/>
      <c r="B683" s="338"/>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row>
    <row r="684" spans="1:26" ht="15.75" customHeight="1" x14ac:dyDescent="0.2">
      <c r="A684" s="338"/>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row>
    <row r="685" spans="1:26" ht="15.75" customHeight="1" x14ac:dyDescent="0.2">
      <c r="A685" s="338"/>
      <c r="B685" s="338"/>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row>
    <row r="686" spans="1:26" ht="15.75" customHeight="1" x14ac:dyDescent="0.2">
      <c r="A686" s="338"/>
      <c r="B686" s="338"/>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row>
    <row r="687" spans="1:26" ht="15.75" customHeight="1" x14ac:dyDescent="0.2">
      <c r="A687" s="338"/>
      <c r="B687" s="338"/>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row>
    <row r="688" spans="1:26" ht="15.75" customHeight="1" x14ac:dyDescent="0.2">
      <c r="A688" s="338"/>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row>
    <row r="689" spans="1:26" ht="15.75" customHeight="1" x14ac:dyDescent="0.2">
      <c r="A689" s="338"/>
      <c r="B689" s="338"/>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row>
    <row r="690" spans="1:26" ht="15.75" customHeight="1" x14ac:dyDescent="0.2">
      <c r="A690" s="338"/>
      <c r="B690" s="338"/>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row>
    <row r="691" spans="1:26" ht="15.75" customHeight="1" x14ac:dyDescent="0.2">
      <c r="A691" s="338"/>
      <c r="B691" s="338"/>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row>
    <row r="692" spans="1:26" ht="15.75" customHeight="1" x14ac:dyDescent="0.2">
      <c r="A692" s="338"/>
      <c r="B692" s="338"/>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row>
    <row r="693" spans="1:26" ht="15.75" customHeight="1" x14ac:dyDescent="0.2">
      <c r="A693" s="338"/>
      <c r="B693" s="338"/>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row>
    <row r="694" spans="1:26" ht="15.75" customHeight="1" x14ac:dyDescent="0.2">
      <c r="A694" s="338"/>
      <c r="B694" s="338"/>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row>
    <row r="695" spans="1:26" ht="15.75" customHeight="1" x14ac:dyDescent="0.2">
      <c r="A695" s="338"/>
      <c r="B695" s="338"/>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row>
    <row r="696" spans="1:26" ht="15.75" customHeight="1" x14ac:dyDescent="0.2">
      <c r="A696" s="338"/>
      <c r="B696" s="338"/>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row>
    <row r="697" spans="1:26" ht="15.75" customHeight="1" x14ac:dyDescent="0.2">
      <c r="A697" s="338"/>
      <c r="B697" s="338"/>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row>
    <row r="698" spans="1:26" ht="15.75" customHeight="1" x14ac:dyDescent="0.2">
      <c r="A698" s="338"/>
      <c r="B698" s="338"/>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row>
    <row r="699" spans="1:26" ht="15.75" customHeight="1" x14ac:dyDescent="0.2">
      <c r="A699" s="338"/>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row>
    <row r="700" spans="1:26" ht="15.75" customHeight="1" x14ac:dyDescent="0.2">
      <c r="A700" s="338"/>
      <c r="B700" s="338"/>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row>
    <row r="701" spans="1:26" ht="15.75" customHeight="1" x14ac:dyDescent="0.2">
      <c r="A701" s="338"/>
      <c r="B701" s="338"/>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row>
    <row r="702" spans="1:26" ht="15.75" customHeight="1" x14ac:dyDescent="0.2">
      <c r="A702" s="338"/>
      <c r="B702" s="338"/>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row>
    <row r="703" spans="1:26" ht="15.75" customHeight="1" x14ac:dyDescent="0.2">
      <c r="A703" s="338"/>
      <c r="B703" s="338"/>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row>
    <row r="704" spans="1:26" ht="15.75" customHeight="1" x14ac:dyDescent="0.2">
      <c r="A704" s="338"/>
      <c r="B704" s="338"/>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row>
    <row r="705" spans="1:26" ht="15.75" customHeight="1" x14ac:dyDescent="0.2">
      <c r="A705" s="338"/>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row>
    <row r="706" spans="1:26" ht="15.75" customHeight="1" x14ac:dyDescent="0.2">
      <c r="A706" s="338"/>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row>
    <row r="707" spans="1:26" ht="15.75" customHeight="1" x14ac:dyDescent="0.2">
      <c r="A707" s="338"/>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row>
    <row r="708" spans="1:26" ht="15.75" customHeight="1" x14ac:dyDescent="0.2">
      <c r="A708" s="338"/>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row>
    <row r="709" spans="1:26" ht="15.75" customHeight="1" x14ac:dyDescent="0.2">
      <c r="A709" s="338"/>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row>
    <row r="710" spans="1:26" ht="15.75" customHeight="1" x14ac:dyDescent="0.2">
      <c r="A710" s="338"/>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row>
    <row r="711" spans="1:26" ht="15.75" customHeight="1" x14ac:dyDescent="0.2">
      <c r="A711" s="338"/>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row>
    <row r="712" spans="1:26" ht="15.75" customHeight="1" x14ac:dyDescent="0.2">
      <c r="A712" s="338"/>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row>
    <row r="713" spans="1:26" ht="15.75" customHeight="1" x14ac:dyDescent="0.2">
      <c r="A713" s="338"/>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row>
    <row r="714" spans="1:26" ht="15.75" customHeight="1" x14ac:dyDescent="0.2">
      <c r="A714" s="338"/>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row>
    <row r="715" spans="1:26" ht="15.75" customHeight="1" x14ac:dyDescent="0.2">
      <c r="A715" s="338"/>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row>
    <row r="716" spans="1:26" ht="15.75" customHeight="1" x14ac:dyDescent="0.2">
      <c r="A716" s="338"/>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row>
    <row r="717" spans="1:26" ht="15.75" customHeight="1" x14ac:dyDescent="0.2">
      <c r="A717" s="338"/>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row>
    <row r="718" spans="1:26" ht="15.75" customHeight="1" x14ac:dyDescent="0.2">
      <c r="A718" s="338"/>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row>
    <row r="719" spans="1:26" ht="15.75" customHeight="1" x14ac:dyDescent="0.2">
      <c r="A719" s="338"/>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row>
    <row r="720" spans="1:26" ht="15.75" customHeight="1" x14ac:dyDescent="0.2">
      <c r="A720" s="338"/>
      <c r="B720" s="338"/>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row>
    <row r="721" spans="1:26" ht="15.75" customHeight="1" x14ac:dyDescent="0.2">
      <c r="A721" s="338"/>
      <c r="B721" s="338"/>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row>
    <row r="722" spans="1:26" ht="15.75" customHeight="1" x14ac:dyDescent="0.2">
      <c r="A722" s="338"/>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row>
    <row r="723" spans="1:26" ht="15.75" customHeight="1" x14ac:dyDescent="0.2">
      <c r="A723" s="338"/>
      <c r="B723" s="338"/>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row>
    <row r="724" spans="1:26" ht="15.75" customHeight="1" x14ac:dyDescent="0.2">
      <c r="A724" s="338"/>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row>
    <row r="725" spans="1:26" ht="15.75" customHeight="1" x14ac:dyDescent="0.2">
      <c r="A725" s="338"/>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row>
    <row r="726" spans="1:26" ht="15.75" customHeight="1" x14ac:dyDescent="0.2">
      <c r="A726" s="338"/>
      <c r="B726" s="338"/>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row>
    <row r="727" spans="1:26" ht="15.75" customHeight="1" x14ac:dyDescent="0.2">
      <c r="A727" s="338"/>
      <c r="B727" s="338"/>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row>
    <row r="728" spans="1:26" ht="15.75" customHeight="1" x14ac:dyDescent="0.2">
      <c r="A728" s="338"/>
      <c r="B728" s="338"/>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row>
    <row r="729" spans="1:26" ht="15.75" customHeight="1" x14ac:dyDescent="0.2">
      <c r="A729" s="338"/>
      <c r="B729" s="338"/>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row>
    <row r="730" spans="1:26" ht="15.75" customHeight="1" x14ac:dyDescent="0.2">
      <c r="A730" s="338"/>
      <c r="B730" s="338"/>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row>
    <row r="731" spans="1:26" ht="15.75" customHeight="1" x14ac:dyDescent="0.2">
      <c r="A731" s="338"/>
      <c r="B731" s="338"/>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row>
    <row r="732" spans="1:26" ht="15.75" customHeight="1" x14ac:dyDescent="0.2">
      <c r="A732" s="338"/>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row>
    <row r="733" spans="1:26" ht="15.75" customHeight="1" x14ac:dyDescent="0.2">
      <c r="A733" s="338"/>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row>
    <row r="734" spans="1:26" ht="15.75" customHeight="1" x14ac:dyDescent="0.2">
      <c r="A734" s="338"/>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row>
    <row r="735" spans="1:26" ht="15.75" customHeight="1" x14ac:dyDescent="0.2">
      <c r="A735" s="338"/>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row>
    <row r="736" spans="1:26" ht="15.75" customHeight="1" x14ac:dyDescent="0.2">
      <c r="A736" s="338"/>
      <c r="B736" s="338"/>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row>
    <row r="737" spans="1:26" ht="15.75" customHeight="1" x14ac:dyDescent="0.2">
      <c r="A737" s="338"/>
      <c r="B737" s="338"/>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row>
    <row r="738" spans="1:26" ht="15.75" customHeight="1" x14ac:dyDescent="0.2">
      <c r="A738" s="338"/>
      <c r="B738" s="338"/>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row>
    <row r="739" spans="1:26" ht="15.75" customHeight="1" x14ac:dyDescent="0.2">
      <c r="A739" s="338"/>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row>
    <row r="740" spans="1:26" ht="15.75" customHeight="1" x14ac:dyDescent="0.2">
      <c r="A740" s="338"/>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row>
    <row r="741" spans="1:26" ht="15.75" customHeight="1" x14ac:dyDescent="0.2">
      <c r="A741" s="338"/>
      <c r="B741" s="338"/>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row>
    <row r="742" spans="1:26" ht="15.75" customHeight="1" x14ac:dyDescent="0.2">
      <c r="A742" s="338"/>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row>
    <row r="743" spans="1:26" ht="15.75" customHeight="1" x14ac:dyDescent="0.2">
      <c r="A743" s="338"/>
      <c r="B743" s="338"/>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row>
    <row r="744" spans="1:26" ht="15.75" customHeight="1" x14ac:dyDescent="0.2">
      <c r="A744" s="338"/>
      <c r="B744" s="338"/>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row>
    <row r="745" spans="1:26" ht="15.75" customHeight="1" x14ac:dyDescent="0.2">
      <c r="A745" s="338"/>
      <c r="B745" s="338"/>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row>
    <row r="746" spans="1:26" ht="15.75" customHeight="1" x14ac:dyDescent="0.2">
      <c r="A746" s="338"/>
      <c r="B746" s="338"/>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row>
    <row r="747" spans="1:26" ht="15.75" customHeight="1" x14ac:dyDescent="0.2">
      <c r="A747" s="338"/>
      <c r="B747" s="338"/>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row>
    <row r="748" spans="1:26" ht="15.75" customHeight="1" x14ac:dyDescent="0.2">
      <c r="A748" s="338"/>
      <c r="B748" s="338"/>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row>
    <row r="749" spans="1:26" ht="15.75" customHeight="1" x14ac:dyDescent="0.2">
      <c r="A749" s="338"/>
      <c r="B749" s="338"/>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row>
    <row r="750" spans="1:26" ht="15.75" customHeight="1" x14ac:dyDescent="0.2">
      <c r="A750" s="338"/>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row>
    <row r="751" spans="1:26" ht="15.75" customHeight="1" x14ac:dyDescent="0.2">
      <c r="A751" s="338"/>
      <c r="B751" s="338"/>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row>
    <row r="752" spans="1:26" ht="15.75" customHeight="1" x14ac:dyDescent="0.2">
      <c r="A752" s="338"/>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row>
    <row r="753" spans="1:26" ht="15.75" customHeight="1" x14ac:dyDescent="0.2">
      <c r="A753" s="338"/>
      <c r="B753" s="338"/>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row>
    <row r="754" spans="1:26" ht="15.75" customHeight="1" x14ac:dyDescent="0.2">
      <c r="A754" s="338"/>
      <c r="B754" s="338"/>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row>
    <row r="755" spans="1:26" ht="15.75" customHeight="1" x14ac:dyDescent="0.2">
      <c r="A755" s="338"/>
      <c r="B755" s="338"/>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row>
    <row r="756" spans="1:26" ht="15.75" customHeight="1" x14ac:dyDescent="0.2">
      <c r="A756" s="338"/>
      <c r="B756" s="338"/>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row>
    <row r="757" spans="1:26" ht="15.75" customHeight="1" x14ac:dyDescent="0.2">
      <c r="A757" s="338"/>
      <c r="B757" s="338"/>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row>
    <row r="758" spans="1:26" ht="15.75" customHeight="1" x14ac:dyDescent="0.2">
      <c r="A758" s="338"/>
      <c r="B758" s="338"/>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row>
    <row r="759" spans="1:26" ht="15.75" customHeight="1" x14ac:dyDescent="0.2">
      <c r="A759" s="338"/>
      <c r="B759" s="338"/>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row>
    <row r="760" spans="1:26" ht="15.75" customHeight="1" x14ac:dyDescent="0.2">
      <c r="A760" s="338"/>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row>
    <row r="761" spans="1:26" ht="15.75" customHeight="1" x14ac:dyDescent="0.2">
      <c r="A761" s="338"/>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row>
    <row r="762" spans="1:26" ht="15.75" customHeight="1" x14ac:dyDescent="0.2">
      <c r="A762" s="338"/>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row>
    <row r="763" spans="1:26" ht="15.75" customHeight="1" x14ac:dyDescent="0.2">
      <c r="A763" s="338"/>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row>
    <row r="764" spans="1:26" ht="15.75" customHeight="1" x14ac:dyDescent="0.2">
      <c r="A764" s="338"/>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row>
    <row r="765" spans="1:26" ht="15.75" customHeight="1" x14ac:dyDescent="0.2">
      <c r="A765" s="338"/>
      <c r="B765" s="338"/>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row>
    <row r="766" spans="1:26" ht="15.75" customHeight="1" x14ac:dyDescent="0.2">
      <c r="A766" s="338"/>
      <c r="B766" s="338"/>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row>
    <row r="767" spans="1:26" ht="15.75" customHeight="1" x14ac:dyDescent="0.2">
      <c r="A767" s="338"/>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row>
    <row r="768" spans="1:26" ht="15.75" customHeight="1" x14ac:dyDescent="0.2">
      <c r="A768" s="338"/>
      <c r="B768" s="338"/>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row>
    <row r="769" spans="1:26" ht="15.75" customHeight="1" x14ac:dyDescent="0.2">
      <c r="A769" s="338"/>
      <c r="B769" s="338"/>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row>
    <row r="770" spans="1:26" ht="15.75" customHeight="1" x14ac:dyDescent="0.2">
      <c r="A770" s="338"/>
      <c r="B770" s="338"/>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row>
    <row r="771" spans="1:26" ht="15.75" customHeight="1" x14ac:dyDescent="0.2">
      <c r="A771" s="338"/>
      <c r="B771" s="338"/>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row>
    <row r="772" spans="1:26" ht="15.75" customHeight="1" x14ac:dyDescent="0.2">
      <c r="A772" s="338"/>
      <c r="B772" s="338"/>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row>
    <row r="773" spans="1:26" ht="15.75" customHeight="1" x14ac:dyDescent="0.2">
      <c r="A773" s="338"/>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row>
    <row r="774" spans="1:26" ht="15.75" customHeight="1" x14ac:dyDescent="0.2">
      <c r="A774" s="338"/>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row>
    <row r="775" spans="1:26" ht="15.75" customHeight="1" x14ac:dyDescent="0.2">
      <c r="A775" s="338"/>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row>
    <row r="776" spans="1:26" ht="15.75" customHeight="1" x14ac:dyDescent="0.2">
      <c r="A776" s="338"/>
      <c r="B776" s="338"/>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row>
    <row r="777" spans="1:26" ht="15.75" customHeight="1" x14ac:dyDescent="0.2">
      <c r="A777" s="338"/>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row>
    <row r="778" spans="1:26" ht="15.75" customHeight="1" x14ac:dyDescent="0.2">
      <c r="A778" s="338"/>
      <c r="B778" s="338"/>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row>
    <row r="779" spans="1:26" ht="15.75" customHeight="1" x14ac:dyDescent="0.2">
      <c r="A779" s="338"/>
      <c r="B779" s="338"/>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row>
    <row r="780" spans="1:26" ht="15.75" customHeight="1" x14ac:dyDescent="0.2">
      <c r="A780" s="338"/>
      <c r="B780" s="338"/>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row>
    <row r="781" spans="1:26" ht="15.75" customHeight="1" x14ac:dyDescent="0.2">
      <c r="A781" s="338"/>
      <c r="B781" s="338"/>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row>
    <row r="782" spans="1:26" ht="15.75" customHeight="1" x14ac:dyDescent="0.2">
      <c r="A782" s="338"/>
      <c r="B782" s="338"/>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row>
    <row r="783" spans="1:26" ht="15.75" customHeight="1" x14ac:dyDescent="0.2">
      <c r="A783" s="338"/>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row>
    <row r="784" spans="1:26" ht="15.75" customHeight="1" x14ac:dyDescent="0.2">
      <c r="A784" s="338"/>
      <c r="B784" s="338"/>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row>
    <row r="785" spans="1:26" ht="15.75" customHeight="1" x14ac:dyDescent="0.2">
      <c r="A785" s="338"/>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row>
    <row r="786" spans="1:26" ht="15.75" customHeight="1" x14ac:dyDescent="0.2">
      <c r="A786" s="338"/>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row>
    <row r="787" spans="1:26" ht="15.75" customHeight="1" x14ac:dyDescent="0.2">
      <c r="A787" s="338"/>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row>
    <row r="788" spans="1:26" ht="15.75" customHeight="1" x14ac:dyDescent="0.2">
      <c r="A788" s="338"/>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row>
    <row r="789" spans="1:26" ht="15.75" customHeight="1" x14ac:dyDescent="0.2">
      <c r="A789" s="338"/>
      <c r="B789" s="338"/>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row>
    <row r="790" spans="1:26" ht="15.75" customHeight="1" x14ac:dyDescent="0.2">
      <c r="A790" s="338"/>
      <c r="B790" s="338"/>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row>
    <row r="791" spans="1:26" ht="15.75" customHeight="1" x14ac:dyDescent="0.2">
      <c r="A791" s="338"/>
      <c r="B791" s="338"/>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row>
    <row r="792" spans="1:26" ht="15.75" customHeight="1" x14ac:dyDescent="0.2">
      <c r="A792" s="338"/>
      <c r="B792" s="338"/>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row>
    <row r="793" spans="1:26" ht="15.75" customHeight="1" x14ac:dyDescent="0.2">
      <c r="A793" s="338"/>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row>
    <row r="794" spans="1:26" ht="15.75" customHeight="1" x14ac:dyDescent="0.2">
      <c r="A794" s="338"/>
      <c r="B794" s="338"/>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row>
    <row r="795" spans="1:26" ht="15.75" customHeight="1" x14ac:dyDescent="0.2">
      <c r="A795" s="338"/>
      <c r="B795" s="338"/>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row>
    <row r="796" spans="1:26" ht="15.75" customHeight="1" x14ac:dyDescent="0.2">
      <c r="A796" s="338"/>
      <c r="B796" s="338"/>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row>
    <row r="797" spans="1:26" ht="15.75" customHeight="1" x14ac:dyDescent="0.2">
      <c r="A797" s="338"/>
      <c r="B797" s="338"/>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row>
    <row r="798" spans="1:26" ht="15.75" customHeight="1" x14ac:dyDescent="0.2">
      <c r="A798" s="338"/>
      <c r="B798" s="338"/>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row>
    <row r="799" spans="1:26" ht="15.75" customHeight="1" x14ac:dyDescent="0.2">
      <c r="A799" s="338"/>
      <c r="B799" s="338"/>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row>
    <row r="800" spans="1:26" ht="15.75" customHeight="1" x14ac:dyDescent="0.2">
      <c r="A800" s="338"/>
      <c r="B800" s="338"/>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row>
    <row r="801" spans="1:26" ht="15.75" customHeight="1" x14ac:dyDescent="0.2">
      <c r="A801" s="338"/>
      <c r="B801" s="338"/>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row>
    <row r="802" spans="1:26" ht="15.75" customHeight="1" x14ac:dyDescent="0.2">
      <c r="A802" s="338"/>
      <c r="B802" s="338"/>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row>
    <row r="803" spans="1:26" ht="15.75" customHeight="1" x14ac:dyDescent="0.2">
      <c r="A803" s="338"/>
      <c r="B803" s="338"/>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row>
    <row r="804" spans="1:26" ht="15.75" customHeight="1" x14ac:dyDescent="0.2">
      <c r="A804" s="338"/>
      <c r="B804" s="338"/>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row>
    <row r="805" spans="1:26" ht="15.75" customHeight="1" x14ac:dyDescent="0.2">
      <c r="A805" s="338"/>
      <c r="B805" s="338"/>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row>
    <row r="806" spans="1:26" ht="15.75" customHeight="1" x14ac:dyDescent="0.2">
      <c r="A806" s="338"/>
      <c r="B806" s="338"/>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row>
    <row r="807" spans="1:26" ht="15.75" customHeight="1" x14ac:dyDescent="0.2">
      <c r="A807" s="338"/>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row>
    <row r="808" spans="1:26" ht="15.75" customHeight="1" x14ac:dyDescent="0.2">
      <c r="A808" s="338"/>
      <c r="B808" s="338"/>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row>
    <row r="809" spans="1:26" ht="15.75" customHeight="1" x14ac:dyDescent="0.2">
      <c r="A809" s="338"/>
      <c r="B809" s="338"/>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row>
    <row r="810" spans="1:26" ht="15.75" customHeight="1" x14ac:dyDescent="0.2">
      <c r="A810" s="338"/>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row>
    <row r="811" spans="1:26" ht="15.75" customHeight="1" x14ac:dyDescent="0.2">
      <c r="A811" s="338"/>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row>
    <row r="812" spans="1:26" ht="15.75" customHeight="1" x14ac:dyDescent="0.2">
      <c r="A812" s="338"/>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row>
    <row r="813" spans="1:26" ht="15.75" customHeight="1" x14ac:dyDescent="0.2">
      <c r="A813" s="338"/>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row>
    <row r="814" spans="1:26" ht="15.75" customHeight="1" x14ac:dyDescent="0.2">
      <c r="A814" s="338"/>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row>
    <row r="815" spans="1:26" ht="15.75" customHeight="1" x14ac:dyDescent="0.2">
      <c r="A815" s="338"/>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row>
    <row r="816" spans="1:26" ht="15.75" customHeight="1" x14ac:dyDescent="0.2">
      <c r="A816" s="338"/>
      <c r="B816" s="338"/>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row>
    <row r="817" spans="1:26" ht="15.75" customHeight="1" x14ac:dyDescent="0.2">
      <c r="A817" s="338"/>
      <c r="B817" s="338"/>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row>
    <row r="818" spans="1:26" ht="15.75" customHeight="1" x14ac:dyDescent="0.2">
      <c r="A818" s="338"/>
      <c r="B818" s="338"/>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row>
    <row r="819" spans="1:26" ht="15.75" customHeight="1" x14ac:dyDescent="0.2">
      <c r="A819" s="338"/>
      <c r="B819" s="338"/>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row>
    <row r="820" spans="1:26" ht="15.75" customHeight="1" x14ac:dyDescent="0.2">
      <c r="A820" s="338"/>
      <c r="B820" s="338"/>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row>
    <row r="821" spans="1:26" ht="15.75" customHeight="1" x14ac:dyDescent="0.2">
      <c r="A821" s="338"/>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row>
    <row r="822" spans="1:26" ht="15.75" customHeight="1" x14ac:dyDescent="0.2">
      <c r="A822" s="338"/>
      <c r="B822" s="338"/>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row>
    <row r="823" spans="1:26" ht="15.75" customHeight="1" x14ac:dyDescent="0.2">
      <c r="A823" s="338"/>
      <c r="B823" s="338"/>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row>
    <row r="824" spans="1:26" ht="15.75" customHeight="1" x14ac:dyDescent="0.2">
      <c r="A824" s="338"/>
      <c r="B824" s="338"/>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row>
    <row r="825" spans="1:26" ht="15.75" customHeight="1" x14ac:dyDescent="0.2">
      <c r="A825" s="338"/>
      <c r="B825" s="338"/>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row>
    <row r="826" spans="1:26" ht="15.75" customHeight="1" x14ac:dyDescent="0.2">
      <c r="A826" s="338"/>
      <c r="B826" s="338"/>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row>
    <row r="827" spans="1:26" ht="15.75" customHeight="1" x14ac:dyDescent="0.2">
      <c r="A827" s="338"/>
      <c r="B827" s="338"/>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row>
    <row r="828" spans="1:26" ht="15.75" customHeight="1" x14ac:dyDescent="0.2">
      <c r="A828" s="338"/>
      <c r="B828" s="338"/>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row>
    <row r="829" spans="1:26" ht="15.75" customHeight="1" x14ac:dyDescent="0.2">
      <c r="A829" s="338"/>
      <c r="B829" s="338"/>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row>
    <row r="830" spans="1:26" ht="15.75" customHeight="1" x14ac:dyDescent="0.2">
      <c r="A830" s="338"/>
      <c r="B830" s="338"/>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row>
    <row r="831" spans="1:26" ht="15.75" customHeight="1" x14ac:dyDescent="0.2">
      <c r="A831" s="338"/>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row>
    <row r="832" spans="1:26" ht="15.75" customHeight="1" x14ac:dyDescent="0.2">
      <c r="A832" s="338"/>
      <c r="B832" s="338"/>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row>
    <row r="833" spans="1:26" ht="15.75" customHeight="1" x14ac:dyDescent="0.2">
      <c r="A833" s="338"/>
      <c r="B833" s="338"/>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row>
    <row r="834" spans="1:26" ht="15.75" customHeight="1" x14ac:dyDescent="0.2">
      <c r="A834" s="338"/>
      <c r="B834" s="338"/>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row>
    <row r="835" spans="1:26" ht="15.75" customHeight="1" x14ac:dyDescent="0.2">
      <c r="A835" s="338"/>
      <c r="B835" s="338"/>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row>
    <row r="836" spans="1:26" ht="15.75" customHeight="1" x14ac:dyDescent="0.2">
      <c r="A836" s="338"/>
      <c r="B836" s="338"/>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row>
    <row r="837" spans="1:26" ht="15.75" customHeight="1" x14ac:dyDescent="0.2">
      <c r="A837" s="338"/>
      <c r="B837" s="338"/>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row>
    <row r="838" spans="1:26" ht="15.75" customHeight="1" x14ac:dyDescent="0.2">
      <c r="A838" s="338"/>
      <c r="B838" s="338"/>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row>
    <row r="839" spans="1:26" ht="15.75" customHeight="1" x14ac:dyDescent="0.2">
      <c r="A839" s="338"/>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row>
    <row r="840" spans="1:26" ht="15.75" customHeight="1" x14ac:dyDescent="0.2">
      <c r="A840" s="338"/>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row>
    <row r="841" spans="1:26" ht="15.75" customHeight="1" x14ac:dyDescent="0.2">
      <c r="A841" s="338"/>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row>
    <row r="842" spans="1:26" ht="15.75" customHeight="1" x14ac:dyDescent="0.2">
      <c r="A842" s="338"/>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row>
    <row r="843" spans="1:26" ht="15.75" customHeight="1" x14ac:dyDescent="0.2">
      <c r="A843" s="338"/>
      <c r="B843" s="338"/>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row>
    <row r="844" spans="1:26" ht="15.75" customHeight="1" x14ac:dyDescent="0.2">
      <c r="A844" s="338"/>
      <c r="B844" s="338"/>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row>
    <row r="845" spans="1:26" ht="15.75" customHeight="1" x14ac:dyDescent="0.2">
      <c r="A845" s="338"/>
      <c r="B845" s="338"/>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row>
    <row r="846" spans="1:26" ht="15.75" customHeight="1" x14ac:dyDescent="0.2">
      <c r="A846" s="338"/>
      <c r="B846" s="338"/>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row>
    <row r="847" spans="1:26" ht="15.75" customHeight="1" x14ac:dyDescent="0.2">
      <c r="A847" s="338"/>
      <c r="B847" s="338"/>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row>
    <row r="848" spans="1:26" ht="15.75" customHeight="1" x14ac:dyDescent="0.2">
      <c r="A848" s="338"/>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row>
    <row r="849" spans="1:26" ht="15.75" customHeight="1" x14ac:dyDescent="0.2">
      <c r="A849" s="338"/>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row>
    <row r="850" spans="1:26" ht="15.75" customHeight="1" x14ac:dyDescent="0.2">
      <c r="A850" s="338"/>
      <c r="B850" s="338"/>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row>
    <row r="851" spans="1:26" ht="15.75" customHeight="1" x14ac:dyDescent="0.2">
      <c r="A851" s="338"/>
      <c r="B851" s="338"/>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row>
    <row r="852" spans="1:26" ht="15.75" customHeight="1" x14ac:dyDescent="0.2">
      <c r="A852" s="338"/>
      <c r="B852" s="338"/>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row>
    <row r="853" spans="1:26" ht="15.75" customHeight="1" x14ac:dyDescent="0.2">
      <c r="A853" s="338"/>
      <c r="B853" s="338"/>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row>
    <row r="854" spans="1:26" ht="15.75" customHeight="1" x14ac:dyDescent="0.2">
      <c r="A854" s="338"/>
      <c r="B854" s="338"/>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row>
    <row r="855" spans="1:26" ht="15.75" customHeight="1" x14ac:dyDescent="0.2">
      <c r="A855" s="338"/>
      <c r="B855" s="338"/>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row>
    <row r="856" spans="1:26" ht="15.75" customHeight="1" x14ac:dyDescent="0.2">
      <c r="A856" s="338"/>
      <c r="B856" s="338"/>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row>
    <row r="857" spans="1:26" ht="15.75" customHeight="1" x14ac:dyDescent="0.2">
      <c r="A857" s="338"/>
      <c r="B857" s="338"/>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row>
    <row r="858" spans="1:26" ht="15.75" customHeight="1" x14ac:dyDescent="0.2">
      <c r="A858" s="338"/>
      <c r="B858" s="338"/>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row>
    <row r="859" spans="1:26" ht="15.75" customHeight="1" x14ac:dyDescent="0.2">
      <c r="A859" s="338"/>
      <c r="B859" s="338"/>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row>
    <row r="860" spans="1:26" ht="15.75" customHeight="1" x14ac:dyDescent="0.2">
      <c r="A860" s="338"/>
      <c r="B860" s="338"/>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row>
    <row r="861" spans="1:26" ht="15.75" customHeight="1" x14ac:dyDescent="0.2">
      <c r="A861" s="338"/>
      <c r="B861" s="338"/>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row>
    <row r="862" spans="1:26" ht="15.75" customHeight="1" x14ac:dyDescent="0.2">
      <c r="A862" s="338"/>
      <c r="B862" s="338"/>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row>
    <row r="863" spans="1:26" ht="15.75" customHeight="1" x14ac:dyDescent="0.2">
      <c r="A863" s="338"/>
      <c r="B863" s="338"/>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row>
    <row r="864" spans="1:26" ht="15.75" customHeight="1" x14ac:dyDescent="0.2">
      <c r="A864" s="338"/>
      <c r="B864" s="338"/>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row>
    <row r="865" spans="1:26" ht="15.75" customHeight="1" x14ac:dyDescent="0.2">
      <c r="A865" s="338"/>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row>
    <row r="866" spans="1:26" ht="15.75" customHeight="1" x14ac:dyDescent="0.2">
      <c r="A866" s="338"/>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row>
    <row r="867" spans="1:26" ht="15.75" customHeight="1" x14ac:dyDescent="0.2">
      <c r="A867" s="338"/>
      <c r="B867" s="338"/>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row>
    <row r="868" spans="1:26" ht="15.75" customHeight="1" x14ac:dyDescent="0.2">
      <c r="A868" s="338"/>
      <c r="B868" s="338"/>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row>
    <row r="869" spans="1:26" ht="15.75" customHeight="1" x14ac:dyDescent="0.2">
      <c r="A869" s="338"/>
      <c r="B869" s="338"/>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row>
    <row r="870" spans="1:26" ht="15.75" customHeight="1" x14ac:dyDescent="0.2">
      <c r="A870" s="338"/>
      <c r="B870" s="338"/>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row>
    <row r="871" spans="1:26" ht="15.75" customHeight="1" x14ac:dyDescent="0.2">
      <c r="A871" s="338"/>
      <c r="B871" s="338"/>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row>
    <row r="872" spans="1:26" ht="15.75" customHeight="1" x14ac:dyDescent="0.2">
      <c r="A872" s="338"/>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row>
    <row r="873" spans="1:26" ht="15.75" customHeight="1" x14ac:dyDescent="0.2">
      <c r="A873" s="338"/>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row>
    <row r="874" spans="1:26" ht="15.75" customHeight="1" x14ac:dyDescent="0.2">
      <c r="A874" s="338"/>
      <c r="B874" s="338"/>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row>
    <row r="875" spans="1:26" ht="15.75" customHeight="1" x14ac:dyDescent="0.2">
      <c r="A875" s="338"/>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row>
    <row r="876" spans="1:26" ht="15.75" customHeight="1" x14ac:dyDescent="0.2">
      <c r="A876" s="338"/>
      <c r="B876" s="338"/>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row>
    <row r="877" spans="1:26" ht="15.75" customHeight="1" x14ac:dyDescent="0.2">
      <c r="A877" s="338"/>
      <c r="B877" s="338"/>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row>
    <row r="878" spans="1:26" ht="15.75" customHeight="1" x14ac:dyDescent="0.2">
      <c r="A878" s="338"/>
      <c r="B878" s="338"/>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row>
    <row r="879" spans="1:26" ht="15.75" customHeight="1" x14ac:dyDescent="0.2">
      <c r="A879" s="338"/>
      <c r="B879" s="338"/>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row>
    <row r="880" spans="1:26" ht="15.75" customHeight="1" x14ac:dyDescent="0.2">
      <c r="A880" s="338"/>
      <c r="B880" s="338"/>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row>
    <row r="881" spans="1:26" ht="15.75" customHeight="1" x14ac:dyDescent="0.2">
      <c r="A881" s="338"/>
      <c r="B881" s="338"/>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row>
    <row r="882" spans="1:26" ht="15.75" customHeight="1" x14ac:dyDescent="0.2">
      <c r="A882" s="338"/>
      <c r="B882" s="338"/>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row>
    <row r="883" spans="1:26" ht="15.75" customHeight="1" x14ac:dyDescent="0.2">
      <c r="A883" s="338"/>
      <c r="B883" s="338"/>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row>
    <row r="884" spans="1:26" ht="15.75" customHeight="1" x14ac:dyDescent="0.2">
      <c r="A884" s="338"/>
      <c r="B884" s="338"/>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row>
    <row r="885" spans="1:26" ht="15.75" customHeight="1" x14ac:dyDescent="0.2">
      <c r="A885" s="338"/>
      <c r="B885" s="338"/>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row>
    <row r="886" spans="1:26" ht="15.75" customHeight="1" x14ac:dyDescent="0.2">
      <c r="A886" s="338"/>
      <c r="B886" s="338"/>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row>
    <row r="887" spans="1:26" ht="15.75" customHeight="1" x14ac:dyDescent="0.2">
      <c r="A887" s="338"/>
      <c r="B887" s="338"/>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row>
    <row r="888" spans="1:26" ht="15.75" customHeight="1" x14ac:dyDescent="0.2">
      <c r="A888" s="338"/>
      <c r="B888" s="338"/>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row>
    <row r="889" spans="1:26" ht="15.75" customHeight="1" x14ac:dyDescent="0.2">
      <c r="A889" s="338"/>
      <c r="B889" s="338"/>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row>
    <row r="890" spans="1:26" ht="15.75" customHeight="1" x14ac:dyDescent="0.2">
      <c r="A890" s="338"/>
      <c r="B890" s="338"/>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row>
    <row r="891" spans="1:26" ht="15.75" customHeight="1" x14ac:dyDescent="0.2">
      <c r="A891" s="338"/>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row>
    <row r="892" spans="1:26" ht="15.75" customHeight="1" x14ac:dyDescent="0.2">
      <c r="A892" s="338"/>
      <c r="B892" s="338"/>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row>
    <row r="893" spans="1:26" ht="15.75" customHeight="1" x14ac:dyDescent="0.2">
      <c r="A893" s="338"/>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row>
    <row r="894" spans="1:26" ht="15.75" customHeight="1" x14ac:dyDescent="0.2">
      <c r="A894" s="338"/>
      <c r="B894" s="338"/>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row>
    <row r="895" spans="1:26" ht="15.75" customHeight="1" x14ac:dyDescent="0.2">
      <c r="A895" s="338"/>
      <c r="B895" s="338"/>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row>
    <row r="896" spans="1:26" ht="15.75" customHeight="1" x14ac:dyDescent="0.2">
      <c r="A896" s="338"/>
      <c r="B896" s="338"/>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row>
    <row r="897" spans="1:26" ht="15.75" customHeight="1" x14ac:dyDescent="0.2">
      <c r="A897" s="338"/>
      <c r="B897" s="338"/>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row>
    <row r="898" spans="1:26" ht="15.75" customHeight="1" x14ac:dyDescent="0.2">
      <c r="A898" s="338"/>
      <c r="B898" s="338"/>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row>
    <row r="899" spans="1:26" ht="15.75" customHeight="1" x14ac:dyDescent="0.2">
      <c r="A899" s="338"/>
      <c r="B899" s="338"/>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row>
    <row r="900" spans="1:26" ht="15.75" customHeight="1" x14ac:dyDescent="0.2">
      <c r="A900" s="338"/>
      <c r="B900" s="338"/>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row>
    <row r="901" spans="1:26" ht="15.75" customHeight="1" x14ac:dyDescent="0.2">
      <c r="A901" s="338"/>
      <c r="B901" s="338"/>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row>
    <row r="902" spans="1:26" ht="15.75" customHeight="1" x14ac:dyDescent="0.2">
      <c r="A902" s="338"/>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row>
    <row r="903" spans="1:26" ht="15.75" customHeight="1" x14ac:dyDescent="0.2">
      <c r="A903" s="338"/>
      <c r="B903" s="338"/>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row>
    <row r="904" spans="1:26" ht="15.75" customHeight="1" x14ac:dyDescent="0.2">
      <c r="A904" s="338"/>
      <c r="B904" s="338"/>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row>
    <row r="905" spans="1:26" ht="15.75" customHeight="1" x14ac:dyDescent="0.2">
      <c r="A905" s="338"/>
      <c r="B905" s="338"/>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row>
    <row r="906" spans="1:26" ht="15.75" customHeight="1" x14ac:dyDescent="0.2">
      <c r="A906" s="338"/>
      <c r="B906" s="338"/>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row>
    <row r="907" spans="1:26" ht="15.75" customHeight="1" x14ac:dyDescent="0.2">
      <c r="A907" s="338"/>
      <c r="B907" s="338"/>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row>
    <row r="908" spans="1:26" ht="15.75" customHeight="1" x14ac:dyDescent="0.2">
      <c r="A908" s="338"/>
      <c r="B908" s="338"/>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row>
    <row r="909" spans="1:26" ht="15.75" customHeight="1" x14ac:dyDescent="0.2">
      <c r="A909" s="338"/>
      <c r="B909" s="338"/>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row>
    <row r="910" spans="1:26" ht="15.75" customHeight="1" x14ac:dyDescent="0.2">
      <c r="A910" s="338"/>
      <c r="B910" s="338"/>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row>
    <row r="911" spans="1:26" ht="15.75" customHeight="1" x14ac:dyDescent="0.2">
      <c r="A911" s="338"/>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row>
    <row r="912" spans="1:26" ht="15.75" customHeight="1" x14ac:dyDescent="0.2">
      <c r="A912" s="338"/>
      <c r="B912" s="338"/>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row>
    <row r="913" spans="1:26" ht="15.75" customHeight="1" x14ac:dyDescent="0.2">
      <c r="A913" s="338"/>
      <c r="B913" s="338"/>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row>
    <row r="914" spans="1:26" ht="15.75" customHeight="1" x14ac:dyDescent="0.2">
      <c r="A914" s="338"/>
      <c r="B914" s="338"/>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row>
    <row r="915" spans="1:26" ht="15.75" customHeight="1" x14ac:dyDescent="0.2">
      <c r="A915" s="338"/>
      <c r="B915" s="338"/>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row>
    <row r="916" spans="1:26" ht="15.75" customHeight="1" x14ac:dyDescent="0.2">
      <c r="A916" s="338"/>
      <c r="B916" s="338"/>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row>
    <row r="917" spans="1:26" ht="15.75" customHeight="1" x14ac:dyDescent="0.2">
      <c r="A917" s="338"/>
      <c r="B917" s="338"/>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row>
    <row r="918" spans="1:26" ht="15.75" customHeight="1" x14ac:dyDescent="0.2">
      <c r="A918" s="338"/>
      <c r="B918" s="338"/>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row>
    <row r="919" spans="1:26" ht="15.75" customHeight="1" x14ac:dyDescent="0.2">
      <c r="A919" s="338"/>
      <c r="B919" s="338"/>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row>
    <row r="920" spans="1:26" ht="15.75" customHeight="1" x14ac:dyDescent="0.2">
      <c r="A920" s="338"/>
      <c r="B920" s="338"/>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row>
    <row r="921" spans="1:26" ht="15.75" customHeight="1" x14ac:dyDescent="0.2">
      <c r="A921" s="338"/>
      <c r="B921" s="338"/>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row>
    <row r="922" spans="1:26" ht="15.75" customHeight="1" x14ac:dyDescent="0.2">
      <c r="A922" s="338"/>
      <c r="B922" s="338"/>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row>
    <row r="923" spans="1:26" ht="15.75" customHeight="1" x14ac:dyDescent="0.2">
      <c r="A923" s="338"/>
      <c r="B923" s="338"/>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row>
    <row r="924" spans="1:26" ht="15.75" customHeight="1" x14ac:dyDescent="0.2">
      <c r="A924" s="338"/>
      <c r="B924" s="338"/>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row>
    <row r="925" spans="1:26" ht="15.75" customHeight="1" x14ac:dyDescent="0.2">
      <c r="A925" s="338"/>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row>
    <row r="926" spans="1:26" ht="15.75" customHeight="1" x14ac:dyDescent="0.2">
      <c r="A926" s="338"/>
      <c r="B926" s="338"/>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row>
    <row r="927" spans="1:26" ht="15.75" customHeight="1" x14ac:dyDescent="0.2">
      <c r="A927" s="338"/>
      <c r="B927" s="338"/>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row>
    <row r="928" spans="1:26" ht="15.75" customHeight="1" x14ac:dyDescent="0.2">
      <c r="A928" s="338"/>
      <c r="B928" s="338"/>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row>
    <row r="929" spans="1:26" ht="15.75" customHeight="1" x14ac:dyDescent="0.2">
      <c r="A929" s="338"/>
      <c r="B929" s="338"/>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row>
    <row r="930" spans="1:26" ht="15.75" customHeight="1" x14ac:dyDescent="0.2">
      <c r="A930" s="338"/>
      <c r="B930" s="338"/>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row>
    <row r="931" spans="1:26" ht="15.75" customHeight="1" x14ac:dyDescent="0.2">
      <c r="A931" s="338"/>
      <c r="B931" s="338"/>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row>
    <row r="932" spans="1:26" ht="15.75" customHeight="1" x14ac:dyDescent="0.2">
      <c r="A932" s="338"/>
      <c r="B932" s="338"/>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row>
    <row r="933" spans="1:26" ht="15.75" customHeight="1" x14ac:dyDescent="0.2">
      <c r="A933" s="338"/>
      <c r="B933" s="338"/>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row>
    <row r="934" spans="1:26" ht="15.75" customHeight="1" x14ac:dyDescent="0.2">
      <c r="A934" s="338"/>
      <c r="B934" s="338"/>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row>
    <row r="935" spans="1:26" ht="15.75" customHeight="1" x14ac:dyDescent="0.2">
      <c r="A935" s="338"/>
      <c r="B935" s="338"/>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row>
    <row r="936" spans="1:26" ht="15.75" customHeight="1" x14ac:dyDescent="0.2">
      <c r="A936" s="338"/>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row>
    <row r="937" spans="1:26" ht="15.75" customHeight="1" x14ac:dyDescent="0.2">
      <c r="A937" s="338"/>
      <c r="B937" s="338"/>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row>
    <row r="938" spans="1:26" ht="15.75" customHeight="1" x14ac:dyDescent="0.2">
      <c r="A938" s="338"/>
      <c r="B938" s="338"/>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row>
    <row r="939" spans="1:26" ht="15.75" customHeight="1" x14ac:dyDescent="0.2">
      <c r="A939" s="338"/>
      <c r="B939" s="338"/>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row>
    <row r="940" spans="1:26" ht="15.75" customHeight="1" x14ac:dyDescent="0.2">
      <c r="A940" s="338"/>
      <c r="B940" s="338"/>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row>
    <row r="941" spans="1:26" ht="15.75" customHeight="1" x14ac:dyDescent="0.2">
      <c r="A941" s="338"/>
      <c r="B941" s="338"/>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row>
    <row r="942" spans="1:26" ht="15.75" customHeight="1" x14ac:dyDescent="0.2">
      <c r="A942" s="338"/>
      <c r="B942" s="338"/>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row>
    <row r="943" spans="1:26" ht="15.75" customHeight="1" x14ac:dyDescent="0.2">
      <c r="A943" s="338"/>
      <c r="B943" s="338"/>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row>
    <row r="944" spans="1:26" ht="15.75" customHeight="1" x14ac:dyDescent="0.2">
      <c r="A944" s="338"/>
      <c r="B944" s="338"/>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row>
    <row r="945" spans="1:26" ht="15.75" customHeight="1" x14ac:dyDescent="0.2">
      <c r="A945" s="338"/>
      <c r="B945" s="338"/>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row>
    <row r="946" spans="1:26" ht="15.75" customHeight="1" x14ac:dyDescent="0.2">
      <c r="A946" s="338"/>
      <c r="B946" s="338"/>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row>
    <row r="947" spans="1:26" ht="15.75" customHeight="1" x14ac:dyDescent="0.2">
      <c r="A947" s="338"/>
      <c r="B947" s="338"/>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row>
    <row r="948" spans="1:26" ht="15.75" customHeight="1" x14ac:dyDescent="0.2">
      <c r="A948" s="338"/>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row>
    <row r="949" spans="1:26" ht="15.75" customHeight="1" x14ac:dyDescent="0.2">
      <c r="A949" s="338"/>
      <c r="B949" s="338"/>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row>
    <row r="950" spans="1:26" ht="15.75" customHeight="1" x14ac:dyDescent="0.2">
      <c r="A950" s="338"/>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row>
    <row r="951" spans="1:26" ht="15.75" customHeight="1" x14ac:dyDescent="0.2">
      <c r="A951" s="338"/>
      <c r="B951" s="338"/>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row>
    <row r="952" spans="1:26" ht="15.75" customHeight="1" x14ac:dyDescent="0.2">
      <c r="A952" s="338"/>
      <c r="B952" s="338"/>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row>
    <row r="953" spans="1:26" ht="15.75" customHeight="1" x14ac:dyDescent="0.2">
      <c r="A953" s="338"/>
      <c r="B953" s="338"/>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row>
    <row r="954" spans="1:26" ht="15.75" customHeight="1" x14ac:dyDescent="0.2">
      <c r="A954" s="338"/>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row>
    <row r="955" spans="1:26" ht="15.75" customHeight="1" x14ac:dyDescent="0.2">
      <c r="A955" s="338"/>
      <c r="B955" s="338"/>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row>
    <row r="956" spans="1:26" ht="15.75" customHeight="1" x14ac:dyDescent="0.2">
      <c r="A956" s="338"/>
      <c r="B956" s="338"/>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row>
    <row r="957" spans="1:26" ht="15.75" customHeight="1" x14ac:dyDescent="0.2">
      <c r="A957" s="338"/>
      <c r="B957" s="338"/>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row>
    <row r="958" spans="1:26" ht="15.75" customHeight="1" x14ac:dyDescent="0.2">
      <c r="A958" s="338"/>
      <c r="B958" s="338"/>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row>
    <row r="959" spans="1:26" ht="15.75" customHeight="1" x14ac:dyDescent="0.2">
      <c r="A959" s="338"/>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row>
    <row r="960" spans="1:26" ht="15.75" customHeight="1" x14ac:dyDescent="0.2">
      <c r="A960" s="338"/>
      <c r="B960" s="338"/>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row>
    <row r="961" spans="1:26" ht="15.75" customHeight="1" x14ac:dyDescent="0.2">
      <c r="A961" s="338"/>
      <c r="B961" s="338"/>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c r="Y961" s="338"/>
      <c r="Z961" s="338"/>
    </row>
    <row r="962" spans="1:26" ht="15.75" customHeight="1" x14ac:dyDescent="0.2">
      <c r="A962" s="338"/>
      <c r="B962" s="338"/>
      <c r="C962" s="338"/>
      <c r="D962" s="338"/>
      <c r="E962" s="338"/>
      <c r="F962" s="338"/>
      <c r="G962" s="338"/>
      <c r="H962" s="338"/>
      <c r="I962" s="338"/>
      <c r="J962" s="338"/>
      <c r="K962" s="338"/>
      <c r="L962" s="338"/>
      <c r="M962" s="338"/>
      <c r="N962" s="338"/>
      <c r="O962" s="338"/>
      <c r="P962" s="338"/>
      <c r="Q962" s="338"/>
      <c r="R962" s="338"/>
      <c r="S962" s="338"/>
      <c r="T962" s="338"/>
      <c r="U962" s="338"/>
      <c r="V962" s="338"/>
      <c r="W962" s="338"/>
      <c r="X962" s="338"/>
      <c r="Y962" s="338"/>
      <c r="Z962" s="338"/>
    </row>
    <row r="963" spans="1:26" ht="15.75" customHeight="1" x14ac:dyDescent="0.2">
      <c r="A963" s="338"/>
      <c r="B963" s="338"/>
      <c r="C963" s="338"/>
      <c r="D963" s="338"/>
      <c r="E963" s="338"/>
      <c r="F963" s="338"/>
      <c r="G963" s="338"/>
      <c r="H963" s="338"/>
      <c r="I963" s="338"/>
      <c r="J963" s="338"/>
      <c r="K963" s="338"/>
      <c r="L963" s="338"/>
      <c r="M963" s="338"/>
      <c r="N963" s="338"/>
      <c r="O963" s="338"/>
      <c r="P963" s="338"/>
      <c r="Q963" s="338"/>
      <c r="R963" s="338"/>
      <c r="S963" s="338"/>
      <c r="T963" s="338"/>
      <c r="U963" s="338"/>
      <c r="V963" s="338"/>
      <c r="W963" s="338"/>
      <c r="X963" s="338"/>
      <c r="Y963" s="338"/>
      <c r="Z963" s="338"/>
    </row>
    <row r="964" spans="1:26" ht="15.75" customHeight="1" x14ac:dyDescent="0.2">
      <c r="A964" s="338"/>
      <c r="B964" s="338"/>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c r="Y964" s="338"/>
      <c r="Z964" s="338"/>
    </row>
    <row r="965" spans="1:26" ht="15.75" customHeight="1" x14ac:dyDescent="0.2">
      <c r="A965" s="338"/>
      <c r="B965" s="338"/>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c r="Y965" s="338"/>
      <c r="Z965" s="338"/>
    </row>
    <row r="966" spans="1:26" ht="15.75" customHeight="1" x14ac:dyDescent="0.2">
      <c r="A966" s="338"/>
      <c r="B966" s="338"/>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c r="Y966" s="338"/>
      <c r="Z966" s="338"/>
    </row>
    <row r="967" spans="1:26" ht="15.75" customHeight="1" x14ac:dyDescent="0.2">
      <c r="A967" s="338"/>
      <c r="B967" s="338"/>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c r="Y967" s="338"/>
      <c r="Z967" s="338"/>
    </row>
    <row r="968" spans="1:26" ht="15.75" customHeight="1" x14ac:dyDescent="0.2">
      <c r="A968" s="338"/>
      <c r="B968" s="338"/>
      <c r="C968" s="338"/>
      <c r="D968" s="338"/>
      <c r="E968" s="338"/>
      <c r="F968" s="338"/>
      <c r="G968" s="338"/>
      <c r="H968" s="338"/>
      <c r="I968" s="338"/>
      <c r="J968" s="338"/>
      <c r="K968" s="338"/>
      <c r="L968" s="338"/>
      <c r="M968" s="338"/>
      <c r="N968" s="338"/>
      <c r="O968" s="338"/>
      <c r="P968" s="338"/>
      <c r="Q968" s="338"/>
      <c r="R968" s="338"/>
      <c r="S968" s="338"/>
      <c r="T968" s="338"/>
      <c r="U968" s="338"/>
      <c r="V968" s="338"/>
      <c r="W968" s="338"/>
      <c r="X968" s="338"/>
      <c r="Y968" s="338"/>
      <c r="Z968" s="338"/>
    </row>
    <row r="969" spans="1:26" ht="15.75" customHeight="1" x14ac:dyDescent="0.2">
      <c r="A969" s="338"/>
      <c r="B969" s="338"/>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338"/>
    </row>
    <row r="970" spans="1:26" ht="15.75" customHeight="1" x14ac:dyDescent="0.2">
      <c r="A970" s="338"/>
      <c r="B970" s="338"/>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c r="Y970" s="338"/>
      <c r="Z970" s="338"/>
    </row>
    <row r="971" spans="1:26" ht="15.75" customHeight="1" x14ac:dyDescent="0.2">
      <c r="A971" s="338"/>
      <c r="B971" s="338"/>
      <c r="C971" s="338"/>
      <c r="D971" s="338"/>
      <c r="E971" s="338"/>
      <c r="F971" s="338"/>
      <c r="G971" s="338"/>
      <c r="H971" s="338"/>
      <c r="I971" s="338"/>
      <c r="J971" s="338"/>
      <c r="K971" s="338"/>
      <c r="L971" s="338"/>
      <c r="M971" s="338"/>
      <c r="N971" s="338"/>
      <c r="O971" s="338"/>
      <c r="P971" s="338"/>
      <c r="Q971" s="338"/>
      <c r="R971" s="338"/>
      <c r="S971" s="338"/>
      <c r="T971" s="338"/>
      <c r="U971" s="338"/>
      <c r="V971" s="338"/>
      <c r="W971" s="338"/>
      <c r="X971" s="338"/>
      <c r="Y971" s="338"/>
      <c r="Z971" s="338"/>
    </row>
    <row r="972" spans="1:26" ht="15.75" customHeight="1" x14ac:dyDescent="0.2">
      <c r="A972" s="338"/>
      <c r="B972" s="338"/>
      <c r="C972" s="338"/>
      <c r="D972" s="338"/>
      <c r="E972" s="338"/>
      <c r="F972" s="338"/>
      <c r="G972" s="338"/>
      <c r="H972" s="338"/>
      <c r="I972" s="338"/>
      <c r="J972" s="338"/>
      <c r="K972" s="338"/>
      <c r="L972" s="338"/>
      <c r="M972" s="338"/>
      <c r="N972" s="338"/>
      <c r="O972" s="338"/>
      <c r="P972" s="338"/>
      <c r="Q972" s="338"/>
      <c r="R972" s="338"/>
      <c r="S972" s="338"/>
      <c r="T972" s="338"/>
      <c r="U972" s="338"/>
      <c r="V972" s="338"/>
      <c r="W972" s="338"/>
      <c r="X972" s="338"/>
      <c r="Y972" s="338"/>
      <c r="Z972" s="338"/>
    </row>
    <row r="973" spans="1:26" ht="15.75" customHeight="1" x14ac:dyDescent="0.2">
      <c r="A973" s="338"/>
      <c r="B973" s="338"/>
      <c r="C973" s="338"/>
      <c r="D973" s="338"/>
      <c r="E973" s="338"/>
      <c r="F973" s="338"/>
      <c r="G973" s="338"/>
      <c r="H973" s="338"/>
      <c r="I973" s="338"/>
      <c r="J973" s="338"/>
      <c r="K973" s="338"/>
      <c r="L973" s="338"/>
      <c r="M973" s="338"/>
      <c r="N973" s="338"/>
      <c r="O973" s="338"/>
      <c r="P973" s="338"/>
      <c r="Q973" s="338"/>
      <c r="R973" s="338"/>
      <c r="S973" s="338"/>
      <c r="T973" s="338"/>
      <c r="U973" s="338"/>
      <c r="V973" s="338"/>
      <c r="W973" s="338"/>
      <c r="X973" s="338"/>
      <c r="Y973" s="338"/>
      <c r="Z973" s="338"/>
    </row>
    <row r="974" spans="1:26" ht="15.75" customHeight="1" x14ac:dyDescent="0.2">
      <c r="A974" s="338"/>
      <c r="B974" s="338"/>
      <c r="C974" s="338"/>
      <c r="D974" s="338"/>
      <c r="E974" s="338"/>
      <c r="F974" s="338"/>
      <c r="G974" s="338"/>
      <c r="H974" s="338"/>
      <c r="I974" s="338"/>
      <c r="J974" s="338"/>
      <c r="K974" s="338"/>
      <c r="L974" s="338"/>
      <c r="M974" s="338"/>
      <c r="N974" s="338"/>
      <c r="O974" s="338"/>
      <c r="P974" s="338"/>
      <c r="Q974" s="338"/>
      <c r="R974" s="338"/>
      <c r="S974" s="338"/>
      <c r="T974" s="338"/>
      <c r="U974" s="338"/>
      <c r="V974" s="338"/>
      <c r="W974" s="338"/>
      <c r="X974" s="338"/>
      <c r="Y974" s="338"/>
      <c r="Z974" s="338"/>
    </row>
    <row r="975" spans="1:26" ht="15.75" customHeight="1" x14ac:dyDescent="0.2">
      <c r="A975" s="338"/>
      <c r="B975" s="338"/>
      <c r="C975" s="338"/>
      <c r="D975" s="338"/>
      <c r="E975" s="338"/>
      <c r="F975" s="338"/>
      <c r="G975" s="338"/>
      <c r="H975" s="338"/>
      <c r="I975" s="338"/>
      <c r="J975" s="338"/>
      <c r="K975" s="338"/>
      <c r="L975" s="338"/>
      <c r="M975" s="338"/>
      <c r="N975" s="338"/>
      <c r="O975" s="338"/>
      <c r="P975" s="338"/>
      <c r="Q975" s="338"/>
      <c r="R975" s="338"/>
      <c r="S975" s="338"/>
      <c r="T975" s="338"/>
      <c r="U975" s="338"/>
      <c r="V975" s="338"/>
      <c r="W975" s="338"/>
      <c r="X975" s="338"/>
      <c r="Y975" s="338"/>
      <c r="Z975" s="338"/>
    </row>
    <row r="976" spans="1:26" ht="15.75" customHeight="1" x14ac:dyDescent="0.2">
      <c r="A976" s="338"/>
      <c r="B976" s="338"/>
      <c r="C976" s="338"/>
      <c r="D976" s="338"/>
      <c r="E976" s="338"/>
      <c r="F976" s="338"/>
      <c r="G976" s="338"/>
      <c r="H976" s="338"/>
      <c r="I976" s="338"/>
      <c r="J976" s="338"/>
      <c r="K976" s="338"/>
      <c r="L976" s="338"/>
      <c r="M976" s="338"/>
      <c r="N976" s="338"/>
      <c r="O976" s="338"/>
      <c r="P976" s="338"/>
      <c r="Q976" s="338"/>
      <c r="R976" s="338"/>
      <c r="S976" s="338"/>
      <c r="T976" s="338"/>
      <c r="U976" s="338"/>
      <c r="V976" s="338"/>
      <c r="W976" s="338"/>
      <c r="X976" s="338"/>
      <c r="Y976" s="338"/>
      <c r="Z976" s="338"/>
    </row>
    <row r="977" spans="1:26" ht="15.75" customHeight="1" x14ac:dyDescent="0.2">
      <c r="A977" s="338"/>
      <c r="B977" s="338"/>
      <c r="C977" s="338"/>
      <c r="D977" s="338"/>
      <c r="E977" s="338"/>
      <c r="F977" s="338"/>
      <c r="G977" s="338"/>
      <c r="H977" s="338"/>
      <c r="I977" s="338"/>
      <c r="J977" s="338"/>
      <c r="K977" s="338"/>
      <c r="L977" s="338"/>
      <c r="M977" s="338"/>
      <c r="N977" s="338"/>
      <c r="O977" s="338"/>
      <c r="P977" s="338"/>
      <c r="Q977" s="338"/>
      <c r="R977" s="338"/>
      <c r="S977" s="338"/>
      <c r="T977" s="338"/>
      <c r="U977" s="338"/>
      <c r="V977" s="338"/>
      <c r="W977" s="338"/>
      <c r="X977" s="338"/>
      <c r="Y977" s="338"/>
      <c r="Z977" s="338"/>
    </row>
    <row r="978" spans="1:26" ht="15.75" customHeight="1" x14ac:dyDescent="0.2">
      <c r="A978" s="338"/>
      <c r="B978" s="338"/>
      <c r="C978" s="338"/>
      <c r="D978" s="338"/>
      <c r="E978" s="338"/>
      <c r="F978" s="338"/>
      <c r="G978" s="338"/>
      <c r="H978" s="338"/>
      <c r="I978" s="338"/>
      <c r="J978" s="338"/>
      <c r="K978" s="338"/>
      <c r="L978" s="338"/>
      <c r="M978" s="338"/>
      <c r="N978" s="338"/>
      <c r="O978" s="338"/>
      <c r="P978" s="338"/>
      <c r="Q978" s="338"/>
      <c r="R978" s="338"/>
      <c r="S978" s="338"/>
      <c r="T978" s="338"/>
      <c r="U978" s="338"/>
      <c r="V978" s="338"/>
      <c r="W978" s="338"/>
      <c r="X978" s="338"/>
      <c r="Y978" s="338"/>
      <c r="Z978" s="338"/>
    </row>
    <row r="979" spans="1:26" ht="15.75" customHeight="1" x14ac:dyDescent="0.2">
      <c r="A979" s="338"/>
      <c r="B979" s="338"/>
      <c r="C979" s="338"/>
      <c r="D979" s="338"/>
      <c r="E979" s="338"/>
      <c r="F979" s="338"/>
      <c r="G979" s="338"/>
      <c r="H979" s="338"/>
      <c r="I979" s="338"/>
      <c r="J979" s="338"/>
      <c r="K979" s="338"/>
      <c r="L979" s="338"/>
      <c r="M979" s="338"/>
      <c r="N979" s="338"/>
      <c r="O979" s="338"/>
      <c r="P979" s="338"/>
      <c r="Q979" s="338"/>
      <c r="R979" s="338"/>
      <c r="S979" s="338"/>
      <c r="T979" s="338"/>
      <c r="U979" s="338"/>
      <c r="V979" s="338"/>
      <c r="W979" s="338"/>
      <c r="X979" s="338"/>
      <c r="Y979" s="338"/>
      <c r="Z979" s="338"/>
    </row>
    <row r="980" spans="1:26" ht="15.75" customHeight="1" x14ac:dyDescent="0.2">
      <c r="A980" s="338"/>
      <c r="B980" s="338"/>
      <c r="C980" s="338"/>
      <c r="D980" s="338"/>
      <c r="E980" s="338"/>
      <c r="F980" s="338"/>
      <c r="G980" s="338"/>
      <c r="H980" s="338"/>
      <c r="I980" s="338"/>
      <c r="J980" s="338"/>
      <c r="K980" s="338"/>
      <c r="L980" s="338"/>
      <c r="M980" s="338"/>
      <c r="N980" s="338"/>
      <c r="O980" s="338"/>
      <c r="P980" s="338"/>
      <c r="Q980" s="338"/>
      <c r="R980" s="338"/>
      <c r="S980" s="338"/>
      <c r="T980" s="338"/>
      <c r="U980" s="338"/>
      <c r="V980" s="338"/>
      <c r="W980" s="338"/>
      <c r="X980" s="338"/>
      <c r="Y980" s="338"/>
      <c r="Z980" s="338"/>
    </row>
    <row r="981" spans="1:26" ht="15.75" customHeight="1" x14ac:dyDescent="0.2">
      <c r="A981" s="338"/>
      <c r="B981" s="338"/>
      <c r="C981" s="338"/>
      <c r="D981" s="338"/>
      <c r="E981" s="338"/>
      <c r="F981" s="338"/>
      <c r="G981" s="338"/>
      <c r="H981" s="338"/>
      <c r="I981" s="338"/>
      <c r="J981" s="338"/>
      <c r="K981" s="338"/>
      <c r="L981" s="338"/>
      <c r="M981" s="338"/>
      <c r="N981" s="338"/>
      <c r="O981" s="338"/>
      <c r="P981" s="338"/>
      <c r="Q981" s="338"/>
      <c r="R981" s="338"/>
      <c r="S981" s="338"/>
      <c r="T981" s="338"/>
      <c r="U981" s="338"/>
      <c r="V981" s="338"/>
      <c r="W981" s="338"/>
      <c r="X981" s="338"/>
      <c r="Y981" s="338"/>
      <c r="Z981" s="338"/>
    </row>
    <row r="982" spans="1:26" ht="15.75" customHeight="1" x14ac:dyDescent="0.2">
      <c r="A982" s="338"/>
      <c r="B982" s="338"/>
      <c r="C982" s="338"/>
      <c r="D982" s="338"/>
      <c r="E982" s="338"/>
      <c r="F982" s="338"/>
      <c r="G982" s="338"/>
      <c r="H982" s="338"/>
      <c r="I982" s="338"/>
      <c r="J982" s="338"/>
      <c r="K982" s="338"/>
      <c r="L982" s="338"/>
      <c r="M982" s="338"/>
      <c r="N982" s="338"/>
      <c r="O982" s="338"/>
      <c r="P982" s="338"/>
      <c r="Q982" s="338"/>
      <c r="R982" s="338"/>
      <c r="S982" s="338"/>
      <c r="T982" s="338"/>
      <c r="U982" s="338"/>
      <c r="V982" s="338"/>
      <c r="W982" s="338"/>
      <c r="X982" s="338"/>
      <c r="Y982" s="338"/>
      <c r="Z982" s="338"/>
    </row>
    <row r="983" spans="1:26" ht="15.75" customHeight="1" x14ac:dyDescent="0.2">
      <c r="A983" s="338"/>
      <c r="B983" s="338"/>
      <c r="C983" s="338"/>
      <c r="D983" s="338"/>
      <c r="E983" s="338"/>
      <c r="F983" s="338"/>
      <c r="G983" s="338"/>
      <c r="H983" s="338"/>
      <c r="I983" s="338"/>
      <c r="J983" s="338"/>
      <c r="K983" s="338"/>
      <c r="L983" s="338"/>
      <c r="M983" s="338"/>
      <c r="N983" s="338"/>
      <c r="O983" s="338"/>
      <c r="P983" s="338"/>
      <c r="Q983" s="338"/>
      <c r="R983" s="338"/>
      <c r="S983" s="338"/>
      <c r="T983" s="338"/>
      <c r="U983" s="338"/>
      <c r="V983" s="338"/>
      <c r="W983" s="338"/>
      <c r="X983" s="338"/>
      <c r="Y983" s="338"/>
      <c r="Z983" s="338"/>
    </row>
    <row r="984" spans="1:26" ht="15.75" customHeight="1" x14ac:dyDescent="0.2">
      <c r="A984" s="338"/>
      <c r="B984" s="338"/>
      <c r="C984" s="338"/>
      <c r="D984" s="338"/>
      <c r="E984" s="338"/>
      <c r="F984" s="338"/>
      <c r="G984" s="338"/>
      <c r="H984" s="338"/>
      <c r="I984" s="338"/>
      <c r="J984" s="338"/>
      <c r="K984" s="338"/>
      <c r="L984" s="338"/>
      <c r="M984" s="338"/>
      <c r="N984" s="338"/>
      <c r="O984" s="338"/>
      <c r="P984" s="338"/>
      <c r="Q984" s="338"/>
      <c r="R984" s="338"/>
      <c r="S984" s="338"/>
      <c r="T984" s="338"/>
      <c r="U984" s="338"/>
      <c r="V984" s="338"/>
      <c r="W984" s="338"/>
      <c r="X984" s="338"/>
      <c r="Y984" s="338"/>
      <c r="Z984" s="338"/>
    </row>
    <row r="985" spans="1:26" ht="15.75" customHeight="1" x14ac:dyDescent="0.2">
      <c r="A985" s="338"/>
      <c r="B985" s="338"/>
      <c r="C985" s="338"/>
      <c r="D985" s="338"/>
      <c r="E985" s="338"/>
      <c r="F985" s="338"/>
      <c r="G985" s="338"/>
      <c r="H985" s="338"/>
      <c r="I985" s="338"/>
      <c r="J985" s="338"/>
      <c r="K985" s="338"/>
      <c r="L985" s="338"/>
      <c r="M985" s="338"/>
      <c r="N985" s="338"/>
      <c r="O985" s="338"/>
      <c r="P985" s="338"/>
      <c r="Q985" s="338"/>
      <c r="R985" s="338"/>
      <c r="S985" s="338"/>
      <c r="T985" s="338"/>
      <c r="U985" s="338"/>
      <c r="V985" s="338"/>
      <c r="W985" s="338"/>
      <c r="X985" s="338"/>
      <c r="Y985" s="338"/>
      <c r="Z985" s="338"/>
    </row>
    <row r="986" spans="1:26" ht="15.75" customHeight="1" x14ac:dyDescent="0.2">
      <c r="A986" s="338"/>
      <c r="B986" s="338"/>
      <c r="C986" s="338"/>
      <c r="D986" s="338"/>
      <c r="E986" s="338"/>
      <c r="F986" s="338"/>
      <c r="G986" s="338"/>
      <c r="H986" s="338"/>
      <c r="I986" s="338"/>
      <c r="J986" s="338"/>
      <c r="K986" s="338"/>
      <c r="L986" s="338"/>
      <c r="M986" s="338"/>
      <c r="N986" s="338"/>
      <c r="O986" s="338"/>
      <c r="P986" s="338"/>
      <c r="Q986" s="338"/>
      <c r="R986" s="338"/>
      <c r="S986" s="338"/>
      <c r="T986" s="338"/>
      <c r="U986" s="338"/>
      <c r="V986" s="338"/>
      <c r="W986" s="338"/>
      <c r="X986" s="338"/>
      <c r="Y986" s="338"/>
      <c r="Z986" s="338"/>
    </row>
    <row r="987" spans="1:26" ht="15.75" customHeight="1" x14ac:dyDescent="0.2">
      <c r="A987" s="338"/>
      <c r="B987" s="338"/>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row>
    <row r="988" spans="1:26" ht="15.75" customHeight="1" x14ac:dyDescent="0.2">
      <c r="A988" s="338"/>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row>
    <row r="989" spans="1:26" ht="15.75" customHeight="1" x14ac:dyDescent="0.2">
      <c r="A989" s="338"/>
      <c r="B989" s="338"/>
      <c r="C989" s="338"/>
      <c r="D989" s="338"/>
      <c r="E989" s="338"/>
      <c r="F989" s="338"/>
      <c r="G989" s="338"/>
      <c r="H989" s="338"/>
      <c r="I989" s="338"/>
      <c r="J989" s="338"/>
      <c r="K989" s="338"/>
      <c r="L989" s="338"/>
      <c r="M989" s="338"/>
      <c r="N989" s="338"/>
      <c r="O989" s="338"/>
      <c r="P989" s="338"/>
      <c r="Q989" s="338"/>
      <c r="R989" s="338"/>
      <c r="S989" s="338"/>
      <c r="T989" s="338"/>
      <c r="U989" s="338"/>
      <c r="V989" s="338"/>
      <c r="W989" s="338"/>
      <c r="X989" s="338"/>
      <c r="Y989" s="338"/>
      <c r="Z989" s="338"/>
    </row>
    <row r="990" spans="1:26" ht="15.75" customHeight="1" x14ac:dyDescent="0.2">
      <c r="A990" s="338"/>
      <c r="B990" s="338"/>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c r="Y990" s="338"/>
      <c r="Z990" s="338"/>
    </row>
    <row r="991" spans="1:26" ht="15.75" customHeight="1" x14ac:dyDescent="0.2">
      <c r="A991" s="338"/>
      <c r="B991" s="338"/>
      <c r="C991" s="338"/>
      <c r="D991" s="338"/>
      <c r="E991" s="338"/>
      <c r="F991" s="338"/>
      <c r="G991" s="338"/>
      <c r="H991" s="338"/>
      <c r="I991" s="338"/>
      <c r="J991" s="338"/>
      <c r="K991" s="338"/>
      <c r="L991" s="338"/>
      <c r="M991" s="338"/>
      <c r="N991" s="338"/>
      <c r="O991" s="338"/>
      <c r="P991" s="338"/>
      <c r="Q991" s="338"/>
      <c r="R991" s="338"/>
      <c r="S991" s="338"/>
      <c r="T991" s="338"/>
      <c r="U991" s="338"/>
      <c r="V991" s="338"/>
      <c r="W991" s="338"/>
      <c r="X991" s="338"/>
      <c r="Y991" s="338"/>
      <c r="Z991" s="338"/>
    </row>
    <row r="992" spans="1:26" ht="15.75" customHeight="1" x14ac:dyDescent="0.2">
      <c r="A992" s="338"/>
      <c r="B992" s="338"/>
      <c r="C992" s="338"/>
      <c r="D992" s="338"/>
      <c r="E992" s="338"/>
      <c r="F992" s="338"/>
      <c r="G992" s="338"/>
      <c r="H992" s="338"/>
      <c r="I992" s="338"/>
      <c r="J992" s="338"/>
      <c r="K992" s="338"/>
      <c r="L992" s="338"/>
      <c r="M992" s="338"/>
      <c r="N992" s="338"/>
      <c r="O992" s="338"/>
      <c r="P992" s="338"/>
      <c r="Q992" s="338"/>
      <c r="R992" s="338"/>
      <c r="S992" s="338"/>
      <c r="T992" s="338"/>
      <c r="U992" s="338"/>
      <c r="V992" s="338"/>
      <c r="W992" s="338"/>
      <c r="X992" s="338"/>
      <c r="Y992" s="338"/>
      <c r="Z992" s="338"/>
    </row>
    <row r="993" spans="1:26" ht="15.75" customHeight="1" x14ac:dyDescent="0.2">
      <c r="A993" s="338"/>
      <c r="B993" s="338"/>
      <c r="C993" s="338"/>
      <c r="D993" s="338"/>
      <c r="E993" s="338"/>
      <c r="F993" s="338"/>
      <c r="G993" s="338"/>
      <c r="H993" s="338"/>
      <c r="I993" s="338"/>
      <c r="J993" s="338"/>
      <c r="K993" s="338"/>
      <c r="L993" s="338"/>
      <c r="M993" s="338"/>
      <c r="N993" s="338"/>
      <c r="O993" s="338"/>
      <c r="P993" s="338"/>
      <c r="Q993" s="338"/>
      <c r="R993" s="338"/>
      <c r="S993" s="338"/>
      <c r="T993" s="338"/>
      <c r="U993" s="338"/>
      <c r="V993" s="338"/>
      <c r="W993" s="338"/>
      <c r="X993" s="338"/>
      <c r="Y993" s="338"/>
      <c r="Z993" s="338"/>
    </row>
    <row r="994" spans="1:26" ht="15.75" customHeight="1" x14ac:dyDescent="0.2">
      <c r="A994" s="338"/>
      <c r="B994" s="338"/>
      <c r="C994" s="338"/>
      <c r="D994" s="338"/>
      <c r="E994" s="338"/>
      <c r="F994" s="338"/>
      <c r="G994" s="338"/>
      <c r="H994" s="338"/>
      <c r="I994" s="338"/>
      <c r="J994" s="338"/>
      <c r="K994" s="338"/>
      <c r="L994" s="338"/>
      <c r="M994" s="338"/>
      <c r="N994" s="338"/>
      <c r="O994" s="338"/>
      <c r="P994" s="338"/>
      <c r="Q994" s="338"/>
      <c r="R994" s="338"/>
      <c r="S994" s="338"/>
      <c r="T994" s="338"/>
      <c r="U994" s="338"/>
      <c r="V994" s="338"/>
      <c r="W994" s="338"/>
      <c r="X994" s="338"/>
      <c r="Y994" s="338"/>
      <c r="Z994" s="338"/>
    </row>
    <row r="995" spans="1:26" ht="15.75" customHeight="1" x14ac:dyDescent="0.2">
      <c r="A995" s="338"/>
      <c r="B995" s="338"/>
      <c r="C995" s="338"/>
      <c r="D995" s="338"/>
      <c r="E995" s="338"/>
      <c r="F995" s="338"/>
      <c r="G995" s="338"/>
      <c r="H995" s="338"/>
      <c r="I995" s="338"/>
      <c r="J995" s="338"/>
      <c r="K995" s="338"/>
      <c r="L995" s="338"/>
      <c r="M995" s="338"/>
      <c r="N995" s="338"/>
      <c r="O995" s="338"/>
      <c r="P995" s="338"/>
      <c r="Q995" s="338"/>
      <c r="R995" s="338"/>
      <c r="S995" s="338"/>
      <c r="T995" s="338"/>
      <c r="U995" s="338"/>
      <c r="V995" s="338"/>
      <c r="W995" s="338"/>
      <c r="X995" s="338"/>
      <c r="Y995" s="338"/>
      <c r="Z995" s="338"/>
    </row>
    <row r="996" spans="1:26" ht="15.75" customHeight="1" x14ac:dyDescent="0.2">
      <c r="A996" s="338"/>
      <c r="B996" s="338"/>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c r="Y996" s="338"/>
      <c r="Z996" s="338"/>
    </row>
    <row r="997" spans="1:26" ht="15.75" customHeight="1" x14ac:dyDescent="0.2">
      <c r="A997" s="338"/>
      <c r="B997" s="338"/>
      <c r="C997" s="338"/>
      <c r="D997" s="338"/>
      <c r="E997" s="338"/>
      <c r="F997" s="338"/>
      <c r="G997" s="338"/>
      <c r="H997" s="338"/>
      <c r="I997" s="338"/>
      <c r="J997" s="338"/>
      <c r="K997" s="338"/>
      <c r="L997" s="338"/>
      <c r="M997" s="338"/>
      <c r="N997" s="338"/>
      <c r="O997" s="338"/>
      <c r="P997" s="338"/>
      <c r="Q997" s="338"/>
      <c r="R997" s="338"/>
      <c r="S997" s="338"/>
      <c r="T997" s="338"/>
      <c r="U997" s="338"/>
      <c r="V997" s="338"/>
      <c r="W997" s="338"/>
      <c r="X997" s="338"/>
      <c r="Y997" s="338"/>
      <c r="Z997" s="338"/>
    </row>
    <row r="998" spans="1:26" ht="15.75" customHeight="1" x14ac:dyDescent="0.2">
      <c r="A998" s="338"/>
      <c r="B998" s="338"/>
      <c r="C998" s="338"/>
      <c r="D998" s="338"/>
      <c r="E998" s="338"/>
      <c r="F998" s="338"/>
      <c r="G998" s="338"/>
      <c r="H998" s="338"/>
      <c r="I998" s="338"/>
      <c r="J998" s="338"/>
      <c r="K998" s="338"/>
      <c r="L998" s="338"/>
      <c r="M998" s="338"/>
      <c r="N998" s="338"/>
      <c r="O998" s="338"/>
      <c r="P998" s="338"/>
      <c r="Q998" s="338"/>
      <c r="R998" s="338"/>
      <c r="S998" s="338"/>
      <c r="T998" s="338"/>
      <c r="U998" s="338"/>
      <c r="V998" s="338"/>
      <c r="W998" s="338"/>
      <c r="X998" s="338"/>
      <c r="Y998" s="338"/>
      <c r="Z998" s="338"/>
    </row>
    <row r="999" spans="1:26" ht="15.75" customHeight="1" x14ac:dyDescent="0.2">
      <c r="A999" s="338"/>
      <c r="B999" s="338"/>
      <c r="C999" s="338"/>
      <c r="D999" s="338"/>
      <c r="E999" s="338"/>
      <c r="F999" s="338"/>
      <c r="G999" s="338"/>
      <c r="H999" s="338"/>
      <c r="I999" s="338"/>
      <c r="J999" s="338"/>
      <c r="K999" s="338"/>
      <c r="L999" s="338"/>
      <c r="M999" s="338"/>
      <c r="N999" s="338"/>
      <c r="O999" s="338"/>
      <c r="P999" s="338"/>
      <c r="Q999" s="338"/>
      <c r="R999" s="338"/>
      <c r="S999" s="338"/>
      <c r="T999" s="338"/>
      <c r="U999" s="338"/>
      <c r="V999" s="338"/>
      <c r="W999" s="338"/>
      <c r="X999" s="338"/>
      <c r="Y999" s="338"/>
      <c r="Z999" s="338"/>
    </row>
    <row r="1000" spans="1:26" ht="15.75" customHeight="1" x14ac:dyDescent="0.2">
      <c r="A1000" s="338"/>
      <c r="B1000" s="338"/>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row>
    <row r="1001" spans="1:26" ht="15.75" customHeight="1" x14ac:dyDescent="0.2">
      <c r="A1001" s="338"/>
      <c r="B1001" s="338"/>
      <c r="C1001" s="338"/>
      <c r="D1001" s="338"/>
      <c r="E1001" s="338"/>
      <c r="F1001" s="338"/>
      <c r="G1001" s="338"/>
      <c r="H1001" s="338"/>
      <c r="I1001" s="338"/>
      <c r="J1001" s="338"/>
      <c r="K1001" s="338"/>
      <c r="L1001" s="338"/>
      <c r="M1001" s="338"/>
      <c r="N1001" s="338"/>
      <c r="O1001" s="338"/>
      <c r="P1001" s="338"/>
      <c r="Q1001" s="338"/>
      <c r="R1001" s="338"/>
      <c r="S1001" s="338"/>
      <c r="T1001" s="338"/>
      <c r="U1001" s="338"/>
      <c r="V1001" s="338"/>
      <c r="W1001" s="338"/>
      <c r="X1001" s="338"/>
      <c r="Y1001" s="338"/>
      <c r="Z1001" s="338"/>
    </row>
    <row r="1002" spans="1:26" ht="15.75" customHeight="1" x14ac:dyDescent="0.2">
      <c r="A1002" s="338"/>
      <c r="B1002" s="338"/>
      <c r="C1002" s="338"/>
      <c r="D1002" s="338"/>
      <c r="E1002" s="338"/>
      <c r="F1002" s="338"/>
      <c r="G1002" s="338"/>
      <c r="H1002" s="338"/>
      <c r="I1002" s="338"/>
      <c r="J1002" s="338"/>
      <c r="K1002" s="338"/>
      <c r="L1002" s="338"/>
      <c r="M1002" s="338"/>
      <c r="N1002" s="338"/>
      <c r="O1002" s="338"/>
      <c r="P1002" s="338"/>
      <c r="Q1002" s="338"/>
      <c r="R1002" s="338"/>
      <c r="S1002" s="338"/>
      <c r="T1002" s="338"/>
      <c r="U1002" s="338"/>
      <c r="V1002" s="338"/>
      <c r="W1002" s="338"/>
      <c r="X1002" s="338"/>
      <c r="Y1002" s="338"/>
      <c r="Z1002" s="338"/>
    </row>
    <row r="1003" spans="1:26" ht="15.75" customHeight="1" x14ac:dyDescent="0.2">
      <c r="A1003" s="338"/>
      <c r="B1003" s="338"/>
      <c r="C1003" s="338"/>
      <c r="D1003" s="338"/>
      <c r="E1003" s="338"/>
      <c r="F1003" s="338"/>
      <c r="G1003" s="338"/>
      <c r="H1003" s="338"/>
      <c r="I1003" s="338"/>
      <c r="J1003" s="338"/>
      <c r="K1003" s="338"/>
      <c r="L1003" s="338"/>
      <c r="M1003" s="338"/>
      <c r="N1003" s="338"/>
      <c r="O1003" s="338"/>
      <c r="P1003" s="338"/>
      <c r="Q1003" s="338"/>
      <c r="R1003" s="338"/>
      <c r="S1003" s="338"/>
      <c r="T1003" s="338"/>
      <c r="U1003" s="338"/>
      <c r="V1003" s="338"/>
      <c r="W1003" s="338"/>
      <c r="X1003" s="338"/>
      <c r="Y1003" s="338"/>
      <c r="Z1003" s="338"/>
    </row>
  </sheetData>
  <mergeCells count="8">
    <mergeCell ref="A2:T2"/>
    <mergeCell ref="A3:T3"/>
    <mergeCell ref="A4:T4"/>
    <mergeCell ref="A6:A7"/>
    <mergeCell ref="B6:B7"/>
    <mergeCell ref="I6:N6"/>
    <mergeCell ref="O6:T6"/>
    <mergeCell ref="C6:H6"/>
  </mergeCells>
  <printOptions horizontalCentered="1"/>
  <pageMargins left="0.59055118110236227" right="0.59055118110236227" top="0.78740157480314965" bottom="0.59055118110236227" header="0.78740157480314965" footer="0.39370078740157483"/>
  <pageSetup paperSize="9" scale="71" fitToHeight="0" pageOrder="overThenDown" orientation="landscape" cellComments="atEnd" r:id="rId1"/>
  <headerFooter>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H93"/>
  <sheetViews>
    <sheetView view="pageBreakPreview" zoomScaleSheetLayoutView="100" workbookViewId="0">
      <pane xSplit="2" ySplit="8" topLeftCell="C9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 style="305" customWidth="1"/>
    <col min="2" max="2" width="21.7109375" style="305" bestFit="1" customWidth="1"/>
    <col min="3" max="3" width="11.28515625" style="305" customWidth="1"/>
    <col min="4" max="7" width="13.5703125" style="305" customWidth="1"/>
    <col min="8" max="16384" width="14.42578125" style="305"/>
  </cols>
  <sheetData>
    <row r="1" spans="1:8" ht="12.75" x14ac:dyDescent="0.2">
      <c r="G1" s="345" t="s">
        <v>261</v>
      </c>
    </row>
    <row r="2" spans="1:8" ht="12.75" x14ac:dyDescent="0.2">
      <c r="A2" s="618" t="str">
        <f>'AT-2-S1 BUDGET'!A2</f>
        <v>[Mid Day Meal Scheme, U.P.]</v>
      </c>
      <c r="B2" s="608"/>
      <c r="C2" s="608"/>
      <c r="D2" s="608"/>
      <c r="E2" s="608"/>
      <c r="F2" s="608"/>
      <c r="G2" s="608"/>
    </row>
    <row r="3" spans="1:8" ht="23.25" x14ac:dyDescent="0.2">
      <c r="A3" s="619" t="str">
        <f>'AT-2-S1 BUDGET'!A3</f>
        <v>Annual Work Plan and Budget 2018-19</v>
      </c>
      <c r="B3" s="608"/>
      <c r="C3" s="608"/>
      <c r="D3" s="608"/>
      <c r="E3" s="608"/>
      <c r="F3" s="608"/>
      <c r="G3" s="608"/>
    </row>
    <row r="4" spans="1:8" ht="12.75" x14ac:dyDescent="0.2">
      <c r="A4" s="617" t="s">
        <v>262</v>
      </c>
      <c r="B4" s="608"/>
      <c r="C4" s="608"/>
      <c r="D4" s="608"/>
      <c r="E4" s="608"/>
      <c r="F4" s="608"/>
      <c r="G4" s="608"/>
    </row>
    <row r="5" spans="1:8" ht="12.75" x14ac:dyDescent="0.2">
      <c r="A5" s="347" t="str">
        <f>AT_2A_fundflow!A5</f>
        <v>State: UTTAR PRADESH</v>
      </c>
      <c r="G5" s="215" t="str">
        <f>AT_2A_fundflow!U5</f>
        <v>(For the Period 01.04.17 to 31.03.18)</v>
      </c>
    </row>
    <row r="6" spans="1:8" ht="57" customHeight="1" x14ac:dyDescent="0.2">
      <c r="A6" s="310" t="s">
        <v>91</v>
      </c>
      <c r="B6" s="310" t="s">
        <v>263</v>
      </c>
      <c r="C6" s="310" t="s">
        <v>264</v>
      </c>
      <c r="D6" s="310" t="s">
        <v>265</v>
      </c>
      <c r="E6" s="310" t="s">
        <v>266</v>
      </c>
      <c r="F6" s="310" t="s">
        <v>267</v>
      </c>
      <c r="G6" s="310" t="s">
        <v>268</v>
      </c>
    </row>
    <row r="7" spans="1:8" ht="15.75" customHeight="1" x14ac:dyDescent="0.2">
      <c r="A7" s="310">
        <v>1</v>
      </c>
      <c r="B7" s="310">
        <v>2</v>
      </c>
      <c r="C7" s="310">
        <v>3</v>
      </c>
      <c r="D7" s="310">
        <v>4</v>
      </c>
      <c r="E7" s="310">
        <v>5</v>
      </c>
      <c r="F7" s="310">
        <v>6</v>
      </c>
      <c r="G7" s="310">
        <v>7</v>
      </c>
    </row>
    <row r="8" spans="1:8" ht="12.75" x14ac:dyDescent="0.2">
      <c r="A8" s="348"/>
      <c r="B8" s="348" t="s">
        <v>32</v>
      </c>
      <c r="C8" s="349">
        <f>SUM(C9:C83)</f>
        <v>17683288</v>
      </c>
      <c r="D8" s="349">
        <f>SUM(D9:D83)</f>
        <v>11931870</v>
      </c>
      <c r="E8" s="349">
        <f>SUM(E9:E83)</f>
        <v>2167852</v>
      </c>
      <c r="F8" s="349">
        <f>SUM(F9:F83)</f>
        <v>3583566</v>
      </c>
      <c r="G8" s="349">
        <f>SUM(G9:G83)</f>
        <v>11925</v>
      </c>
      <c r="H8" s="413"/>
    </row>
    <row r="9" spans="1:8" ht="12.75" x14ac:dyDescent="0.2">
      <c r="A9" s="350">
        <f>AT3A_Schools_PS!A10</f>
        <v>1</v>
      </c>
      <c r="B9" s="350" t="str">
        <f>AT3A_Schools_PS!B10</f>
        <v>01-AGRA</v>
      </c>
      <c r="C9" s="351">
        <f>'AT4_enrolment vs availed_PY'!H10+'AT4A_enrolment vs availed_UPY'!H10</f>
        <v>276288</v>
      </c>
      <c r="D9" s="350">
        <v>111032</v>
      </c>
      <c r="E9" s="350">
        <v>27760</v>
      </c>
      <c r="F9" s="351">
        <f t="shared" ref="F9:F72" si="0">C9-D9-E9</f>
        <v>137496</v>
      </c>
      <c r="G9" s="350">
        <v>0</v>
      </c>
    </row>
    <row r="10" spans="1:8" ht="12.75" x14ac:dyDescent="0.2">
      <c r="A10" s="350">
        <f>AT3A_Schools_PS!A11</f>
        <v>2</v>
      </c>
      <c r="B10" s="350" t="str">
        <f>AT3A_Schools_PS!B11</f>
        <v>02-ALIGARH</v>
      </c>
      <c r="C10" s="351">
        <f>'AT4_enrolment vs availed_PY'!H11+'AT4A_enrolment vs availed_UPY'!H11</f>
        <v>249618</v>
      </c>
      <c r="D10" s="350">
        <v>187206</v>
      </c>
      <c r="E10" s="350">
        <v>24957</v>
      </c>
      <c r="F10" s="351">
        <f t="shared" si="0"/>
        <v>37455</v>
      </c>
      <c r="G10" s="350">
        <v>29</v>
      </c>
    </row>
    <row r="11" spans="1:8" ht="12.75" x14ac:dyDescent="0.2">
      <c r="A11" s="350">
        <f>AT3A_Schools_PS!A12</f>
        <v>3</v>
      </c>
      <c r="B11" s="350" t="str">
        <f>AT3A_Schools_PS!B12</f>
        <v>03-ALLAHABAD</v>
      </c>
      <c r="C11" s="351">
        <f>'AT4_enrolment vs availed_PY'!H12+'AT4A_enrolment vs availed_UPY'!H12</f>
        <v>496147</v>
      </c>
      <c r="D11" s="351">
        <v>363908</v>
      </c>
      <c r="E11" s="351">
        <v>34347</v>
      </c>
      <c r="F11" s="351">
        <f t="shared" si="0"/>
        <v>97892</v>
      </c>
      <c r="G11" s="352">
        <v>0</v>
      </c>
    </row>
    <row r="12" spans="1:8" ht="12.75" x14ac:dyDescent="0.2">
      <c r="A12" s="350">
        <f>AT3A_Schools_PS!A13</f>
        <v>4</v>
      </c>
      <c r="B12" s="350" t="str">
        <f>AT3A_Schools_PS!B13</f>
        <v>04-AMBEDKAR NAGAR</v>
      </c>
      <c r="C12" s="351">
        <f>'AT4_enrolment vs availed_PY'!H13+'AT4A_enrolment vs availed_UPY'!H13</f>
        <v>206639</v>
      </c>
      <c r="D12" s="350">
        <v>206029</v>
      </c>
      <c r="E12" s="351">
        <v>610</v>
      </c>
      <c r="F12" s="351">
        <f t="shared" si="0"/>
        <v>0</v>
      </c>
      <c r="G12" s="350">
        <v>0</v>
      </c>
    </row>
    <row r="13" spans="1:8" ht="12.75" x14ac:dyDescent="0.2">
      <c r="A13" s="350">
        <f>AT3A_Schools_PS!A14</f>
        <v>5</v>
      </c>
      <c r="B13" s="350" t="str">
        <f>AT3A_Schools_PS!B14</f>
        <v>05-AURAIYA</v>
      </c>
      <c r="C13" s="351">
        <f>'AT4_enrolment vs availed_PY'!H14+'AT4A_enrolment vs availed_UPY'!H14</f>
        <v>124501</v>
      </c>
      <c r="D13" s="351">
        <v>71188</v>
      </c>
      <c r="E13" s="351">
        <v>0</v>
      </c>
      <c r="F13" s="351">
        <f t="shared" si="0"/>
        <v>53313</v>
      </c>
      <c r="G13" s="351"/>
    </row>
    <row r="14" spans="1:8" ht="12.75" x14ac:dyDescent="0.2">
      <c r="A14" s="350">
        <f>AT3A_Schools_PS!A15</f>
        <v>6</v>
      </c>
      <c r="B14" s="350" t="str">
        <f>AT3A_Schools_PS!B15</f>
        <v>06-AZAMGARH</v>
      </c>
      <c r="C14" s="351">
        <f>'AT4_enrolment vs availed_PY'!H15+'AT4A_enrolment vs availed_UPY'!H15</f>
        <v>421487</v>
      </c>
      <c r="D14" s="350">
        <v>265525</v>
      </c>
      <c r="E14" s="350">
        <v>38870</v>
      </c>
      <c r="F14" s="351">
        <f t="shared" si="0"/>
        <v>117092</v>
      </c>
      <c r="G14" s="350">
        <v>0</v>
      </c>
    </row>
    <row r="15" spans="1:8" ht="12.75" x14ac:dyDescent="0.2">
      <c r="A15" s="350">
        <f>AT3A_Schools_PS!A16</f>
        <v>7</v>
      </c>
      <c r="B15" s="350" t="str">
        <f>AT3A_Schools_PS!B16</f>
        <v>07-BADAUN</v>
      </c>
      <c r="C15" s="351">
        <f>'AT4_enrolment vs availed_PY'!H16+'AT4A_enrolment vs availed_UPY'!H16</f>
        <v>340331</v>
      </c>
      <c r="D15" s="350">
        <v>297792</v>
      </c>
      <c r="E15" s="350">
        <v>42539</v>
      </c>
      <c r="F15" s="351">
        <f t="shared" si="0"/>
        <v>0</v>
      </c>
      <c r="G15" s="351"/>
    </row>
    <row r="16" spans="1:8" ht="12.75" x14ac:dyDescent="0.2">
      <c r="A16" s="350">
        <f>AT3A_Schools_PS!A17</f>
        <v>8</v>
      </c>
      <c r="B16" s="350" t="str">
        <f>AT3A_Schools_PS!B17</f>
        <v>08-BAGHPAT</v>
      </c>
      <c r="C16" s="351">
        <f>'AT4_enrolment vs availed_PY'!H17+'AT4A_enrolment vs availed_UPY'!H17</f>
        <v>91611</v>
      </c>
      <c r="D16" s="351">
        <v>58343</v>
      </c>
      <c r="E16" s="350">
        <v>0</v>
      </c>
      <c r="F16" s="351">
        <f t="shared" si="0"/>
        <v>33268</v>
      </c>
      <c r="G16" s="350">
        <v>0</v>
      </c>
    </row>
    <row r="17" spans="1:7" ht="12.75" x14ac:dyDescent="0.2">
      <c r="A17" s="350">
        <f>AT3A_Schools_PS!A18</f>
        <v>9</v>
      </c>
      <c r="B17" s="350" t="str">
        <f>AT3A_Schools_PS!B18</f>
        <v>09-BAHRAICH</v>
      </c>
      <c r="C17" s="351">
        <f>'AT4_enrolment vs availed_PY'!H18+'AT4A_enrolment vs availed_UPY'!H18</f>
        <v>448268</v>
      </c>
      <c r="D17" s="350">
        <v>297130</v>
      </c>
      <c r="E17" s="350">
        <v>50952</v>
      </c>
      <c r="F17" s="351">
        <f t="shared" si="0"/>
        <v>100186</v>
      </c>
      <c r="G17" s="350">
        <v>0</v>
      </c>
    </row>
    <row r="18" spans="1:7" ht="12.75" x14ac:dyDescent="0.2">
      <c r="A18" s="350">
        <f>AT3A_Schools_PS!A19</f>
        <v>10</v>
      </c>
      <c r="B18" s="350" t="str">
        <f>AT3A_Schools_PS!B19</f>
        <v>10-BALLIA</v>
      </c>
      <c r="C18" s="351">
        <f>'AT4_enrolment vs availed_PY'!H19+'AT4A_enrolment vs availed_UPY'!H19</f>
        <v>308277</v>
      </c>
      <c r="D18" s="351">
        <v>169796</v>
      </c>
      <c r="E18" s="351">
        <v>15403</v>
      </c>
      <c r="F18" s="351">
        <f t="shared" si="0"/>
        <v>123078</v>
      </c>
      <c r="G18" s="350">
        <v>0</v>
      </c>
    </row>
    <row r="19" spans="1:7" ht="12.75" x14ac:dyDescent="0.2">
      <c r="A19" s="350">
        <f>AT3A_Schools_PS!A20</f>
        <v>11</v>
      </c>
      <c r="B19" s="350" t="str">
        <f>AT3A_Schools_PS!B20</f>
        <v>11-BALRAMPUR</v>
      </c>
      <c r="C19" s="351">
        <f>'AT4_enrolment vs availed_PY'!H20+'AT4A_enrolment vs availed_UPY'!H20</f>
        <v>242147</v>
      </c>
      <c r="D19" s="351">
        <v>159815</v>
      </c>
      <c r="E19" s="351">
        <v>27845</v>
      </c>
      <c r="F19" s="351">
        <f t="shared" si="0"/>
        <v>54487</v>
      </c>
      <c r="G19" s="351"/>
    </row>
    <row r="20" spans="1:7" ht="12.75" x14ac:dyDescent="0.2">
      <c r="A20" s="350">
        <f>AT3A_Schools_PS!A21</f>
        <v>12</v>
      </c>
      <c r="B20" s="350" t="str">
        <f>AT3A_Schools_PS!B21</f>
        <v>12-BANDA</v>
      </c>
      <c r="C20" s="351">
        <f>'AT4_enrolment vs availed_PY'!H21+'AT4A_enrolment vs availed_UPY'!H21</f>
        <v>233056</v>
      </c>
      <c r="D20" s="351">
        <v>171179</v>
      </c>
      <c r="E20" s="350">
        <v>0</v>
      </c>
      <c r="F20" s="351">
        <f t="shared" si="0"/>
        <v>61877</v>
      </c>
      <c r="G20" s="351"/>
    </row>
    <row r="21" spans="1:7" ht="12.75" x14ac:dyDescent="0.2">
      <c r="A21" s="350">
        <f>AT3A_Schools_PS!A22</f>
        <v>13</v>
      </c>
      <c r="B21" s="350" t="str">
        <f>AT3A_Schools_PS!B22</f>
        <v>13-BARABANKI</v>
      </c>
      <c r="C21" s="351">
        <f>'AT4_enrolment vs availed_PY'!H22+'AT4A_enrolment vs availed_UPY'!H22</f>
        <v>356813</v>
      </c>
      <c r="D21" s="350">
        <v>208309</v>
      </c>
      <c r="E21" s="351">
        <v>97606</v>
      </c>
      <c r="F21" s="351">
        <f t="shared" si="0"/>
        <v>50898</v>
      </c>
      <c r="G21" s="350">
        <v>0</v>
      </c>
    </row>
    <row r="22" spans="1:7" ht="12.75" x14ac:dyDescent="0.2">
      <c r="A22" s="350">
        <f>AT3A_Schools_PS!A23</f>
        <v>14</v>
      </c>
      <c r="B22" s="350" t="str">
        <f>AT3A_Schools_PS!B23</f>
        <v>14-BAREILY</v>
      </c>
      <c r="C22" s="351">
        <f>'AT4_enrolment vs availed_PY'!H23+'AT4A_enrolment vs availed_UPY'!H23</f>
        <v>354712</v>
      </c>
      <c r="D22" s="350">
        <v>225518</v>
      </c>
      <c r="E22" s="350">
        <v>31327</v>
      </c>
      <c r="F22" s="351">
        <f t="shared" si="0"/>
        <v>97867</v>
      </c>
      <c r="G22" s="350">
        <v>0</v>
      </c>
    </row>
    <row r="23" spans="1:7" ht="12.75" x14ac:dyDescent="0.2">
      <c r="A23" s="350">
        <f>AT3A_Schools_PS!A24</f>
        <v>15</v>
      </c>
      <c r="B23" s="350" t="str">
        <f>AT3A_Schools_PS!B24</f>
        <v>15-BASTI</v>
      </c>
      <c r="C23" s="351">
        <f>'AT4_enrolment vs availed_PY'!H24+'AT4A_enrolment vs availed_UPY'!H24</f>
        <v>224937</v>
      </c>
      <c r="D23" s="350">
        <v>187239</v>
      </c>
      <c r="E23" s="350">
        <v>13809</v>
      </c>
      <c r="F23" s="351">
        <f t="shared" si="0"/>
        <v>23889</v>
      </c>
      <c r="G23" s="350">
        <v>0</v>
      </c>
    </row>
    <row r="24" spans="1:7" ht="12.75" x14ac:dyDescent="0.2">
      <c r="A24" s="350">
        <f>AT3A_Schools_PS!A25</f>
        <v>16</v>
      </c>
      <c r="B24" s="350" t="str">
        <f>AT3A_Schools_PS!B25</f>
        <v>16-BHADOHI</v>
      </c>
      <c r="C24" s="351">
        <f>'AT4_enrolment vs availed_PY'!H25+'AT4A_enrolment vs availed_UPY'!H25</f>
        <v>150861</v>
      </c>
      <c r="D24" s="350">
        <v>89510</v>
      </c>
      <c r="E24" s="351">
        <v>29699</v>
      </c>
      <c r="F24" s="351">
        <f t="shared" si="0"/>
        <v>31652</v>
      </c>
      <c r="G24" s="350">
        <v>0</v>
      </c>
    </row>
    <row r="25" spans="1:7" ht="12.75" x14ac:dyDescent="0.2">
      <c r="A25" s="350">
        <f>AT3A_Schools_PS!A26</f>
        <v>17</v>
      </c>
      <c r="B25" s="350" t="str">
        <f>AT3A_Schools_PS!B26</f>
        <v>17-BIJNOUR</v>
      </c>
      <c r="C25" s="351">
        <f>'AT4_enrolment vs availed_PY'!H26+'AT4A_enrolment vs availed_UPY'!H26</f>
        <v>229287</v>
      </c>
      <c r="D25" s="350">
        <v>176047</v>
      </c>
      <c r="E25" s="350">
        <v>14898</v>
      </c>
      <c r="F25" s="351">
        <f t="shared" si="0"/>
        <v>38342</v>
      </c>
      <c r="G25" s="350">
        <v>0</v>
      </c>
    </row>
    <row r="26" spans="1:7" ht="12.75" x14ac:dyDescent="0.2">
      <c r="A26" s="350">
        <f>AT3A_Schools_PS!A27</f>
        <v>18</v>
      </c>
      <c r="B26" s="350" t="str">
        <f>AT3A_Schools_PS!B27</f>
        <v>18-BULANDSHAHAR</v>
      </c>
      <c r="C26" s="351">
        <f>'AT4_enrolment vs availed_PY'!H27+'AT4A_enrolment vs availed_UPY'!H27</f>
        <v>269201</v>
      </c>
      <c r="D26" s="351">
        <v>140058</v>
      </c>
      <c r="E26" s="350">
        <v>0</v>
      </c>
      <c r="F26" s="351">
        <f t="shared" si="0"/>
        <v>129143</v>
      </c>
      <c r="G26" s="350">
        <v>0</v>
      </c>
    </row>
    <row r="27" spans="1:7" ht="12.75" x14ac:dyDescent="0.2">
      <c r="A27" s="350">
        <f>AT3A_Schools_PS!A28</f>
        <v>19</v>
      </c>
      <c r="B27" s="350" t="str">
        <f>AT3A_Schools_PS!B28</f>
        <v>19-CHANDAULI</v>
      </c>
      <c r="C27" s="351">
        <f>'AT4_enrolment vs availed_PY'!H28+'AT4A_enrolment vs availed_UPY'!H28</f>
        <v>229180</v>
      </c>
      <c r="D27" s="350">
        <v>197095</v>
      </c>
      <c r="E27" s="350">
        <v>32085</v>
      </c>
      <c r="F27" s="351">
        <f t="shared" si="0"/>
        <v>0</v>
      </c>
      <c r="G27" s="350">
        <v>0</v>
      </c>
    </row>
    <row r="28" spans="1:7" ht="12.75" x14ac:dyDescent="0.2">
      <c r="A28" s="350">
        <f>AT3A_Schools_PS!A29</f>
        <v>20</v>
      </c>
      <c r="B28" s="350" t="str">
        <f>AT3A_Schools_PS!B29</f>
        <v>20-CHITRAKOOT</v>
      </c>
      <c r="C28" s="351">
        <f>'AT4_enrolment vs availed_PY'!H29+'AT4A_enrolment vs availed_UPY'!H29</f>
        <v>142872</v>
      </c>
      <c r="D28" s="350">
        <v>104564</v>
      </c>
      <c r="E28" s="350">
        <v>0</v>
      </c>
      <c r="F28" s="351">
        <f t="shared" si="0"/>
        <v>38308</v>
      </c>
      <c r="G28" s="350">
        <v>0</v>
      </c>
    </row>
    <row r="29" spans="1:7" ht="12.75" x14ac:dyDescent="0.2">
      <c r="A29" s="350">
        <f>AT3A_Schools_PS!A30</f>
        <v>21</v>
      </c>
      <c r="B29" s="350" t="str">
        <f>AT3A_Schools_PS!B30</f>
        <v>21-AMETHI</v>
      </c>
      <c r="C29" s="351">
        <f>'AT4_enrolment vs availed_PY'!H30+'AT4A_enrolment vs availed_UPY'!H30</f>
        <v>175090</v>
      </c>
      <c r="D29" s="350">
        <v>84628</v>
      </c>
      <c r="E29" s="350">
        <v>574</v>
      </c>
      <c r="F29" s="351">
        <f t="shared" si="0"/>
        <v>89888</v>
      </c>
      <c r="G29" s="350">
        <v>0</v>
      </c>
    </row>
    <row r="30" spans="1:7" ht="12.75" x14ac:dyDescent="0.2">
      <c r="A30" s="350">
        <f>AT3A_Schools_PS!A31</f>
        <v>22</v>
      </c>
      <c r="B30" s="350" t="str">
        <f>AT3A_Schools_PS!B31</f>
        <v>22-DEORIA</v>
      </c>
      <c r="C30" s="351">
        <f>'AT4_enrolment vs availed_PY'!H31+'AT4A_enrolment vs availed_UPY'!H31</f>
        <v>292621</v>
      </c>
      <c r="D30" s="351">
        <v>182196</v>
      </c>
      <c r="E30" s="351">
        <v>15000</v>
      </c>
      <c r="F30" s="351">
        <f t="shared" si="0"/>
        <v>95425</v>
      </c>
      <c r="G30" s="350">
        <v>0</v>
      </c>
    </row>
    <row r="31" spans="1:7" ht="12.75" x14ac:dyDescent="0.2">
      <c r="A31" s="350">
        <f>AT3A_Schools_PS!A32</f>
        <v>23</v>
      </c>
      <c r="B31" s="350" t="str">
        <f>AT3A_Schools_PS!B32</f>
        <v>23-ETAH</v>
      </c>
      <c r="C31" s="351">
        <f>'AT4_enrolment vs availed_PY'!H32+'AT4A_enrolment vs availed_UPY'!H32</f>
        <v>163988</v>
      </c>
      <c r="D31" s="351">
        <v>111164</v>
      </c>
      <c r="E31" s="351">
        <v>19675</v>
      </c>
      <c r="F31" s="351">
        <f t="shared" si="0"/>
        <v>33149</v>
      </c>
      <c r="G31" s="351"/>
    </row>
    <row r="32" spans="1:7" ht="12.75" x14ac:dyDescent="0.2">
      <c r="A32" s="350">
        <f>AT3A_Schools_PS!A33</f>
        <v>24</v>
      </c>
      <c r="B32" s="350" t="str">
        <f>AT3A_Schools_PS!B33</f>
        <v>24-FAIZABAD</v>
      </c>
      <c r="C32" s="351">
        <f>'AT4_enrolment vs availed_PY'!H33+'AT4A_enrolment vs availed_UPY'!H33</f>
        <v>230394</v>
      </c>
      <c r="D32" s="351">
        <v>149756</v>
      </c>
      <c r="E32" s="351">
        <v>69119</v>
      </c>
      <c r="F32" s="351">
        <f t="shared" si="0"/>
        <v>11519</v>
      </c>
      <c r="G32" s="351">
        <f>12+15+16+12+13+17+15+14+13+18+15+16</f>
        <v>176</v>
      </c>
    </row>
    <row r="33" spans="1:7" ht="12.75" x14ac:dyDescent="0.2">
      <c r="A33" s="350">
        <f>AT3A_Schools_PS!A34</f>
        <v>25</v>
      </c>
      <c r="B33" s="350" t="str">
        <f>AT3A_Schools_PS!B34</f>
        <v>25-FARRUKHABAD</v>
      </c>
      <c r="C33" s="351">
        <f>'AT4_enrolment vs availed_PY'!H34+'AT4A_enrolment vs availed_UPY'!H34</f>
        <v>184842</v>
      </c>
      <c r="D33" s="351">
        <v>89016</v>
      </c>
      <c r="E33" s="350">
        <v>0</v>
      </c>
      <c r="F33" s="351">
        <f t="shared" si="0"/>
        <v>95826</v>
      </c>
      <c r="G33" s="350">
        <v>0</v>
      </c>
    </row>
    <row r="34" spans="1:7" ht="12.75" x14ac:dyDescent="0.2">
      <c r="A34" s="350">
        <f>AT3A_Schools_PS!A35</f>
        <v>26</v>
      </c>
      <c r="B34" s="350" t="str">
        <f>AT3A_Schools_PS!B35</f>
        <v>26-FATEHPUR</v>
      </c>
      <c r="C34" s="351">
        <f>'AT4_enrolment vs availed_PY'!H35+'AT4A_enrolment vs availed_UPY'!H35</f>
        <v>251262</v>
      </c>
      <c r="D34" s="350">
        <v>207248</v>
      </c>
      <c r="E34" s="350">
        <v>15056</v>
      </c>
      <c r="F34" s="351">
        <f t="shared" si="0"/>
        <v>28958</v>
      </c>
      <c r="G34" s="350">
        <v>31</v>
      </c>
    </row>
    <row r="35" spans="1:7" ht="12.75" x14ac:dyDescent="0.2">
      <c r="A35" s="350">
        <f>AT3A_Schools_PS!A36</f>
        <v>27</v>
      </c>
      <c r="B35" s="350" t="str">
        <f>AT3A_Schools_PS!B36</f>
        <v>27-FIROZABAD</v>
      </c>
      <c r="C35" s="351">
        <f>'AT4_enrolment vs availed_PY'!H36+'AT4A_enrolment vs availed_UPY'!H36</f>
        <v>178551</v>
      </c>
      <c r="D35" s="350">
        <v>93636</v>
      </c>
      <c r="E35" s="350">
        <v>51013</v>
      </c>
      <c r="F35" s="351">
        <f t="shared" si="0"/>
        <v>33902</v>
      </c>
      <c r="G35" s="350">
        <v>0</v>
      </c>
    </row>
    <row r="36" spans="1:7" ht="12.75" x14ac:dyDescent="0.2">
      <c r="A36" s="350">
        <f>AT3A_Schools_PS!A37</f>
        <v>28</v>
      </c>
      <c r="B36" s="350" t="str">
        <f>AT3A_Schools_PS!B37</f>
        <v>28-G.B. NAGAR</v>
      </c>
      <c r="C36" s="351">
        <f>'AT4_enrolment vs availed_PY'!H37+'AT4A_enrolment vs availed_UPY'!H37</f>
        <v>94014</v>
      </c>
      <c r="D36" s="350">
        <v>78534</v>
      </c>
      <c r="E36" s="350">
        <v>0</v>
      </c>
      <c r="F36" s="351">
        <f t="shared" si="0"/>
        <v>15480</v>
      </c>
      <c r="G36" s="350">
        <v>0</v>
      </c>
    </row>
    <row r="37" spans="1:7" ht="12.75" x14ac:dyDescent="0.2">
      <c r="A37" s="350">
        <f>AT3A_Schools_PS!A38</f>
        <v>29</v>
      </c>
      <c r="B37" s="350" t="str">
        <f>AT3A_Schools_PS!B38</f>
        <v>29-GHAZIPUR</v>
      </c>
      <c r="C37" s="351">
        <f>'AT4_enrolment vs availed_PY'!H38+'AT4A_enrolment vs availed_UPY'!H38</f>
        <v>328994</v>
      </c>
      <c r="D37" s="350">
        <v>301162</v>
      </c>
      <c r="E37" s="350">
        <v>27832</v>
      </c>
      <c r="F37" s="351">
        <f t="shared" si="0"/>
        <v>0</v>
      </c>
      <c r="G37" s="350">
        <v>0</v>
      </c>
    </row>
    <row r="38" spans="1:7" ht="12.75" x14ac:dyDescent="0.2">
      <c r="A38" s="350">
        <f>AT3A_Schools_PS!A39</f>
        <v>30</v>
      </c>
      <c r="B38" s="350" t="str">
        <f>AT3A_Schools_PS!B39</f>
        <v>30-GHAZIYABAD</v>
      </c>
      <c r="C38" s="351">
        <f>'AT4_enrolment vs availed_PY'!H39+'AT4A_enrolment vs availed_UPY'!H39</f>
        <v>101427</v>
      </c>
      <c r="D38" s="350">
        <v>60461</v>
      </c>
      <c r="E38" s="350">
        <v>17000</v>
      </c>
      <c r="F38" s="351">
        <f t="shared" si="0"/>
        <v>23966</v>
      </c>
      <c r="G38" s="350">
        <v>0</v>
      </c>
    </row>
    <row r="39" spans="1:7" ht="12.75" x14ac:dyDescent="0.2">
      <c r="A39" s="350">
        <f>AT3A_Schools_PS!A40</f>
        <v>31</v>
      </c>
      <c r="B39" s="350" t="str">
        <f>AT3A_Schools_PS!B40</f>
        <v>31-GONDA</v>
      </c>
      <c r="C39" s="351">
        <f>'AT4_enrolment vs availed_PY'!H40+'AT4A_enrolment vs availed_UPY'!H40</f>
        <v>357615</v>
      </c>
      <c r="D39" s="350">
        <v>206477</v>
      </c>
      <c r="E39" s="350">
        <v>54754</v>
      </c>
      <c r="F39" s="351">
        <f t="shared" si="0"/>
        <v>96384</v>
      </c>
      <c r="G39" s="351"/>
    </row>
    <row r="40" spans="1:7" ht="12.75" x14ac:dyDescent="0.2">
      <c r="A40" s="350">
        <f>AT3A_Schools_PS!A41</f>
        <v>32</v>
      </c>
      <c r="B40" s="350" t="str">
        <f>AT3A_Schools_PS!B41</f>
        <v>32-GORAKHPUR</v>
      </c>
      <c r="C40" s="351">
        <f>'AT4_enrolment vs availed_PY'!H41+'AT4A_enrolment vs availed_UPY'!H41</f>
        <v>360057</v>
      </c>
      <c r="D40" s="350">
        <v>230170</v>
      </c>
      <c r="E40" s="350">
        <v>113257</v>
      </c>
      <c r="F40" s="351">
        <f t="shared" si="0"/>
        <v>16630</v>
      </c>
      <c r="G40" s="350">
        <v>184</v>
      </c>
    </row>
    <row r="41" spans="1:7" ht="12.75" x14ac:dyDescent="0.2">
      <c r="A41" s="350">
        <f>AT3A_Schools_PS!A42</f>
        <v>33</v>
      </c>
      <c r="B41" s="350" t="str">
        <f>AT3A_Schools_PS!B42</f>
        <v>33-HAMEERPUR</v>
      </c>
      <c r="C41" s="351">
        <f>'AT4_enrolment vs availed_PY'!H42+'AT4A_enrolment vs availed_UPY'!H42</f>
        <v>113673</v>
      </c>
      <c r="D41" s="350">
        <v>96398</v>
      </c>
      <c r="E41" s="350">
        <v>164</v>
      </c>
      <c r="F41" s="351">
        <f t="shared" si="0"/>
        <v>17111</v>
      </c>
      <c r="G41" s="350">
        <v>0</v>
      </c>
    </row>
    <row r="42" spans="1:7" ht="12.75" x14ac:dyDescent="0.2">
      <c r="A42" s="350">
        <f>AT3A_Schools_PS!A43</f>
        <v>34</v>
      </c>
      <c r="B42" s="350" t="str">
        <f>AT3A_Schools_PS!B43</f>
        <v>34-HARDOI</v>
      </c>
      <c r="C42" s="351">
        <f>'AT4_enrolment vs availed_PY'!H43+'AT4A_enrolment vs availed_UPY'!H43</f>
        <v>490554</v>
      </c>
      <c r="D42" s="350">
        <v>259981</v>
      </c>
      <c r="E42" s="350">
        <v>23044</v>
      </c>
      <c r="F42" s="351">
        <f t="shared" si="0"/>
        <v>207529</v>
      </c>
      <c r="G42" s="350">
        <v>0</v>
      </c>
    </row>
    <row r="43" spans="1:7" ht="12.75" x14ac:dyDescent="0.2">
      <c r="A43" s="350">
        <f>AT3A_Schools_PS!A44</f>
        <v>35</v>
      </c>
      <c r="B43" s="350" t="str">
        <f>AT3A_Schools_PS!B44</f>
        <v>35-HATHRAS</v>
      </c>
      <c r="C43" s="351">
        <f>'AT4_enrolment vs availed_PY'!H44+'AT4A_enrolment vs availed_UPY'!H44</f>
        <v>137349</v>
      </c>
      <c r="D43" s="350">
        <v>73496</v>
      </c>
      <c r="E43" s="350">
        <v>11416</v>
      </c>
      <c r="F43" s="351">
        <f t="shared" si="0"/>
        <v>52437</v>
      </c>
      <c r="G43" s="350">
        <v>0</v>
      </c>
    </row>
    <row r="44" spans="1:7" ht="12.75" x14ac:dyDescent="0.2">
      <c r="A44" s="350">
        <f>AT3A_Schools_PS!A45</f>
        <v>36</v>
      </c>
      <c r="B44" s="350" t="str">
        <f>AT3A_Schools_PS!B45</f>
        <v>36-ITAWAH</v>
      </c>
      <c r="C44" s="351">
        <f>'AT4_enrolment vs availed_PY'!H45+'AT4A_enrolment vs availed_UPY'!H45</f>
        <v>123903</v>
      </c>
      <c r="D44" s="350">
        <v>39920</v>
      </c>
      <c r="E44" s="350">
        <v>0</v>
      </c>
      <c r="F44" s="351">
        <f t="shared" si="0"/>
        <v>83983</v>
      </c>
      <c r="G44" s="350">
        <v>0</v>
      </c>
    </row>
    <row r="45" spans="1:7" ht="12.75" x14ac:dyDescent="0.2">
      <c r="A45" s="350">
        <f>AT3A_Schools_PS!A46</f>
        <v>37</v>
      </c>
      <c r="B45" s="350" t="str">
        <f>AT3A_Schools_PS!B46</f>
        <v>37-J.P. NAGAR</v>
      </c>
      <c r="C45" s="351">
        <f>'AT4_enrolment vs availed_PY'!H46+'AT4A_enrolment vs availed_UPY'!H46</f>
        <v>123751</v>
      </c>
      <c r="D45" s="350">
        <v>108571</v>
      </c>
      <c r="E45" s="350">
        <v>4808</v>
      </c>
      <c r="F45" s="351">
        <f t="shared" si="0"/>
        <v>10372</v>
      </c>
      <c r="G45" s="350">
        <v>0</v>
      </c>
    </row>
    <row r="46" spans="1:7" ht="12.75" x14ac:dyDescent="0.2">
      <c r="A46" s="350">
        <f>AT3A_Schools_PS!A47</f>
        <v>38</v>
      </c>
      <c r="B46" s="350" t="str">
        <f>AT3A_Schools_PS!B47</f>
        <v>38-JALAUN</v>
      </c>
      <c r="C46" s="351">
        <f>'AT4_enrolment vs availed_PY'!H47+'AT4A_enrolment vs availed_UPY'!H47</f>
        <v>137181</v>
      </c>
      <c r="D46" s="350">
        <v>99409</v>
      </c>
      <c r="E46" s="350">
        <v>3134</v>
      </c>
      <c r="F46" s="351">
        <f t="shared" si="0"/>
        <v>34638</v>
      </c>
      <c r="G46" s="350">
        <v>0</v>
      </c>
    </row>
    <row r="47" spans="1:7" ht="12.75" x14ac:dyDescent="0.2">
      <c r="A47" s="350">
        <f>AT3A_Schools_PS!A48</f>
        <v>39</v>
      </c>
      <c r="B47" s="350" t="str">
        <f>AT3A_Schools_PS!B48</f>
        <v>39-JAUNPUR</v>
      </c>
      <c r="C47" s="351">
        <f>'AT4_enrolment vs availed_PY'!H48+'AT4A_enrolment vs availed_UPY'!H48</f>
        <v>449204</v>
      </c>
      <c r="D47" s="350">
        <v>219227</v>
      </c>
      <c r="E47" s="350">
        <v>84516</v>
      </c>
      <c r="F47" s="351">
        <f t="shared" si="0"/>
        <v>145461</v>
      </c>
      <c r="G47" s="350">
        <v>807</v>
      </c>
    </row>
    <row r="48" spans="1:7" ht="12.75" x14ac:dyDescent="0.2">
      <c r="A48" s="350">
        <f>AT3A_Schools_PS!A49</f>
        <v>40</v>
      </c>
      <c r="B48" s="350" t="str">
        <f>AT3A_Schools_PS!B49</f>
        <v>40-JHANSI</v>
      </c>
      <c r="C48" s="351">
        <f>'AT4_enrolment vs availed_PY'!H49+'AT4A_enrolment vs availed_UPY'!H49</f>
        <v>148344</v>
      </c>
      <c r="D48" s="350">
        <v>83095</v>
      </c>
      <c r="E48" s="350">
        <v>3256</v>
      </c>
      <c r="F48" s="351">
        <f t="shared" si="0"/>
        <v>61993</v>
      </c>
      <c r="G48" s="350">
        <v>0</v>
      </c>
    </row>
    <row r="49" spans="1:7" ht="12.75" x14ac:dyDescent="0.2">
      <c r="A49" s="350">
        <f>AT3A_Schools_PS!A50</f>
        <v>41</v>
      </c>
      <c r="B49" s="350" t="str">
        <f>AT3A_Schools_PS!B50</f>
        <v>41-KANNAUJ</v>
      </c>
      <c r="C49" s="351">
        <f>'AT4_enrolment vs availed_PY'!H50+'AT4A_enrolment vs availed_UPY'!H50</f>
        <v>159090</v>
      </c>
      <c r="D49" s="350">
        <v>110988</v>
      </c>
      <c r="E49" s="350">
        <v>19345</v>
      </c>
      <c r="F49" s="351">
        <f t="shared" si="0"/>
        <v>28757</v>
      </c>
      <c r="G49" s="350">
        <v>0</v>
      </c>
    </row>
    <row r="50" spans="1:7" ht="12.75" x14ac:dyDescent="0.2">
      <c r="A50" s="350">
        <f>AT3A_Schools_PS!A51</f>
        <v>42</v>
      </c>
      <c r="B50" s="350" t="str">
        <f>AT3A_Schools_PS!B51</f>
        <v>42-KANPUR DEHAT</v>
      </c>
      <c r="C50" s="351">
        <f>'AT4_enrolment vs availed_PY'!H51+'AT4A_enrolment vs availed_UPY'!H51</f>
        <v>159705</v>
      </c>
      <c r="D50" s="350">
        <v>59260</v>
      </c>
      <c r="E50" s="350">
        <v>60503</v>
      </c>
      <c r="F50" s="351">
        <f t="shared" si="0"/>
        <v>39942</v>
      </c>
      <c r="G50" s="350">
        <f>234+231+145+219+121+112+100+112+112+100</f>
        <v>1486</v>
      </c>
    </row>
    <row r="51" spans="1:7" ht="12.75" x14ac:dyDescent="0.2">
      <c r="A51" s="350">
        <f>AT3A_Schools_PS!A52</f>
        <v>43</v>
      </c>
      <c r="B51" s="350" t="str">
        <f>AT3A_Schools_PS!B52</f>
        <v>43-KANPUR NAGAR</v>
      </c>
      <c r="C51" s="351">
        <f>'AT4_enrolment vs availed_PY'!H52+'AT4A_enrolment vs availed_UPY'!H52</f>
        <v>200500</v>
      </c>
      <c r="D51" s="350">
        <v>94957</v>
      </c>
      <c r="E51" s="350">
        <v>7994</v>
      </c>
      <c r="F51" s="351">
        <f t="shared" si="0"/>
        <v>97549</v>
      </c>
      <c r="G51" s="350">
        <v>0</v>
      </c>
    </row>
    <row r="52" spans="1:7" ht="12.75" x14ac:dyDescent="0.2">
      <c r="A52" s="350">
        <f>AT3A_Schools_PS!A53</f>
        <v>44</v>
      </c>
      <c r="B52" s="350" t="str">
        <f>AT3A_Schools_PS!B53</f>
        <v>44-KAAS GANJ</v>
      </c>
      <c r="C52" s="351">
        <f>'AT4_enrolment vs availed_PY'!H53+'AT4A_enrolment vs availed_UPY'!H53</f>
        <v>144048</v>
      </c>
      <c r="D52" s="350">
        <v>78239</v>
      </c>
      <c r="E52" s="350">
        <v>447</v>
      </c>
      <c r="F52" s="351">
        <f t="shared" si="0"/>
        <v>65362</v>
      </c>
      <c r="G52" s="350">
        <v>0</v>
      </c>
    </row>
    <row r="53" spans="1:7" ht="12.75" x14ac:dyDescent="0.2">
      <c r="A53" s="350">
        <f>AT3A_Schools_PS!A54</f>
        <v>45</v>
      </c>
      <c r="B53" s="350" t="str">
        <f>AT3A_Schools_PS!B54</f>
        <v>45-KAUSHAMBI</v>
      </c>
      <c r="C53" s="351">
        <f>'AT4_enrolment vs availed_PY'!H54+'AT4A_enrolment vs availed_UPY'!H54</f>
        <v>169818</v>
      </c>
      <c r="D53" s="350">
        <v>165360</v>
      </c>
      <c r="E53" s="350">
        <v>4045</v>
      </c>
      <c r="F53" s="351">
        <f t="shared" si="0"/>
        <v>413</v>
      </c>
      <c r="G53" s="350">
        <v>0</v>
      </c>
    </row>
    <row r="54" spans="1:7" ht="12.75" x14ac:dyDescent="0.2">
      <c r="A54" s="350">
        <f>AT3A_Schools_PS!A55</f>
        <v>46</v>
      </c>
      <c r="B54" s="350" t="str">
        <f>AT3A_Schools_PS!B55</f>
        <v>46-KUSHINAGAR</v>
      </c>
      <c r="C54" s="351">
        <f>'AT4_enrolment vs availed_PY'!H55+'AT4A_enrolment vs availed_UPY'!H55</f>
        <v>328758</v>
      </c>
      <c r="D54" s="350">
        <v>243535</v>
      </c>
      <c r="E54" s="350">
        <v>29606</v>
      </c>
      <c r="F54" s="351">
        <f t="shared" si="0"/>
        <v>55617</v>
      </c>
      <c r="G54" s="350">
        <v>3232</v>
      </c>
    </row>
    <row r="55" spans="1:7" ht="12.75" x14ac:dyDescent="0.2">
      <c r="A55" s="350">
        <f>AT3A_Schools_PS!A56</f>
        <v>47</v>
      </c>
      <c r="B55" s="350" t="str">
        <f>AT3A_Schools_PS!B56</f>
        <v>47-LAKHIMPUR KHERI</v>
      </c>
      <c r="C55" s="351">
        <f>'AT4_enrolment vs availed_PY'!H56+'AT4A_enrolment vs availed_UPY'!H56</f>
        <v>511380</v>
      </c>
      <c r="D55" s="350">
        <v>373647</v>
      </c>
      <c r="E55" s="350">
        <v>102526</v>
      </c>
      <c r="F55" s="351">
        <f t="shared" si="0"/>
        <v>35207</v>
      </c>
      <c r="G55" s="350">
        <v>2833</v>
      </c>
    </row>
    <row r="56" spans="1:7" ht="12.75" x14ac:dyDescent="0.2">
      <c r="A56" s="350">
        <f>AT3A_Schools_PS!A57</f>
        <v>48</v>
      </c>
      <c r="B56" s="350" t="str">
        <f>AT3A_Schools_PS!B57</f>
        <v>48-LALITPUR</v>
      </c>
      <c r="C56" s="351">
        <f>'AT4_enrolment vs availed_PY'!H57+'AT4A_enrolment vs availed_UPY'!H57</f>
        <v>174286</v>
      </c>
      <c r="D56" s="351">
        <v>146418</v>
      </c>
      <c r="E56" s="351">
        <v>26339</v>
      </c>
      <c r="F56" s="351">
        <f t="shared" si="0"/>
        <v>1529</v>
      </c>
      <c r="G56" s="350">
        <v>0</v>
      </c>
    </row>
    <row r="57" spans="1:7" ht="12.75" x14ac:dyDescent="0.2">
      <c r="A57" s="350">
        <f>AT3A_Schools_PS!A58</f>
        <v>49</v>
      </c>
      <c r="B57" s="350" t="str">
        <f>AT3A_Schools_PS!B58</f>
        <v>49-LUCKNOW</v>
      </c>
      <c r="C57" s="351">
        <f>'AT4_enrolment vs availed_PY'!H58+'AT4A_enrolment vs availed_UPY'!H58</f>
        <v>209886</v>
      </c>
      <c r="D57" s="350">
        <v>170008</v>
      </c>
      <c r="E57" s="350">
        <v>39878</v>
      </c>
      <c r="F57" s="351">
        <f t="shared" si="0"/>
        <v>0</v>
      </c>
      <c r="G57" s="350">
        <v>0</v>
      </c>
    </row>
    <row r="58" spans="1:7" ht="12.75" x14ac:dyDescent="0.2">
      <c r="A58" s="350">
        <f>AT3A_Schools_PS!A59</f>
        <v>50</v>
      </c>
      <c r="B58" s="350" t="str">
        <f>AT3A_Schools_PS!B59</f>
        <v>50-MAHOBA</v>
      </c>
      <c r="C58" s="351">
        <f>'AT4_enrolment vs availed_PY'!H59+'AT4A_enrolment vs availed_UPY'!H59</f>
        <v>100645</v>
      </c>
      <c r="D58" s="350">
        <v>96473</v>
      </c>
      <c r="E58" s="350">
        <v>4172</v>
      </c>
      <c r="F58" s="351">
        <f t="shared" si="0"/>
        <v>0</v>
      </c>
      <c r="G58" s="350">
        <v>0</v>
      </c>
    </row>
    <row r="59" spans="1:7" ht="12.75" x14ac:dyDescent="0.2">
      <c r="A59" s="350">
        <f>AT3A_Schools_PS!A60</f>
        <v>51</v>
      </c>
      <c r="B59" s="350" t="str">
        <f>AT3A_Schools_PS!B60</f>
        <v>51-MAHRAJGANJ</v>
      </c>
      <c r="C59" s="351">
        <f>'AT4_enrolment vs availed_PY'!H60+'AT4A_enrolment vs availed_UPY'!H60</f>
        <v>266564</v>
      </c>
      <c r="D59" s="350">
        <v>66567</v>
      </c>
      <c r="E59" s="350">
        <v>14138</v>
      </c>
      <c r="F59" s="351">
        <f t="shared" si="0"/>
        <v>185859</v>
      </c>
      <c r="G59" s="350">
        <v>0</v>
      </c>
    </row>
    <row r="60" spans="1:7" ht="12.75" x14ac:dyDescent="0.2">
      <c r="A60" s="350">
        <f>AT3A_Schools_PS!A61</f>
        <v>52</v>
      </c>
      <c r="B60" s="350" t="str">
        <f>AT3A_Schools_PS!B61</f>
        <v>52-MAINPURI</v>
      </c>
      <c r="C60" s="351">
        <f>'AT4_enrolment vs availed_PY'!H61+'AT4A_enrolment vs availed_UPY'!H61</f>
        <v>138031</v>
      </c>
      <c r="D60" s="351">
        <v>69017</v>
      </c>
      <c r="E60" s="351">
        <v>27608</v>
      </c>
      <c r="F60" s="351">
        <f t="shared" si="0"/>
        <v>41406</v>
      </c>
      <c r="G60" s="350">
        <v>0</v>
      </c>
    </row>
    <row r="61" spans="1:7" ht="12.75" x14ac:dyDescent="0.2">
      <c r="A61" s="350">
        <f>AT3A_Schools_PS!A62</f>
        <v>53</v>
      </c>
      <c r="B61" s="350" t="str">
        <f>AT3A_Schools_PS!B62</f>
        <v>53-MATHURA</v>
      </c>
      <c r="C61" s="351">
        <f>'AT4_enrolment vs availed_PY'!H62+'AT4A_enrolment vs availed_UPY'!H62</f>
        <v>161487</v>
      </c>
      <c r="D61" s="350">
        <v>95604</v>
      </c>
      <c r="E61" s="350">
        <v>3697</v>
      </c>
      <c r="F61" s="351">
        <f t="shared" si="0"/>
        <v>62186</v>
      </c>
      <c r="G61" s="350">
        <v>0</v>
      </c>
    </row>
    <row r="62" spans="1:7" ht="12.75" x14ac:dyDescent="0.2">
      <c r="A62" s="350">
        <f>AT3A_Schools_PS!A63</f>
        <v>54</v>
      </c>
      <c r="B62" s="350" t="str">
        <f>AT3A_Schools_PS!B63</f>
        <v>54-MAU</v>
      </c>
      <c r="C62" s="351">
        <f>'AT4_enrolment vs availed_PY'!H63+'AT4A_enrolment vs availed_UPY'!H63</f>
        <v>214805</v>
      </c>
      <c r="D62" s="350">
        <v>183736</v>
      </c>
      <c r="E62" s="350">
        <v>19672</v>
      </c>
      <c r="F62" s="351">
        <f t="shared" si="0"/>
        <v>11397</v>
      </c>
      <c r="G62" s="350">
        <v>0</v>
      </c>
    </row>
    <row r="63" spans="1:7" ht="12.75" x14ac:dyDescent="0.2">
      <c r="A63" s="350">
        <f>AT3A_Schools_PS!A64</f>
        <v>55</v>
      </c>
      <c r="B63" s="350" t="str">
        <f>AT3A_Schools_PS!B64</f>
        <v>55-MEERUT</v>
      </c>
      <c r="C63" s="351">
        <f>'AT4_enrolment vs availed_PY'!H64+'AT4A_enrolment vs availed_UPY'!H64</f>
        <v>169393</v>
      </c>
      <c r="D63" s="350">
        <v>126369</v>
      </c>
      <c r="E63" s="350">
        <v>1185</v>
      </c>
      <c r="F63" s="351">
        <f t="shared" si="0"/>
        <v>41839</v>
      </c>
      <c r="G63" s="350">
        <v>0</v>
      </c>
    </row>
    <row r="64" spans="1:7" ht="12.75" x14ac:dyDescent="0.2">
      <c r="A64" s="350">
        <f>AT3A_Schools_PS!A65</f>
        <v>56</v>
      </c>
      <c r="B64" s="350" t="str">
        <f>AT3A_Schools_PS!B65</f>
        <v>56-MIRZAPUR</v>
      </c>
      <c r="C64" s="351">
        <f>'AT4_enrolment vs availed_PY'!H65+'AT4A_enrolment vs availed_UPY'!H65</f>
        <v>283111</v>
      </c>
      <c r="D64" s="350">
        <v>234233</v>
      </c>
      <c r="E64" s="350">
        <v>11024</v>
      </c>
      <c r="F64" s="351">
        <f t="shared" si="0"/>
        <v>37854</v>
      </c>
      <c r="G64" s="350">
        <v>3129</v>
      </c>
    </row>
    <row r="65" spans="1:7" ht="12.75" x14ac:dyDescent="0.2">
      <c r="A65" s="350">
        <f>AT3A_Schools_PS!A66</f>
        <v>57</v>
      </c>
      <c r="B65" s="350" t="str">
        <f>AT3A_Schools_PS!B66</f>
        <v>57-MORADABAD</v>
      </c>
      <c r="C65" s="351">
        <f>'AT4_enrolment vs availed_PY'!H66+'AT4A_enrolment vs availed_UPY'!H66</f>
        <v>200131</v>
      </c>
      <c r="D65" s="350">
        <v>173614</v>
      </c>
      <c r="E65" s="350">
        <v>26517</v>
      </c>
      <c r="F65" s="351">
        <f t="shared" si="0"/>
        <v>0</v>
      </c>
      <c r="G65" s="350">
        <v>0</v>
      </c>
    </row>
    <row r="66" spans="1:7" ht="12.75" x14ac:dyDescent="0.2">
      <c r="A66" s="350">
        <f>AT3A_Schools_PS!A67</f>
        <v>58</v>
      </c>
      <c r="B66" s="350" t="str">
        <f>AT3A_Schools_PS!B67</f>
        <v>58-MUZAFFARNAGAR</v>
      </c>
      <c r="C66" s="351">
        <f>'AT4_enrolment vs availed_PY'!H67+'AT4A_enrolment vs availed_UPY'!H67</f>
        <v>171728</v>
      </c>
      <c r="D66" s="350">
        <v>163109</v>
      </c>
      <c r="E66" s="350">
        <v>8583</v>
      </c>
      <c r="F66" s="351">
        <f t="shared" si="0"/>
        <v>36</v>
      </c>
      <c r="G66" s="350">
        <v>0</v>
      </c>
    </row>
    <row r="67" spans="1:7" ht="12.75" x14ac:dyDescent="0.2">
      <c r="A67" s="350">
        <f>AT3A_Schools_PS!A68</f>
        <v>59</v>
      </c>
      <c r="B67" s="350" t="str">
        <f>AT3A_Schools_PS!B68</f>
        <v>59-PILIBHIT</v>
      </c>
      <c r="C67" s="351">
        <f>'AT4_enrolment vs availed_PY'!H68+'AT4A_enrolment vs availed_UPY'!H68</f>
        <v>190182</v>
      </c>
      <c r="D67" s="350">
        <v>182355</v>
      </c>
      <c r="E67" s="350">
        <v>7817</v>
      </c>
      <c r="F67" s="351">
        <f t="shared" si="0"/>
        <v>10</v>
      </c>
      <c r="G67" s="350">
        <v>0</v>
      </c>
    </row>
    <row r="68" spans="1:7" ht="12.75" x14ac:dyDescent="0.2">
      <c r="A68" s="350">
        <f>AT3A_Schools_PS!A69</f>
        <v>60</v>
      </c>
      <c r="B68" s="350" t="str">
        <f>AT3A_Schools_PS!B69</f>
        <v>60-PRATAPGARH</v>
      </c>
      <c r="C68" s="351">
        <f>'AT4_enrolment vs availed_PY'!H69+'AT4A_enrolment vs availed_UPY'!H69</f>
        <v>267396</v>
      </c>
      <c r="D68" s="350">
        <v>201923</v>
      </c>
      <c r="E68" s="350">
        <v>15396</v>
      </c>
      <c r="F68" s="351">
        <f t="shared" si="0"/>
        <v>50077</v>
      </c>
      <c r="G68" s="350">
        <v>0</v>
      </c>
    </row>
    <row r="69" spans="1:7" ht="12.75" x14ac:dyDescent="0.2">
      <c r="A69" s="350">
        <f>AT3A_Schools_PS!A70</f>
        <v>61</v>
      </c>
      <c r="B69" s="350" t="str">
        <f>AT3A_Schools_PS!B70</f>
        <v>61-RAI BAREILY</v>
      </c>
      <c r="C69" s="351">
        <f>'AT4_enrolment vs availed_PY'!H70+'AT4A_enrolment vs availed_UPY'!H70</f>
        <v>266653</v>
      </c>
      <c r="D69" s="350">
        <v>181839</v>
      </c>
      <c r="E69" s="350">
        <v>13585</v>
      </c>
      <c r="F69" s="351">
        <f t="shared" si="0"/>
        <v>71229</v>
      </c>
      <c r="G69" s="350">
        <v>0</v>
      </c>
    </row>
    <row r="70" spans="1:7" ht="12.75" x14ac:dyDescent="0.2">
      <c r="A70" s="350">
        <f>AT3A_Schools_PS!A71</f>
        <v>62</v>
      </c>
      <c r="B70" s="350" t="str">
        <f>AT3A_Schools_PS!B71</f>
        <v>62-RAMPUR</v>
      </c>
      <c r="C70" s="351">
        <f>'AT4_enrolment vs availed_PY'!H71+'AT4A_enrolment vs availed_UPY'!H71</f>
        <v>184141</v>
      </c>
      <c r="D70" s="350">
        <v>173756</v>
      </c>
      <c r="E70" s="350">
        <v>8910</v>
      </c>
      <c r="F70" s="351">
        <f t="shared" si="0"/>
        <v>1475</v>
      </c>
      <c r="G70" s="350">
        <v>0</v>
      </c>
    </row>
    <row r="71" spans="1:7" ht="12.75" x14ac:dyDescent="0.2">
      <c r="A71" s="350">
        <f>AT3A_Schools_PS!A72</f>
        <v>63</v>
      </c>
      <c r="B71" s="350" t="str">
        <f>AT3A_Schools_PS!B72</f>
        <v>63-SAHARANPUR</v>
      </c>
      <c r="C71" s="351">
        <f>'AT4_enrolment vs availed_PY'!H72+'AT4A_enrolment vs availed_UPY'!H72</f>
        <v>215918</v>
      </c>
      <c r="D71" s="350">
        <v>209000</v>
      </c>
      <c r="E71" s="350">
        <v>2834</v>
      </c>
      <c r="F71" s="351">
        <f t="shared" si="0"/>
        <v>4084</v>
      </c>
      <c r="G71" s="350">
        <v>0</v>
      </c>
    </row>
    <row r="72" spans="1:7" ht="12.75" x14ac:dyDescent="0.2">
      <c r="A72" s="350">
        <f>AT3A_Schools_PS!A73</f>
        <v>64</v>
      </c>
      <c r="B72" s="350" t="str">
        <f>AT3A_Schools_PS!B73</f>
        <v>64-SANTKABIR NAGAR</v>
      </c>
      <c r="C72" s="351">
        <f>'AT4_enrolment vs availed_PY'!H73+'AT4A_enrolment vs availed_UPY'!H73</f>
        <v>153693</v>
      </c>
      <c r="D72" s="350">
        <v>94982</v>
      </c>
      <c r="E72" s="350">
        <v>14715</v>
      </c>
      <c r="F72" s="351">
        <f t="shared" si="0"/>
        <v>43996</v>
      </c>
      <c r="G72" s="350">
        <v>0</v>
      </c>
    </row>
    <row r="73" spans="1:7" ht="12.75" x14ac:dyDescent="0.2">
      <c r="A73" s="350">
        <f>AT3A_Schools_PS!A74</f>
        <v>65</v>
      </c>
      <c r="B73" s="350" t="str">
        <f>AT3A_Schools_PS!B74</f>
        <v>65-SHAHJAHANPUR</v>
      </c>
      <c r="C73" s="351">
        <f>'AT4_enrolment vs availed_PY'!H74+'AT4A_enrolment vs availed_UPY'!H74</f>
        <v>372421</v>
      </c>
      <c r="D73" s="350">
        <v>304185</v>
      </c>
      <c r="E73" s="302">
        <v>20825</v>
      </c>
      <c r="F73" s="351">
        <f t="shared" ref="F73:F83" si="1">C73-D73-E73</f>
        <v>47411</v>
      </c>
      <c r="G73" s="350">
        <v>6</v>
      </c>
    </row>
    <row r="74" spans="1:7" ht="12.75" x14ac:dyDescent="0.2">
      <c r="A74" s="350">
        <f>AT3A_Schools_PS!A75</f>
        <v>66</v>
      </c>
      <c r="B74" s="350" t="str">
        <f>AT3A_Schools_PS!B75</f>
        <v>66-SHRAWASTI</v>
      </c>
      <c r="C74" s="351">
        <f>'AT4_enrolment vs availed_PY'!H75+'AT4A_enrolment vs availed_UPY'!H75</f>
        <v>135627</v>
      </c>
      <c r="D74" s="350">
        <v>98361</v>
      </c>
      <c r="E74" s="350">
        <v>37266</v>
      </c>
      <c r="F74" s="351">
        <f t="shared" si="1"/>
        <v>0</v>
      </c>
      <c r="G74" s="350">
        <v>0</v>
      </c>
    </row>
    <row r="75" spans="1:7" ht="12.75" x14ac:dyDescent="0.2">
      <c r="A75" s="350">
        <f>AT3A_Schools_PS!A76</f>
        <v>67</v>
      </c>
      <c r="B75" s="350" t="str">
        <f>AT3A_Schools_PS!B76</f>
        <v>67-SIDDHARTHNAGAR</v>
      </c>
      <c r="C75" s="351">
        <f>'AT4_enrolment vs availed_PY'!H76+'AT4A_enrolment vs availed_UPY'!H76</f>
        <v>306184</v>
      </c>
      <c r="D75" s="350">
        <v>28848</v>
      </c>
      <c r="E75" s="350">
        <v>241468</v>
      </c>
      <c r="F75" s="351">
        <f t="shared" si="1"/>
        <v>35868</v>
      </c>
      <c r="G75" s="350">
        <v>0</v>
      </c>
    </row>
    <row r="76" spans="1:7" ht="12.75" x14ac:dyDescent="0.2">
      <c r="A76" s="350">
        <f>AT3A_Schools_PS!A77</f>
        <v>68</v>
      </c>
      <c r="B76" s="350" t="str">
        <f>AT3A_Schools_PS!B77</f>
        <v>68-SITAPUR</v>
      </c>
      <c r="C76" s="351">
        <f>'AT4_enrolment vs availed_PY'!H77+'AT4A_enrolment vs availed_UPY'!H77</f>
        <v>545015</v>
      </c>
      <c r="D76" s="350">
        <v>251378</v>
      </c>
      <c r="E76" s="350">
        <v>293637</v>
      </c>
      <c r="F76" s="351">
        <f t="shared" si="1"/>
        <v>0</v>
      </c>
      <c r="G76" s="350">
        <v>0</v>
      </c>
    </row>
    <row r="77" spans="1:7" ht="12.75" x14ac:dyDescent="0.2">
      <c r="A77" s="350">
        <f>AT3A_Schools_PS!A78</f>
        <v>69</v>
      </c>
      <c r="B77" s="350" t="str">
        <f>AT3A_Schools_PS!B78</f>
        <v>69-SONBHADRA</v>
      </c>
      <c r="C77" s="351">
        <f>'AT4_enrolment vs availed_PY'!H78+'AT4A_enrolment vs availed_UPY'!H78</f>
        <v>253665</v>
      </c>
      <c r="D77" s="350">
        <v>228476</v>
      </c>
      <c r="E77" s="350">
        <v>15024</v>
      </c>
      <c r="F77" s="351">
        <f t="shared" si="1"/>
        <v>10165</v>
      </c>
      <c r="G77" s="350">
        <v>0</v>
      </c>
    </row>
    <row r="78" spans="1:7" ht="12.75" x14ac:dyDescent="0.2">
      <c r="A78" s="350">
        <f>AT3A_Schools_PS!A79</f>
        <v>70</v>
      </c>
      <c r="B78" s="350" t="str">
        <f>AT3A_Schools_PS!B79</f>
        <v>70-SULTANPUR</v>
      </c>
      <c r="C78" s="351">
        <f>'AT4_enrolment vs availed_PY'!H79+'AT4A_enrolment vs availed_UPY'!H79</f>
        <v>267764</v>
      </c>
      <c r="D78" s="350">
        <v>154122</v>
      </c>
      <c r="E78" s="350">
        <v>30772</v>
      </c>
      <c r="F78" s="351">
        <f t="shared" si="1"/>
        <v>82870</v>
      </c>
      <c r="G78" s="350">
        <v>12</v>
      </c>
    </row>
    <row r="79" spans="1:7" ht="12.75" x14ac:dyDescent="0.2">
      <c r="A79" s="350">
        <f>AT3A_Schools_PS!A80</f>
        <v>71</v>
      </c>
      <c r="B79" s="350" t="str">
        <f>AT3A_Schools_PS!B80</f>
        <v>71-UNNAO</v>
      </c>
      <c r="C79" s="351">
        <f>'AT4_enrolment vs availed_PY'!H80+'AT4A_enrolment vs availed_UPY'!H80</f>
        <v>257095</v>
      </c>
      <c r="D79" s="350">
        <v>174142</v>
      </c>
      <c r="E79" s="350">
        <v>0</v>
      </c>
      <c r="F79" s="351">
        <f t="shared" si="1"/>
        <v>82953</v>
      </c>
      <c r="G79" s="350">
        <v>0</v>
      </c>
    </row>
    <row r="80" spans="1:7" ht="12.75" x14ac:dyDescent="0.2">
      <c r="A80" s="350">
        <f>AT3A_Schools_PS!A81</f>
        <v>72</v>
      </c>
      <c r="B80" s="350" t="str">
        <f>AT3A_Schools_PS!B81</f>
        <v>72-VARANASI</v>
      </c>
      <c r="C80" s="351">
        <f>'AT4_enrolment vs availed_PY'!H81+'AT4A_enrolment vs availed_UPY'!H81</f>
        <v>292599</v>
      </c>
      <c r="D80" s="350">
        <v>243647</v>
      </c>
      <c r="E80" s="350">
        <v>48952</v>
      </c>
      <c r="F80" s="351">
        <f t="shared" si="1"/>
        <v>0</v>
      </c>
      <c r="G80" s="350">
        <v>0</v>
      </c>
    </row>
    <row r="81" spans="1:7" ht="12.75" x14ac:dyDescent="0.2">
      <c r="A81" s="350">
        <f>AT3A_Schools_PS!A82</f>
        <v>73</v>
      </c>
      <c r="B81" s="350" t="str">
        <f>AT3A_Schools_PS!B82</f>
        <v>73-SAMBHAL</v>
      </c>
      <c r="C81" s="351">
        <f>'AT4_enrolment vs availed_PY'!H82+'AT4A_enrolment vs availed_UPY'!H82</f>
        <v>214570</v>
      </c>
      <c r="D81" s="350">
        <v>180112</v>
      </c>
      <c r="E81" s="350">
        <v>313</v>
      </c>
      <c r="F81" s="351">
        <f t="shared" si="1"/>
        <v>34145</v>
      </c>
      <c r="G81" s="350">
        <v>0</v>
      </c>
    </row>
    <row r="82" spans="1:7" ht="12.75" x14ac:dyDescent="0.2">
      <c r="A82" s="350">
        <f>AT3A_Schools_PS!A83</f>
        <v>74</v>
      </c>
      <c r="B82" s="350" t="str">
        <f>AT3A_Schools_PS!B83</f>
        <v>74-HAPUR</v>
      </c>
      <c r="C82" s="351">
        <f>'AT4_enrolment vs availed_PY'!H83+'AT4A_enrolment vs availed_UPY'!H83</f>
        <v>72861</v>
      </c>
      <c r="D82" s="350">
        <v>46303</v>
      </c>
      <c r="E82" s="350">
        <v>2657</v>
      </c>
      <c r="F82" s="351">
        <f t="shared" si="1"/>
        <v>23901</v>
      </c>
      <c r="G82" s="350">
        <v>0</v>
      </c>
    </row>
    <row r="83" spans="1:7" ht="12.75" x14ac:dyDescent="0.2">
      <c r="A83" s="350">
        <f>AT3A_Schools_PS!A84</f>
        <v>75</v>
      </c>
      <c r="B83" s="350" t="str">
        <f>AT3A_Schools_PS!B84</f>
        <v>75-SHAMLI</v>
      </c>
      <c r="C83" s="351">
        <f>'AT4_enrolment vs availed_PY'!H84+'AT4A_enrolment vs availed_UPY'!H84</f>
        <v>85091</v>
      </c>
      <c r="D83" s="350">
        <v>65479</v>
      </c>
      <c r="E83" s="350">
        <v>10077</v>
      </c>
      <c r="F83" s="351">
        <f t="shared" si="1"/>
        <v>9535</v>
      </c>
      <c r="G83" s="350">
        <v>0</v>
      </c>
    </row>
    <row r="84" spans="1:7" ht="15.75" customHeight="1" x14ac:dyDescent="0.2">
      <c r="A84" s="353"/>
      <c r="B84" s="353"/>
    </row>
    <row r="85" spans="1:7" ht="15.75" customHeight="1" x14ac:dyDescent="0.2">
      <c r="A85" s="353"/>
      <c r="B85" s="353"/>
    </row>
    <row r="86" spans="1:7" ht="15.75" customHeight="1" x14ac:dyDescent="0.2">
      <c r="A86" s="353"/>
      <c r="B86" s="353"/>
    </row>
    <row r="87" spans="1:7" ht="15.75" customHeight="1" x14ac:dyDescent="0.2">
      <c r="A87" s="353"/>
      <c r="B87" s="353"/>
    </row>
    <row r="88" spans="1:7" ht="15.75" customHeight="1" x14ac:dyDescent="0.2">
      <c r="A88" s="353"/>
      <c r="B88" s="353"/>
    </row>
    <row r="91" spans="1:7" ht="15.75" customHeight="1" x14ac:dyDescent="0.2">
      <c r="A91" s="347" t="str">
        <f>AT_2A_fundflow!A73</f>
        <v>Date:</v>
      </c>
      <c r="F91" s="320" t="str">
        <f>'AT-1'!J46</f>
        <v>(Signature)</v>
      </c>
    </row>
    <row r="92" spans="1:7" ht="15.75" customHeight="1" x14ac:dyDescent="0.2">
      <c r="A92" s="347" t="str">
        <f>AT_2A_fundflow!A74</f>
        <v>Place: LUCKNOW</v>
      </c>
      <c r="F92" s="320" t="str">
        <f>'AT-1'!J47</f>
        <v>Secretary Basic Education Department</v>
      </c>
    </row>
    <row r="93" spans="1:7" ht="15.75" customHeight="1" x14ac:dyDescent="0.2">
      <c r="E93" s="320" t="str">
        <f>'AT-1'!I48</f>
        <v>Seal:</v>
      </c>
    </row>
  </sheetData>
  <mergeCells count="3">
    <mergeCell ref="A4:G4"/>
    <mergeCell ref="A2:G2"/>
    <mergeCell ref="A3:G3"/>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Z94"/>
  <sheetViews>
    <sheetView view="pageBreakPreview" zoomScaleSheetLayoutView="100" workbookViewId="0">
      <pane xSplit="2" ySplit="9" topLeftCell="C28"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85546875" style="305" customWidth="1"/>
    <col min="2" max="2" width="21.7109375" style="305" bestFit="1" customWidth="1"/>
    <col min="3" max="10" width="13.42578125" style="305" customWidth="1"/>
    <col min="11" max="12" width="14.42578125" style="305" hidden="1"/>
    <col min="13" max="16384" width="14.42578125" style="305"/>
  </cols>
  <sheetData>
    <row r="1" spans="1:26" ht="12.75" x14ac:dyDescent="0.2">
      <c r="A1" s="302"/>
      <c r="B1" s="302"/>
      <c r="C1" s="302"/>
      <c r="D1" s="302"/>
      <c r="E1" s="302"/>
      <c r="F1" s="302"/>
      <c r="G1" s="302"/>
      <c r="H1" s="302"/>
      <c r="I1" s="302"/>
      <c r="J1" s="354" t="s">
        <v>271</v>
      </c>
    </row>
    <row r="2" spans="1:26" ht="12.75" x14ac:dyDescent="0.2">
      <c r="A2" s="620" t="str">
        <f>'AT-2-S1 BUDGET'!A2</f>
        <v>[Mid Day Meal Scheme, U.P.]</v>
      </c>
      <c r="B2" s="608"/>
      <c r="C2" s="608"/>
      <c r="D2" s="608"/>
      <c r="E2" s="608"/>
      <c r="F2" s="608"/>
      <c r="G2" s="608"/>
      <c r="H2" s="608"/>
      <c r="I2" s="608"/>
      <c r="J2" s="608"/>
    </row>
    <row r="3" spans="1:26" ht="23.25" x14ac:dyDescent="0.35">
      <c r="A3" s="622" t="str">
        <f>'AT-2-S1 BUDGET'!A3</f>
        <v>Annual Work Plan and Budget 2018-19</v>
      </c>
      <c r="B3" s="608"/>
      <c r="C3" s="608"/>
      <c r="D3" s="608"/>
      <c r="E3" s="608"/>
      <c r="F3" s="608"/>
      <c r="G3" s="608"/>
      <c r="H3" s="608"/>
      <c r="I3" s="608"/>
      <c r="J3" s="608"/>
    </row>
    <row r="4" spans="1:26" ht="12.75" x14ac:dyDescent="0.2">
      <c r="A4" s="621" t="s">
        <v>272</v>
      </c>
      <c r="B4" s="608"/>
      <c r="C4" s="608"/>
      <c r="D4" s="608"/>
      <c r="E4" s="608"/>
      <c r="F4" s="608"/>
      <c r="G4" s="608"/>
      <c r="H4" s="608"/>
      <c r="I4" s="608"/>
      <c r="J4" s="608"/>
    </row>
    <row r="5" spans="1:26" ht="12.75" x14ac:dyDescent="0.2">
      <c r="A5" s="355" t="str">
        <f>AT_2A_fundflow!A5</f>
        <v>State: UTTAR PRADESH</v>
      </c>
      <c r="B5" s="356"/>
      <c r="C5" s="302"/>
      <c r="D5" s="302"/>
      <c r="E5" s="302"/>
      <c r="F5" s="302"/>
      <c r="G5" s="302"/>
      <c r="H5" s="302"/>
      <c r="I5" s="357"/>
      <c r="J5" s="308" t="str">
        <f>AT_2A_fundflow!U5</f>
        <v>(For the Period 01.04.17 to 31.03.18)</v>
      </c>
    </row>
    <row r="6" spans="1:26" ht="15.75" customHeight="1" x14ac:dyDescent="0.2">
      <c r="A6" s="603" t="s">
        <v>91</v>
      </c>
      <c r="B6" s="603" t="s">
        <v>99</v>
      </c>
      <c r="C6" s="605" t="s">
        <v>273</v>
      </c>
      <c r="D6" s="609"/>
      <c r="E6" s="609"/>
      <c r="F6" s="610"/>
      <c r="G6" s="605" t="s">
        <v>274</v>
      </c>
      <c r="H6" s="609"/>
      <c r="I6" s="609"/>
      <c r="J6" s="610"/>
    </row>
    <row r="7" spans="1:26" ht="58.5" customHeight="1" x14ac:dyDescent="0.2">
      <c r="A7" s="611"/>
      <c r="B7" s="611"/>
      <c r="C7" s="310" t="s">
        <v>275</v>
      </c>
      <c r="D7" s="310" t="s">
        <v>276</v>
      </c>
      <c r="E7" s="310" t="s">
        <v>277</v>
      </c>
      <c r="F7" s="310" t="s">
        <v>278</v>
      </c>
      <c r="G7" s="310" t="s">
        <v>275</v>
      </c>
      <c r="H7" s="310" t="s">
        <v>279</v>
      </c>
      <c r="I7" s="310" t="s">
        <v>280</v>
      </c>
      <c r="J7" s="310" t="s">
        <v>281</v>
      </c>
    </row>
    <row r="8" spans="1:26" ht="12.75" x14ac:dyDescent="0.2">
      <c r="A8" s="310">
        <v>1</v>
      </c>
      <c r="B8" s="310">
        <v>2</v>
      </c>
      <c r="C8" s="310">
        <v>3</v>
      </c>
      <c r="D8" s="310">
        <v>4</v>
      </c>
      <c r="E8" s="310">
        <v>5</v>
      </c>
      <c r="F8" s="310">
        <v>6</v>
      </c>
      <c r="G8" s="310">
        <v>7</v>
      </c>
      <c r="H8" s="310">
        <v>8</v>
      </c>
      <c r="I8" s="310">
        <v>9</v>
      </c>
      <c r="J8" s="310">
        <v>10</v>
      </c>
    </row>
    <row r="9" spans="1:26" ht="15.75" customHeight="1" x14ac:dyDescent="0.2">
      <c r="A9" s="358"/>
      <c r="B9" s="358" t="s">
        <v>32</v>
      </c>
      <c r="C9" s="359">
        <f>SUM(C10:C84)</f>
        <v>113999</v>
      </c>
      <c r="D9" s="359">
        <f>SUM(D10:D84)</f>
        <v>7215553</v>
      </c>
      <c r="E9" s="359">
        <v>247</v>
      </c>
      <c r="F9" s="359">
        <f>SUM(F10:F84)</f>
        <v>1782241591</v>
      </c>
      <c r="G9" s="359">
        <f>SUM(G10:G84)</f>
        <v>113921</v>
      </c>
      <c r="H9" s="359">
        <f>SUM(H10:H84)</f>
        <v>1610063830</v>
      </c>
      <c r="I9" s="359">
        <v>227</v>
      </c>
      <c r="J9" s="359">
        <f t="shared" ref="J9:J84" si="0">ROUND(IF(I9=0,0,H9/I9),0)</f>
        <v>7092792</v>
      </c>
      <c r="K9" s="359">
        <f>SUM(K10:K84)</f>
        <v>365348187837</v>
      </c>
      <c r="L9" s="347"/>
      <c r="M9" s="347"/>
      <c r="N9" s="347"/>
      <c r="O9" s="347"/>
      <c r="P9" s="347"/>
      <c r="Q9" s="347"/>
      <c r="R9" s="347"/>
      <c r="S9" s="347"/>
      <c r="T9" s="347"/>
      <c r="U9" s="347"/>
      <c r="V9" s="347"/>
      <c r="W9" s="347"/>
      <c r="X9" s="347"/>
      <c r="Y9" s="347"/>
      <c r="Z9" s="347"/>
    </row>
    <row r="10" spans="1:26" ht="15.75" customHeight="1" x14ac:dyDescent="0.2">
      <c r="A10" s="323">
        <v>1</v>
      </c>
      <c r="B10" s="323" t="s">
        <v>166</v>
      </c>
      <c r="C10" s="360">
        <v>2100</v>
      </c>
      <c r="D10" s="360">
        <v>112818</v>
      </c>
      <c r="E10" s="360">
        <v>247</v>
      </c>
      <c r="F10" s="359">
        <f t="shared" ref="F10:F84" si="1">ROUND(D10*E10,0)</f>
        <v>27866046</v>
      </c>
      <c r="G10" s="360">
        <f>AT3A_Schools_PS!N10-AT3A_Schools_PS!L10</f>
        <v>2091</v>
      </c>
      <c r="H10" s="360">
        <f>'AT4_enrolment vs availed_PY'!T10</f>
        <v>25153901</v>
      </c>
      <c r="I10" s="360">
        <v>229</v>
      </c>
      <c r="J10" s="359">
        <f t="shared" si="0"/>
        <v>109842</v>
      </c>
      <c r="K10" s="305">
        <f t="shared" ref="K10:K84" si="2">H10*I10</f>
        <v>5760243329</v>
      </c>
      <c r="L10" s="305">
        <f>'AT4_enrolment vs availed_PY'!N10</f>
        <v>109842</v>
      </c>
    </row>
    <row r="11" spans="1:26" ht="15.75" customHeight="1" x14ac:dyDescent="0.2">
      <c r="A11" s="323">
        <v>2</v>
      </c>
      <c r="B11" s="323" t="s">
        <v>167</v>
      </c>
      <c r="C11" s="360">
        <v>1767</v>
      </c>
      <c r="D11" s="360">
        <v>92486</v>
      </c>
      <c r="E11" s="360">
        <v>247</v>
      </c>
      <c r="F11" s="359">
        <f t="shared" si="1"/>
        <v>22844042</v>
      </c>
      <c r="G11" s="360">
        <f>AT3A_Schools_PS!N11-AT3A_Schools_PS!L11</f>
        <v>1767</v>
      </c>
      <c r="H11" s="360">
        <f>'AT4_enrolment vs availed_PY'!T11</f>
        <v>19965776</v>
      </c>
      <c r="I11" s="360">
        <v>229</v>
      </c>
      <c r="J11" s="359">
        <f t="shared" si="0"/>
        <v>87187</v>
      </c>
      <c r="K11" s="305">
        <f t="shared" si="2"/>
        <v>4572162704</v>
      </c>
      <c r="L11" s="305">
        <f>'AT4_enrolment vs availed_PY'!N11</f>
        <v>87187</v>
      </c>
    </row>
    <row r="12" spans="1:26" ht="15.75" customHeight="1" x14ac:dyDescent="0.2">
      <c r="A12" s="323">
        <v>3</v>
      </c>
      <c r="B12" s="323" t="s">
        <v>168</v>
      </c>
      <c r="C12" s="360">
        <v>2509</v>
      </c>
      <c r="D12" s="360">
        <v>171080</v>
      </c>
      <c r="E12" s="360">
        <v>247</v>
      </c>
      <c r="F12" s="359">
        <f t="shared" si="1"/>
        <v>42256760</v>
      </c>
      <c r="G12" s="360">
        <f>AT3A_Schools_PS!N12-AT3A_Schools_PS!L12</f>
        <v>2506</v>
      </c>
      <c r="H12" s="360">
        <f>'AT4_enrolment vs availed_PY'!T12</f>
        <v>38247610</v>
      </c>
      <c r="I12" s="360">
        <v>222</v>
      </c>
      <c r="J12" s="359">
        <f t="shared" si="0"/>
        <v>172287</v>
      </c>
      <c r="K12" s="305">
        <f t="shared" si="2"/>
        <v>8490969420</v>
      </c>
      <c r="L12" s="305">
        <f>'AT4_enrolment vs availed_PY'!N12</f>
        <v>172287</v>
      </c>
    </row>
    <row r="13" spans="1:26" ht="15.75" customHeight="1" x14ac:dyDescent="0.2">
      <c r="A13" s="323">
        <v>4</v>
      </c>
      <c r="B13" s="323" t="s">
        <v>169</v>
      </c>
      <c r="C13" s="360">
        <v>1354</v>
      </c>
      <c r="D13" s="360">
        <v>72850</v>
      </c>
      <c r="E13" s="360">
        <v>247</v>
      </c>
      <c r="F13" s="359">
        <f t="shared" si="1"/>
        <v>17993950</v>
      </c>
      <c r="G13" s="360">
        <f>AT3A_Schools_PS!N13-AT3A_Schools_PS!L13</f>
        <v>1354</v>
      </c>
      <c r="H13" s="360">
        <f>'AT4_enrolment vs availed_PY'!T13</f>
        <v>18099279</v>
      </c>
      <c r="I13" s="360">
        <v>229</v>
      </c>
      <c r="J13" s="359">
        <f t="shared" si="0"/>
        <v>79036</v>
      </c>
      <c r="K13" s="305">
        <f t="shared" si="2"/>
        <v>4144734891</v>
      </c>
      <c r="L13" s="305">
        <f>'AT4_enrolment vs availed_PY'!N13</f>
        <v>79036</v>
      </c>
    </row>
    <row r="14" spans="1:26" ht="15.75" customHeight="1" x14ac:dyDescent="0.2">
      <c r="A14" s="323">
        <v>5</v>
      </c>
      <c r="B14" s="323" t="s">
        <v>170</v>
      </c>
      <c r="C14" s="360">
        <v>1063</v>
      </c>
      <c r="D14" s="360">
        <v>47349</v>
      </c>
      <c r="E14" s="360">
        <v>247</v>
      </c>
      <c r="F14" s="359">
        <f t="shared" si="1"/>
        <v>11695203</v>
      </c>
      <c r="G14" s="360">
        <f>AT3A_Schools_PS!N14-AT3A_Schools_PS!L14</f>
        <v>1063</v>
      </c>
      <c r="H14" s="360">
        <f>'AT4_enrolment vs availed_PY'!T14</f>
        <v>12853881</v>
      </c>
      <c r="I14" s="360">
        <v>236</v>
      </c>
      <c r="J14" s="359">
        <f t="shared" si="0"/>
        <v>54466</v>
      </c>
      <c r="K14" s="305">
        <f t="shared" si="2"/>
        <v>3033515916</v>
      </c>
      <c r="L14" s="305">
        <f>'AT4_enrolment vs availed_PY'!N14</f>
        <v>54466</v>
      </c>
    </row>
    <row r="15" spans="1:26" ht="15.75" customHeight="1" x14ac:dyDescent="0.2">
      <c r="A15" s="323">
        <v>6</v>
      </c>
      <c r="B15" s="323" t="s">
        <v>171</v>
      </c>
      <c r="C15" s="360">
        <v>2359</v>
      </c>
      <c r="D15" s="360">
        <v>177804</v>
      </c>
      <c r="E15" s="360">
        <v>247</v>
      </c>
      <c r="F15" s="359">
        <f t="shared" si="1"/>
        <v>43917588</v>
      </c>
      <c r="G15" s="360">
        <f>AT3A_Schools_PS!N15-AT3A_Schools_PS!L15</f>
        <v>2359</v>
      </c>
      <c r="H15" s="360">
        <f>'AT4_enrolment vs availed_PY'!T15</f>
        <v>35093919</v>
      </c>
      <c r="I15" s="360">
        <v>224</v>
      </c>
      <c r="J15" s="359">
        <f t="shared" si="0"/>
        <v>156669</v>
      </c>
      <c r="K15" s="305">
        <f t="shared" si="2"/>
        <v>7861037856</v>
      </c>
      <c r="L15" s="305">
        <f>'AT4_enrolment vs availed_PY'!N15</f>
        <v>156669</v>
      </c>
    </row>
    <row r="16" spans="1:26" ht="15.75" customHeight="1" x14ac:dyDescent="0.2">
      <c r="A16" s="323">
        <v>7</v>
      </c>
      <c r="B16" s="323" t="s">
        <v>172</v>
      </c>
      <c r="C16" s="360">
        <v>1801</v>
      </c>
      <c r="D16" s="360">
        <v>132801</v>
      </c>
      <c r="E16" s="360">
        <v>247</v>
      </c>
      <c r="F16" s="359">
        <f t="shared" si="1"/>
        <v>32801847</v>
      </c>
      <c r="G16" s="360">
        <f>AT3A_Schools_PS!N16-AT3A_Schools_PS!L16</f>
        <v>1802</v>
      </c>
      <c r="H16" s="360">
        <f>'AT4_enrolment vs availed_PY'!T16</f>
        <v>29236684</v>
      </c>
      <c r="I16" s="360">
        <v>222</v>
      </c>
      <c r="J16" s="359">
        <f t="shared" si="0"/>
        <v>131697</v>
      </c>
      <c r="K16" s="305">
        <f t="shared" si="2"/>
        <v>6490543848</v>
      </c>
      <c r="L16" s="305">
        <f>'AT4_enrolment vs availed_PY'!N16</f>
        <v>131697</v>
      </c>
    </row>
    <row r="17" spans="1:12" ht="15.75" customHeight="1" x14ac:dyDescent="0.2">
      <c r="A17" s="323">
        <v>8</v>
      </c>
      <c r="B17" s="323" t="s">
        <v>173</v>
      </c>
      <c r="C17" s="360">
        <v>487</v>
      </c>
      <c r="D17" s="360">
        <v>35416</v>
      </c>
      <c r="E17" s="360">
        <v>247</v>
      </c>
      <c r="F17" s="359">
        <f t="shared" si="1"/>
        <v>8747752</v>
      </c>
      <c r="G17" s="360">
        <f>AT3A_Schools_PS!N17-AT3A_Schools_PS!L17</f>
        <v>487</v>
      </c>
      <c r="H17" s="360">
        <f>'AT4_enrolment vs availed_PY'!T17</f>
        <v>8315036</v>
      </c>
      <c r="I17" s="360">
        <v>234</v>
      </c>
      <c r="J17" s="359">
        <f t="shared" si="0"/>
        <v>35534</v>
      </c>
      <c r="K17" s="305">
        <f t="shared" si="2"/>
        <v>1945718424</v>
      </c>
      <c r="L17" s="305">
        <f>'AT4_enrolment vs availed_PY'!N17</f>
        <v>35534</v>
      </c>
    </row>
    <row r="18" spans="1:12" ht="15.75" customHeight="1" x14ac:dyDescent="0.2">
      <c r="A18" s="323">
        <v>9</v>
      </c>
      <c r="B18" s="323" t="s">
        <v>174</v>
      </c>
      <c r="C18" s="360">
        <v>2475</v>
      </c>
      <c r="D18" s="360">
        <v>202930</v>
      </c>
      <c r="E18" s="360">
        <v>247</v>
      </c>
      <c r="F18" s="359">
        <f t="shared" si="1"/>
        <v>50123710</v>
      </c>
      <c r="G18" s="360">
        <f>AT3A_Schools_PS!N18-AT3A_Schools_PS!L18</f>
        <v>2475</v>
      </c>
      <c r="H18" s="360">
        <f>'AT4_enrolment vs availed_PY'!T18</f>
        <v>42913059</v>
      </c>
      <c r="I18" s="360">
        <v>224</v>
      </c>
      <c r="J18" s="359">
        <f t="shared" si="0"/>
        <v>191576</v>
      </c>
      <c r="K18" s="305">
        <f t="shared" si="2"/>
        <v>9612525216</v>
      </c>
      <c r="L18" s="305">
        <f>'AT4_enrolment vs availed_PY'!N18</f>
        <v>191576</v>
      </c>
    </row>
    <row r="19" spans="1:12" ht="15.75" customHeight="1" x14ac:dyDescent="0.2">
      <c r="A19" s="323">
        <v>10</v>
      </c>
      <c r="B19" s="323" t="s">
        <v>175</v>
      </c>
      <c r="C19" s="360">
        <v>2070</v>
      </c>
      <c r="D19" s="360">
        <v>172768</v>
      </c>
      <c r="E19" s="360">
        <v>247</v>
      </c>
      <c r="F19" s="359">
        <f t="shared" si="1"/>
        <v>42673696</v>
      </c>
      <c r="G19" s="360">
        <f>AT3A_Schools_PS!N19-AT3A_Schools_PS!L19</f>
        <v>2070</v>
      </c>
      <c r="H19" s="360">
        <f>'AT4_enrolment vs availed_PY'!T19</f>
        <v>32150534</v>
      </c>
      <c r="I19" s="360">
        <v>228</v>
      </c>
      <c r="J19" s="359">
        <f t="shared" si="0"/>
        <v>141011</v>
      </c>
      <c r="K19" s="305">
        <f t="shared" si="2"/>
        <v>7330321752</v>
      </c>
      <c r="L19" s="305">
        <f>'AT4_enrolment vs availed_PY'!N19</f>
        <v>141011</v>
      </c>
    </row>
    <row r="20" spans="1:12" ht="15.75" customHeight="1" x14ac:dyDescent="0.2">
      <c r="A20" s="323">
        <v>11</v>
      </c>
      <c r="B20" s="323" t="s">
        <v>176</v>
      </c>
      <c r="C20" s="360">
        <v>1598</v>
      </c>
      <c r="D20" s="360">
        <v>111095</v>
      </c>
      <c r="E20" s="360">
        <v>247</v>
      </c>
      <c r="F20" s="359">
        <f t="shared" si="1"/>
        <v>27440465</v>
      </c>
      <c r="G20" s="360">
        <f>AT3A_Schools_PS!N20-AT3A_Schools_PS!L20</f>
        <v>1575</v>
      </c>
      <c r="H20" s="360">
        <f>'AT4_enrolment vs availed_PY'!T20</f>
        <v>26565266</v>
      </c>
      <c r="I20" s="360">
        <v>215</v>
      </c>
      <c r="J20" s="359">
        <f t="shared" si="0"/>
        <v>123559</v>
      </c>
      <c r="K20" s="305">
        <f t="shared" si="2"/>
        <v>5711532190</v>
      </c>
      <c r="L20" s="305">
        <f>'AT4_enrolment vs availed_PY'!N20</f>
        <v>123559</v>
      </c>
    </row>
    <row r="21" spans="1:12" ht="15.75" customHeight="1" x14ac:dyDescent="0.2">
      <c r="A21" s="323">
        <v>12</v>
      </c>
      <c r="B21" s="323" t="s">
        <v>177</v>
      </c>
      <c r="C21" s="360">
        <v>1400</v>
      </c>
      <c r="D21" s="360">
        <v>89186</v>
      </c>
      <c r="E21" s="360">
        <v>247</v>
      </c>
      <c r="F21" s="359">
        <f t="shared" si="1"/>
        <v>22028942</v>
      </c>
      <c r="G21" s="360">
        <f>AT3A_Schools_PS!N21-AT3A_Schools_PS!L21</f>
        <v>1399</v>
      </c>
      <c r="H21" s="360">
        <f>'AT4_enrolment vs availed_PY'!T21</f>
        <v>21216664</v>
      </c>
      <c r="I21" s="360">
        <v>232</v>
      </c>
      <c r="J21" s="359">
        <f t="shared" si="0"/>
        <v>91451</v>
      </c>
      <c r="K21" s="305">
        <f t="shared" si="2"/>
        <v>4922266048</v>
      </c>
      <c r="L21" s="305">
        <f>'AT4_enrolment vs availed_PY'!N21</f>
        <v>91451</v>
      </c>
    </row>
    <row r="22" spans="1:12" ht="15.75" customHeight="1" x14ac:dyDescent="0.2">
      <c r="A22" s="323">
        <v>13</v>
      </c>
      <c r="B22" s="323" t="s">
        <v>178</v>
      </c>
      <c r="C22" s="360">
        <v>2198</v>
      </c>
      <c r="D22" s="360">
        <v>125373</v>
      </c>
      <c r="E22" s="360">
        <v>247</v>
      </c>
      <c r="F22" s="359">
        <f t="shared" si="1"/>
        <v>30967131</v>
      </c>
      <c r="G22" s="360">
        <f>AT3A_Schools_PS!N22-AT3A_Schools_PS!L22</f>
        <v>2198</v>
      </c>
      <c r="H22" s="360">
        <f>'AT4_enrolment vs availed_PY'!T22</f>
        <v>29705891</v>
      </c>
      <c r="I22" s="360">
        <v>224</v>
      </c>
      <c r="J22" s="359">
        <f t="shared" si="0"/>
        <v>132616</v>
      </c>
      <c r="K22" s="305">
        <f t="shared" si="2"/>
        <v>6654119584</v>
      </c>
      <c r="L22" s="305">
        <f>'AT4_enrolment vs availed_PY'!N22</f>
        <v>132616</v>
      </c>
    </row>
    <row r="23" spans="1:12" ht="15.75" customHeight="1" x14ac:dyDescent="0.2">
      <c r="A23" s="323">
        <v>14</v>
      </c>
      <c r="B23" s="323" t="s">
        <v>179</v>
      </c>
      <c r="C23" s="360">
        <v>2113</v>
      </c>
      <c r="D23" s="360">
        <v>151005</v>
      </c>
      <c r="E23" s="360">
        <v>247</v>
      </c>
      <c r="F23" s="359">
        <f t="shared" si="1"/>
        <v>37298235</v>
      </c>
      <c r="G23" s="360">
        <f>AT3A_Schools_PS!N23-AT3A_Schools_PS!L23</f>
        <v>2112</v>
      </c>
      <c r="H23" s="360">
        <f>'AT4_enrolment vs availed_PY'!T23</f>
        <v>33531686</v>
      </c>
      <c r="I23" s="360">
        <v>227</v>
      </c>
      <c r="J23" s="359">
        <f t="shared" si="0"/>
        <v>147717</v>
      </c>
      <c r="K23" s="305">
        <f t="shared" si="2"/>
        <v>7611692722</v>
      </c>
      <c r="L23" s="305">
        <f>'AT4_enrolment vs availed_PY'!N23</f>
        <v>147717</v>
      </c>
    </row>
    <row r="24" spans="1:12" ht="15.75" customHeight="1" x14ac:dyDescent="0.2">
      <c r="A24" s="323">
        <v>15</v>
      </c>
      <c r="B24" s="323" t="s">
        <v>180</v>
      </c>
      <c r="C24" s="360">
        <v>1750</v>
      </c>
      <c r="D24" s="360">
        <v>109284</v>
      </c>
      <c r="E24" s="360">
        <v>247</v>
      </c>
      <c r="F24" s="359">
        <f t="shared" si="1"/>
        <v>26993148</v>
      </c>
      <c r="G24" s="360">
        <f>AT3A_Schools_PS!N24-AT3A_Schools_PS!L24</f>
        <v>1749</v>
      </c>
      <c r="H24" s="360">
        <f>'AT4_enrolment vs availed_PY'!T24</f>
        <v>21247154</v>
      </c>
      <c r="I24" s="360">
        <v>224</v>
      </c>
      <c r="J24" s="359">
        <f t="shared" si="0"/>
        <v>94853</v>
      </c>
      <c r="K24" s="305">
        <f t="shared" si="2"/>
        <v>4759362496</v>
      </c>
      <c r="L24" s="305">
        <f>'AT4_enrolment vs availed_PY'!N24</f>
        <v>94853</v>
      </c>
    </row>
    <row r="25" spans="1:12" ht="15.75" customHeight="1" x14ac:dyDescent="0.2">
      <c r="A25" s="323">
        <v>16</v>
      </c>
      <c r="B25" s="323" t="s">
        <v>181</v>
      </c>
      <c r="C25" s="360">
        <v>753</v>
      </c>
      <c r="D25" s="360">
        <v>53055</v>
      </c>
      <c r="E25" s="360">
        <v>247</v>
      </c>
      <c r="F25" s="359">
        <f t="shared" si="1"/>
        <v>13104585</v>
      </c>
      <c r="G25" s="360">
        <f>AT3A_Schools_PS!N25-AT3A_Schools_PS!L25</f>
        <v>753</v>
      </c>
      <c r="H25" s="360">
        <f>'AT4_enrolment vs availed_PY'!T25</f>
        <v>13145785</v>
      </c>
      <c r="I25" s="360">
        <v>230</v>
      </c>
      <c r="J25" s="359">
        <f t="shared" si="0"/>
        <v>57156</v>
      </c>
      <c r="K25" s="305">
        <f t="shared" si="2"/>
        <v>3023530550</v>
      </c>
      <c r="L25" s="305">
        <f>'AT4_enrolment vs availed_PY'!N25</f>
        <v>57156</v>
      </c>
    </row>
    <row r="26" spans="1:12" ht="15.75" customHeight="1" x14ac:dyDescent="0.2">
      <c r="A26" s="323">
        <v>17</v>
      </c>
      <c r="B26" s="323" t="s">
        <v>182</v>
      </c>
      <c r="C26" s="360">
        <v>1794</v>
      </c>
      <c r="D26" s="360">
        <v>106040</v>
      </c>
      <c r="E26" s="360">
        <v>247</v>
      </c>
      <c r="F26" s="359">
        <f t="shared" si="1"/>
        <v>26191880</v>
      </c>
      <c r="G26" s="360">
        <f>AT3A_Schools_PS!N26-AT3A_Schools_PS!L26</f>
        <v>1794</v>
      </c>
      <c r="H26" s="360">
        <f>'AT4_enrolment vs availed_PY'!T26</f>
        <v>21267477</v>
      </c>
      <c r="I26" s="360">
        <v>225</v>
      </c>
      <c r="J26" s="359">
        <f t="shared" si="0"/>
        <v>94522</v>
      </c>
      <c r="K26" s="305">
        <f t="shared" si="2"/>
        <v>4785182325</v>
      </c>
      <c r="L26" s="305">
        <f>'AT4_enrolment vs availed_PY'!N26</f>
        <v>94522</v>
      </c>
    </row>
    <row r="27" spans="1:12" ht="15.75" customHeight="1" x14ac:dyDescent="0.2">
      <c r="A27" s="323">
        <v>18</v>
      </c>
      <c r="B27" s="323" t="s">
        <v>183</v>
      </c>
      <c r="C27" s="360">
        <v>1637</v>
      </c>
      <c r="D27" s="360">
        <v>89780</v>
      </c>
      <c r="E27" s="360">
        <v>247</v>
      </c>
      <c r="F27" s="359">
        <f t="shared" si="1"/>
        <v>22175660</v>
      </c>
      <c r="G27" s="360">
        <f>AT3A_Schools_PS!N27-AT3A_Schools_PS!L27</f>
        <v>1637</v>
      </c>
      <c r="H27" s="360">
        <f>'AT4_enrolment vs availed_PY'!T27</f>
        <v>25369945</v>
      </c>
      <c r="I27" s="360">
        <v>228</v>
      </c>
      <c r="J27" s="359">
        <f t="shared" si="0"/>
        <v>111272</v>
      </c>
      <c r="K27" s="305">
        <f t="shared" si="2"/>
        <v>5784347460</v>
      </c>
      <c r="L27" s="305">
        <f>'AT4_enrolment vs availed_PY'!N27</f>
        <v>111272</v>
      </c>
    </row>
    <row r="28" spans="1:12" ht="15.75" customHeight="1" x14ac:dyDescent="0.2">
      <c r="A28" s="323">
        <v>19</v>
      </c>
      <c r="B28" s="323" t="s">
        <v>184</v>
      </c>
      <c r="C28" s="360">
        <v>1004</v>
      </c>
      <c r="D28" s="360">
        <v>88688</v>
      </c>
      <c r="E28" s="360">
        <v>247</v>
      </c>
      <c r="F28" s="359">
        <f t="shared" si="1"/>
        <v>21905936</v>
      </c>
      <c r="G28" s="360">
        <f>AT3A_Schools_PS!N28-AT3A_Schools_PS!L28</f>
        <v>1002</v>
      </c>
      <c r="H28" s="360">
        <f>'AT4_enrolment vs availed_PY'!T28</f>
        <v>20210443</v>
      </c>
      <c r="I28" s="360">
        <v>226</v>
      </c>
      <c r="J28" s="359">
        <f t="shared" si="0"/>
        <v>89427</v>
      </c>
      <c r="K28" s="305">
        <f t="shared" si="2"/>
        <v>4567560118</v>
      </c>
      <c r="L28" s="305">
        <f>'AT4_enrolment vs availed_PY'!N28</f>
        <v>89427</v>
      </c>
    </row>
    <row r="29" spans="1:12" ht="15.75" customHeight="1" x14ac:dyDescent="0.2">
      <c r="A29" s="323">
        <v>20</v>
      </c>
      <c r="B29" s="323" t="s">
        <v>185</v>
      </c>
      <c r="C29" s="360">
        <v>989</v>
      </c>
      <c r="D29" s="360">
        <v>59324</v>
      </c>
      <c r="E29" s="360">
        <v>247</v>
      </c>
      <c r="F29" s="359">
        <f t="shared" si="1"/>
        <v>14653028</v>
      </c>
      <c r="G29" s="360">
        <f>AT3A_Schools_PS!N29-AT3A_Schools_PS!L29</f>
        <v>989</v>
      </c>
      <c r="H29" s="360">
        <f>'AT4_enrolment vs availed_PY'!T29</f>
        <v>13730503</v>
      </c>
      <c r="I29" s="360">
        <v>232</v>
      </c>
      <c r="J29" s="359">
        <f t="shared" si="0"/>
        <v>59183</v>
      </c>
      <c r="K29" s="305">
        <f t="shared" si="2"/>
        <v>3185476696</v>
      </c>
      <c r="L29" s="305">
        <f>'AT4_enrolment vs availed_PY'!N29</f>
        <v>59183</v>
      </c>
    </row>
    <row r="30" spans="1:12" ht="15.75" customHeight="1" x14ac:dyDescent="0.2">
      <c r="A30" s="323">
        <v>21</v>
      </c>
      <c r="B30" s="323" t="s">
        <v>186</v>
      </c>
      <c r="C30" s="360">
        <v>1338</v>
      </c>
      <c r="D30" s="360">
        <v>64324</v>
      </c>
      <c r="E30" s="360">
        <v>247</v>
      </c>
      <c r="F30" s="359">
        <f t="shared" si="1"/>
        <v>15888028</v>
      </c>
      <c r="G30" s="360">
        <f>AT3A_Schools_PS!N30-AT3A_Schools_PS!L30</f>
        <v>1337</v>
      </c>
      <c r="H30" s="360">
        <f>'AT4_enrolment vs availed_PY'!T30</f>
        <v>15116400</v>
      </c>
      <c r="I30" s="360">
        <v>225</v>
      </c>
      <c r="J30" s="359">
        <f t="shared" si="0"/>
        <v>67184</v>
      </c>
      <c r="K30" s="305">
        <f t="shared" si="2"/>
        <v>3401190000</v>
      </c>
      <c r="L30" s="305">
        <f>'AT4_enrolment vs availed_PY'!N30</f>
        <v>67184</v>
      </c>
    </row>
    <row r="31" spans="1:12" ht="15.75" customHeight="1" x14ac:dyDescent="0.2">
      <c r="A31" s="323">
        <v>22</v>
      </c>
      <c r="B31" s="323" t="s">
        <v>187</v>
      </c>
      <c r="C31" s="360">
        <v>1918</v>
      </c>
      <c r="D31" s="360">
        <v>107007</v>
      </c>
      <c r="E31" s="360">
        <v>247</v>
      </c>
      <c r="F31" s="359">
        <f t="shared" si="1"/>
        <v>26430729</v>
      </c>
      <c r="G31" s="360">
        <f>AT3A_Schools_PS!N31-AT3A_Schools_PS!L31</f>
        <v>1919</v>
      </c>
      <c r="H31" s="360">
        <f>'AT4_enrolment vs availed_PY'!T31</f>
        <v>25478945</v>
      </c>
      <c r="I31" s="360">
        <v>220</v>
      </c>
      <c r="J31" s="359">
        <f t="shared" si="0"/>
        <v>115813</v>
      </c>
      <c r="K31" s="305">
        <f t="shared" si="2"/>
        <v>5605367900</v>
      </c>
      <c r="L31" s="305">
        <f>'AT4_enrolment vs availed_PY'!N31</f>
        <v>115813</v>
      </c>
    </row>
    <row r="32" spans="1:12" ht="15.75" customHeight="1" x14ac:dyDescent="0.2">
      <c r="A32" s="323">
        <v>23</v>
      </c>
      <c r="B32" s="323" t="s">
        <v>188</v>
      </c>
      <c r="C32" s="360">
        <v>1364</v>
      </c>
      <c r="D32" s="360">
        <v>73156</v>
      </c>
      <c r="E32" s="360">
        <v>247</v>
      </c>
      <c r="F32" s="359">
        <f t="shared" si="1"/>
        <v>18069532</v>
      </c>
      <c r="G32" s="360">
        <f>AT3A_Schools_PS!N32-AT3A_Schools_PS!L32</f>
        <v>1364</v>
      </c>
      <c r="H32" s="360">
        <f>'AT4_enrolment vs availed_PY'!T32</f>
        <v>16657281</v>
      </c>
      <c r="I32" s="360">
        <v>231</v>
      </c>
      <c r="J32" s="359">
        <f t="shared" si="0"/>
        <v>72109</v>
      </c>
      <c r="K32" s="305">
        <f t="shared" si="2"/>
        <v>3847831911</v>
      </c>
      <c r="L32" s="305">
        <f>'AT4_enrolment vs availed_PY'!N32</f>
        <v>72109</v>
      </c>
    </row>
    <row r="33" spans="1:12" ht="15.75" customHeight="1" x14ac:dyDescent="0.2">
      <c r="A33" s="323">
        <v>24</v>
      </c>
      <c r="B33" s="323" t="s">
        <v>189</v>
      </c>
      <c r="C33" s="360">
        <v>1539</v>
      </c>
      <c r="D33" s="360">
        <v>92363</v>
      </c>
      <c r="E33" s="360">
        <v>247</v>
      </c>
      <c r="F33" s="359">
        <f t="shared" si="1"/>
        <v>22813661</v>
      </c>
      <c r="G33" s="360">
        <f>AT3A_Schools_PS!N33-AT3A_Schools_PS!L33</f>
        <v>1539</v>
      </c>
      <c r="H33" s="360">
        <f>'AT4_enrolment vs availed_PY'!T33</f>
        <v>20778000</v>
      </c>
      <c r="I33" s="360">
        <v>224</v>
      </c>
      <c r="J33" s="359">
        <f t="shared" si="0"/>
        <v>92759</v>
      </c>
      <c r="K33" s="305">
        <f t="shared" si="2"/>
        <v>4654272000</v>
      </c>
      <c r="L33" s="305">
        <f>'AT4_enrolment vs availed_PY'!N33</f>
        <v>92759</v>
      </c>
    </row>
    <row r="34" spans="1:12" ht="15.75" customHeight="1" x14ac:dyDescent="0.2">
      <c r="A34" s="323">
        <v>25</v>
      </c>
      <c r="B34" s="323" t="s">
        <v>190</v>
      </c>
      <c r="C34" s="360">
        <v>1290</v>
      </c>
      <c r="D34" s="360">
        <v>71317</v>
      </c>
      <c r="E34" s="360">
        <v>247</v>
      </c>
      <c r="F34" s="359">
        <f t="shared" si="1"/>
        <v>17615299</v>
      </c>
      <c r="G34" s="360">
        <f>AT3A_Schools_PS!N34-AT3A_Schools_PS!L34</f>
        <v>1290</v>
      </c>
      <c r="H34" s="360">
        <f>'AT4_enrolment vs availed_PY'!T34</f>
        <v>17739121</v>
      </c>
      <c r="I34" s="360">
        <v>232</v>
      </c>
      <c r="J34" s="359">
        <f t="shared" si="0"/>
        <v>76462</v>
      </c>
      <c r="K34" s="305">
        <f t="shared" si="2"/>
        <v>4115476072</v>
      </c>
      <c r="L34" s="305">
        <f>'AT4_enrolment vs availed_PY'!N34</f>
        <v>76462</v>
      </c>
    </row>
    <row r="35" spans="1:12" ht="15.75" customHeight="1" x14ac:dyDescent="0.2">
      <c r="A35" s="323">
        <v>26</v>
      </c>
      <c r="B35" s="323" t="s">
        <v>191</v>
      </c>
      <c r="C35" s="360">
        <v>1904</v>
      </c>
      <c r="D35" s="360">
        <v>114228</v>
      </c>
      <c r="E35" s="360">
        <v>247</v>
      </c>
      <c r="F35" s="359">
        <f t="shared" si="1"/>
        <v>28214316</v>
      </c>
      <c r="G35" s="360">
        <f>AT3A_Schools_PS!N35-AT3A_Schools_PS!L35</f>
        <v>1904</v>
      </c>
      <c r="H35" s="360">
        <f>'AT4_enrolment vs availed_PY'!T35</f>
        <v>26159952</v>
      </c>
      <c r="I35" s="360">
        <v>233</v>
      </c>
      <c r="J35" s="359">
        <f t="shared" si="0"/>
        <v>112274</v>
      </c>
      <c r="K35" s="305">
        <f t="shared" si="2"/>
        <v>6095268816</v>
      </c>
      <c r="L35" s="305">
        <f>'AT4_enrolment vs availed_PY'!N35</f>
        <v>112274</v>
      </c>
    </row>
    <row r="36" spans="1:12" ht="15.75" customHeight="1" x14ac:dyDescent="0.2">
      <c r="A36" s="323">
        <v>27</v>
      </c>
      <c r="B36" s="323" t="s">
        <v>192</v>
      </c>
      <c r="C36" s="360">
        <v>1528</v>
      </c>
      <c r="D36" s="360">
        <v>68639</v>
      </c>
      <c r="E36" s="360">
        <v>247</v>
      </c>
      <c r="F36" s="359">
        <f t="shared" si="1"/>
        <v>16953833</v>
      </c>
      <c r="G36" s="360">
        <f>AT3A_Schools_PS!N36-AT3A_Schools_PS!L36</f>
        <v>1528</v>
      </c>
      <c r="H36" s="360">
        <f>'AT4_enrolment vs availed_PY'!T36</f>
        <v>16242526</v>
      </c>
      <c r="I36" s="360">
        <v>233</v>
      </c>
      <c r="J36" s="359">
        <f t="shared" si="0"/>
        <v>69710</v>
      </c>
      <c r="K36" s="305">
        <f t="shared" si="2"/>
        <v>3784508558</v>
      </c>
      <c r="L36" s="305">
        <f>'AT4_enrolment vs availed_PY'!N36</f>
        <v>69710</v>
      </c>
    </row>
    <row r="37" spans="1:12" ht="15.75" customHeight="1" x14ac:dyDescent="0.2">
      <c r="A37" s="323">
        <v>28</v>
      </c>
      <c r="B37" s="323" t="s">
        <v>193</v>
      </c>
      <c r="C37" s="360">
        <v>471</v>
      </c>
      <c r="D37" s="360">
        <v>42550</v>
      </c>
      <c r="E37" s="360">
        <v>247</v>
      </c>
      <c r="F37" s="359">
        <f t="shared" si="1"/>
        <v>10509850</v>
      </c>
      <c r="G37" s="360">
        <f>AT3A_Schools_PS!N37-AT3A_Schools_PS!L37</f>
        <v>471</v>
      </c>
      <c r="H37" s="360">
        <f>'AT4_enrolment vs availed_PY'!T37</f>
        <v>8776686</v>
      </c>
      <c r="I37" s="360">
        <v>232</v>
      </c>
      <c r="J37" s="359">
        <f t="shared" si="0"/>
        <v>37831</v>
      </c>
      <c r="K37" s="305">
        <f t="shared" si="2"/>
        <v>2036191152</v>
      </c>
      <c r="L37" s="305">
        <f>'AT4_enrolment vs availed_PY'!N37</f>
        <v>37831</v>
      </c>
    </row>
    <row r="38" spans="1:12" ht="15.75" customHeight="1" x14ac:dyDescent="0.2">
      <c r="A38" s="323">
        <v>29</v>
      </c>
      <c r="B38" s="323" t="s">
        <v>194</v>
      </c>
      <c r="C38" s="360">
        <v>2010</v>
      </c>
      <c r="D38" s="360">
        <v>135676</v>
      </c>
      <c r="E38" s="360">
        <v>247</v>
      </c>
      <c r="F38" s="359">
        <f t="shared" si="1"/>
        <v>33511972</v>
      </c>
      <c r="G38" s="360">
        <f>AT3A_Schools_PS!N38-AT3A_Schools_PS!L38</f>
        <v>2006</v>
      </c>
      <c r="H38" s="360">
        <f>'AT4_enrolment vs availed_PY'!T38</f>
        <v>30514954</v>
      </c>
      <c r="I38" s="360">
        <v>224</v>
      </c>
      <c r="J38" s="359">
        <f t="shared" si="0"/>
        <v>136227</v>
      </c>
      <c r="K38" s="305">
        <f t="shared" si="2"/>
        <v>6835349696</v>
      </c>
      <c r="L38" s="305">
        <f>'AT4_enrolment vs availed_PY'!N38</f>
        <v>136227</v>
      </c>
    </row>
    <row r="39" spans="1:12" ht="15.75" customHeight="1" x14ac:dyDescent="0.2">
      <c r="A39" s="323">
        <v>30</v>
      </c>
      <c r="B39" s="323" t="s">
        <v>195</v>
      </c>
      <c r="C39" s="360">
        <v>401</v>
      </c>
      <c r="D39" s="360">
        <v>38086</v>
      </c>
      <c r="E39" s="360">
        <v>247</v>
      </c>
      <c r="F39" s="359">
        <f t="shared" si="1"/>
        <v>9407242</v>
      </c>
      <c r="G39" s="360">
        <f>AT3A_Schools_PS!N39-AT3A_Schools_PS!L39</f>
        <v>400</v>
      </c>
      <c r="H39" s="360">
        <f>'AT4_enrolment vs availed_PY'!T39</f>
        <v>8653867</v>
      </c>
      <c r="I39" s="360">
        <v>222</v>
      </c>
      <c r="J39" s="359">
        <f t="shared" si="0"/>
        <v>38981</v>
      </c>
      <c r="K39" s="305">
        <f t="shared" si="2"/>
        <v>1921158474</v>
      </c>
      <c r="L39" s="305">
        <f>'AT4_enrolment vs availed_PY'!N39</f>
        <v>38981</v>
      </c>
    </row>
    <row r="40" spans="1:12" ht="15.75" customHeight="1" x14ac:dyDescent="0.2">
      <c r="A40" s="323">
        <v>31</v>
      </c>
      <c r="B40" s="323" t="s">
        <v>196</v>
      </c>
      <c r="C40" s="360">
        <v>2247</v>
      </c>
      <c r="D40" s="360">
        <v>151166</v>
      </c>
      <c r="E40" s="360">
        <v>247</v>
      </c>
      <c r="F40" s="359">
        <f t="shared" si="1"/>
        <v>37338002</v>
      </c>
      <c r="G40" s="360">
        <f>AT3A_Schools_PS!N40-AT3A_Schools_PS!L40</f>
        <v>2232</v>
      </c>
      <c r="H40" s="360">
        <f>'AT4_enrolment vs availed_PY'!T40</f>
        <v>34318993</v>
      </c>
      <c r="I40" s="360">
        <v>224</v>
      </c>
      <c r="J40" s="359">
        <f t="shared" si="0"/>
        <v>153210</v>
      </c>
      <c r="K40" s="305">
        <f t="shared" si="2"/>
        <v>7687454432</v>
      </c>
      <c r="L40" s="305">
        <f>'AT4_enrolment vs availed_PY'!N40</f>
        <v>153210</v>
      </c>
    </row>
    <row r="41" spans="1:12" ht="15.75" customHeight="1" x14ac:dyDescent="0.2">
      <c r="A41" s="323">
        <v>32</v>
      </c>
      <c r="B41" s="323" t="s">
        <v>197</v>
      </c>
      <c r="C41" s="360">
        <v>2169</v>
      </c>
      <c r="D41" s="360">
        <v>126986</v>
      </c>
      <c r="E41" s="360">
        <v>247</v>
      </c>
      <c r="F41" s="359">
        <f t="shared" si="1"/>
        <v>31365542</v>
      </c>
      <c r="G41" s="360">
        <f>AT3A_Schools_PS!N41-AT3A_Schools_PS!L41</f>
        <v>2169</v>
      </c>
      <c r="H41" s="360">
        <f>'AT4_enrolment vs availed_PY'!T41</f>
        <v>27528592</v>
      </c>
      <c r="I41" s="360">
        <v>209</v>
      </c>
      <c r="J41" s="359">
        <f t="shared" si="0"/>
        <v>131716</v>
      </c>
      <c r="K41" s="305">
        <f t="shared" si="2"/>
        <v>5753475728</v>
      </c>
      <c r="L41" s="305">
        <f>'AT4_enrolment vs availed_PY'!N41</f>
        <v>132349</v>
      </c>
    </row>
    <row r="42" spans="1:12" ht="15.75" customHeight="1" x14ac:dyDescent="0.2">
      <c r="A42" s="323">
        <v>33</v>
      </c>
      <c r="B42" s="323" t="s">
        <v>198</v>
      </c>
      <c r="C42" s="360">
        <v>801</v>
      </c>
      <c r="D42" s="360">
        <v>43115</v>
      </c>
      <c r="E42" s="360">
        <v>247</v>
      </c>
      <c r="F42" s="359">
        <f t="shared" si="1"/>
        <v>10649405</v>
      </c>
      <c r="G42" s="360">
        <f>AT3A_Schools_PS!N42-AT3A_Schools_PS!L42</f>
        <v>801</v>
      </c>
      <c r="H42" s="360">
        <f>'AT4_enrolment vs availed_PY'!T42</f>
        <v>10975968</v>
      </c>
      <c r="I42" s="360">
        <v>234</v>
      </c>
      <c r="J42" s="359">
        <f t="shared" si="0"/>
        <v>46906</v>
      </c>
      <c r="K42" s="305">
        <f t="shared" si="2"/>
        <v>2568376512</v>
      </c>
      <c r="L42" s="305">
        <f>'AT4_enrolment vs availed_PY'!N42</f>
        <v>46906</v>
      </c>
    </row>
    <row r="43" spans="1:12" ht="15.75" customHeight="1" x14ac:dyDescent="0.2">
      <c r="A43" s="323">
        <v>34</v>
      </c>
      <c r="B43" s="323" t="s">
        <v>199</v>
      </c>
      <c r="C43" s="360">
        <v>2847</v>
      </c>
      <c r="D43" s="360">
        <v>207457</v>
      </c>
      <c r="E43" s="360">
        <v>247</v>
      </c>
      <c r="F43" s="359">
        <f t="shared" si="1"/>
        <v>51241879</v>
      </c>
      <c r="G43" s="360">
        <f>AT3A_Schools_PS!N43-AT3A_Schools_PS!L43</f>
        <v>2847</v>
      </c>
      <c r="H43" s="360">
        <f>'AT4_enrolment vs availed_PY'!T43</f>
        <v>47335140</v>
      </c>
      <c r="I43" s="360">
        <v>229</v>
      </c>
      <c r="J43" s="359">
        <f t="shared" si="0"/>
        <v>206704</v>
      </c>
      <c r="K43" s="305">
        <f t="shared" si="2"/>
        <v>10839747060</v>
      </c>
      <c r="L43" s="305">
        <f>'AT4_enrolment vs availed_PY'!N43</f>
        <v>206704</v>
      </c>
    </row>
    <row r="44" spans="1:12" ht="15.75" customHeight="1" x14ac:dyDescent="0.2">
      <c r="A44" s="323">
        <v>35</v>
      </c>
      <c r="B44" s="323" t="s">
        <v>200</v>
      </c>
      <c r="C44" s="360">
        <v>1056</v>
      </c>
      <c r="D44" s="360">
        <v>49020</v>
      </c>
      <c r="E44" s="360">
        <v>247</v>
      </c>
      <c r="F44" s="359">
        <f t="shared" si="1"/>
        <v>12107940</v>
      </c>
      <c r="G44" s="360">
        <f>AT3A_Schools_PS!N44-AT3A_Schools_PS!L44</f>
        <v>1055</v>
      </c>
      <c r="H44" s="360">
        <f>'AT4_enrolment vs availed_PY'!T44</f>
        <v>11544663</v>
      </c>
      <c r="I44" s="360">
        <v>230</v>
      </c>
      <c r="J44" s="359">
        <f t="shared" si="0"/>
        <v>50194</v>
      </c>
      <c r="K44" s="305">
        <f t="shared" si="2"/>
        <v>2655272490</v>
      </c>
      <c r="L44" s="305">
        <f>'AT4_enrolment vs availed_PY'!N44</f>
        <v>50194</v>
      </c>
    </row>
    <row r="45" spans="1:12" ht="15.75" customHeight="1" x14ac:dyDescent="0.2">
      <c r="A45" s="323">
        <v>36</v>
      </c>
      <c r="B45" s="323" t="s">
        <v>201</v>
      </c>
      <c r="C45" s="360">
        <v>1238</v>
      </c>
      <c r="D45" s="360">
        <v>53637</v>
      </c>
      <c r="E45" s="360">
        <v>247</v>
      </c>
      <c r="F45" s="359">
        <f t="shared" si="1"/>
        <v>13248339</v>
      </c>
      <c r="G45" s="360">
        <f>AT3A_Schools_PS!N45-AT3A_Schools_PS!L45</f>
        <v>1238</v>
      </c>
      <c r="H45" s="360">
        <f>'AT4_enrolment vs availed_PY'!T45</f>
        <v>12026264</v>
      </c>
      <c r="I45" s="360">
        <v>229</v>
      </c>
      <c r="J45" s="359">
        <f t="shared" si="0"/>
        <v>52516</v>
      </c>
      <c r="K45" s="305">
        <f t="shared" si="2"/>
        <v>2754014456</v>
      </c>
      <c r="L45" s="305">
        <f>'AT4_enrolment vs availed_PY'!N45</f>
        <v>52516</v>
      </c>
    </row>
    <row r="46" spans="1:12" ht="15.75" customHeight="1" x14ac:dyDescent="0.2">
      <c r="A46" s="323">
        <v>37</v>
      </c>
      <c r="B46" s="323" t="s">
        <v>202</v>
      </c>
      <c r="C46" s="360">
        <v>1079</v>
      </c>
      <c r="D46" s="360">
        <v>50187</v>
      </c>
      <c r="E46" s="360">
        <v>247</v>
      </c>
      <c r="F46" s="359">
        <f t="shared" si="1"/>
        <v>12396189</v>
      </c>
      <c r="G46" s="360">
        <f>AT3A_Schools_PS!N46-AT3A_Schools_PS!L46</f>
        <v>1079</v>
      </c>
      <c r="H46" s="360">
        <f>'AT4_enrolment vs availed_PY'!T46</f>
        <v>11694573</v>
      </c>
      <c r="I46" s="360">
        <v>232</v>
      </c>
      <c r="J46" s="359">
        <f t="shared" si="0"/>
        <v>50408</v>
      </c>
      <c r="K46" s="305">
        <f t="shared" si="2"/>
        <v>2713140936</v>
      </c>
      <c r="L46" s="305">
        <f>'AT4_enrolment vs availed_PY'!N46</f>
        <v>50408</v>
      </c>
    </row>
    <row r="47" spans="1:12" ht="15.75" customHeight="1" x14ac:dyDescent="0.2">
      <c r="A47" s="323">
        <v>38</v>
      </c>
      <c r="B47" s="323" t="s">
        <v>203</v>
      </c>
      <c r="C47" s="360">
        <v>1256</v>
      </c>
      <c r="D47" s="360">
        <v>52512</v>
      </c>
      <c r="E47" s="360">
        <v>247</v>
      </c>
      <c r="F47" s="359">
        <f t="shared" si="1"/>
        <v>12970464</v>
      </c>
      <c r="G47" s="360">
        <f>AT3A_Schools_PS!N47-AT3A_Schools_PS!L47</f>
        <v>1256</v>
      </c>
      <c r="H47" s="360">
        <f>'AT4_enrolment vs availed_PY'!T47</f>
        <v>12350746</v>
      </c>
      <c r="I47" s="360">
        <v>236</v>
      </c>
      <c r="J47" s="359">
        <f t="shared" si="0"/>
        <v>52334</v>
      </c>
      <c r="K47" s="305">
        <f t="shared" si="2"/>
        <v>2914776056</v>
      </c>
      <c r="L47" s="305">
        <f>'AT4_enrolment vs availed_PY'!N47</f>
        <v>52334</v>
      </c>
    </row>
    <row r="48" spans="1:12" ht="15.75" customHeight="1" x14ac:dyDescent="0.2">
      <c r="A48" s="323">
        <v>39</v>
      </c>
      <c r="B48" s="323" t="s">
        <v>205</v>
      </c>
      <c r="C48" s="360">
        <v>2424</v>
      </c>
      <c r="D48" s="360">
        <v>169099</v>
      </c>
      <c r="E48" s="360">
        <v>247</v>
      </c>
      <c r="F48" s="359">
        <f t="shared" si="1"/>
        <v>41767453</v>
      </c>
      <c r="G48" s="360">
        <f>AT3A_Schools_PS!N48-AT3A_Schools_PS!L48</f>
        <v>2417</v>
      </c>
      <c r="H48" s="360">
        <f>'AT4_enrolment vs availed_PY'!T48</f>
        <v>38435369</v>
      </c>
      <c r="I48" s="360">
        <v>228</v>
      </c>
      <c r="J48" s="359">
        <f t="shared" si="0"/>
        <v>168576</v>
      </c>
      <c r="K48" s="305">
        <f t="shared" si="2"/>
        <v>8763264132</v>
      </c>
      <c r="L48" s="305">
        <f>'AT4_enrolment vs availed_PY'!N48</f>
        <v>168576</v>
      </c>
    </row>
    <row r="49" spans="1:12" ht="15.75" customHeight="1" x14ac:dyDescent="0.2">
      <c r="A49" s="323">
        <v>40</v>
      </c>
      <c r="B49" s="323" t="s">
        <v>206</v>
      </c>
      <c r="C49" s="360">
        <v>1200</v>
      </c>
      <c r="D49" s="360">
        <v>61077</v>
      </c>
      <c r="E49" s="360">
        <v>247</v>
      </c>
      <c r="F49" s="359">
        <f t="shared" si="1"/>
        <v>15086019</v>
      </c>
      <c r="G49" s="360">
        <f>AT3A_Schools_PS!N49-AT3A_Schools_PS!L49</f>
        <v>1200</v>
      </c>
      <c r="H49" s="360">
        <f>'AT4_enrolment vs availed_PY'!T49</f>
        <v>13830763</v>
      </c>
      <c r="I49" s="360">
        <v>238</v>
      </c>
      <c r="J49" s="359">
        <f t="shared" si="0"/>
        <v>58112</v>
      </c>
      <c r="K49" s="305">
        <f t="shared" si="2"/>
        <v>3291721594</v>
      </c>
      <c r="L49" s="305">
        <f>'AT4_enrolment vs availed_PY'!N49</f>
        <v>58112</v>
      </c>
    </row>
    <row r="50" spans="1:12" ht="15.75" customHeight="1" x14ac:dyDescent="0.2">
      <c r="A50" s="323">
        <v>41</v>
      </c>
      <c r="B50" s="323" t="s">
        <v>207</v>
      </c>
      <c r="C50" s="360">
        <v>1200</v>
      </c>
      <c r="D50" s="360">
        <v>67221</v>
      </c>
      <c r="E50" s="360">
        <v>247</v>
      </c>
      <c r="F50" s="359">
        <f t="shared" si="1"/>
        <v>16603587</v>
      </c>
      <c r="G50" s="360">
        <f>AT3A_Schools_PS!N50-AT3A_Schools_PS!L50</f>
        <v>1200</v>
      </c>
      <c r="H50" s="360">
        <f>'AT4_enrolment vs availed_PY'!T50</f>
        <v>16134572</v>
      </c>
      <c r="I50" s="360">
        <v>230</v>
      </c>
      <c r="J50" s="359">
        <f t="shared" si="0"/>
        <v>70150</v>
      </c>
      <c r="K50" s="305">
        <f t="shared" si="2"/>
        <v>3710951560</v>
      </c>
      <c r="L50" s="305">
        <f>'AT4_enrolment vs availed_PY'!N50</f>
        <v>70150</v>
      </c>
    </row>
    <row r="51" spans="1:12" ht="15.75" customHeight="1" x14ac:dyDescent="0.2">
      <c r="A51" s="323">
        <v>42</v>
      </c>
      <c r="B51" s="323" t="s">
        <v>208</v>
      </c>
      <c r="C51" s="360">
        <v>1611</v>
      </c>
      <c r="D51" s="360">
        <v>61739</v>
      </c>
      <c r="E51" s="360">
        <v>247</v>
      </c>
      <c r="F51" s="359">
        <f t="shared" si="1"/>
        <v>15249533</v>
      </c>
      <c r="G51" s="360">
        <f>AT3A_Schools_PS!N51-AT3A_Schools_PS!L51</f>
        <v>1610</v>
      </c>
      <c r="H51" s="360">
        <f>'AT4_enrolment vs availed_PY'!T51</f>
        <v>14377622</v>
      </c>
      <c r="I51" s="360">
        <v>227</v>
      </c>
      <c r="J51" s="359">
        <f t="shared" si="0"/>
        <v>63338</v>
      </c>
      <c r="K51" s="305">
        <f t="shared" si="2"/>
        <v>3263720194</v>
      </c>
      <c r="L51" s="305">
        <f>'AT4_enrolment vs availed_PY'!N51</f>
        <v>63338</v>
      </c>
    </row>
    <row r="52" spans="1:12" ht="15.75" customHeight="1" x14ac:dyDescent="0.2">
      <c r="A52" s="323">
        <v>43</v>
      </c>
      <c r="B52" s="323" t="s">
        <v>209</v>
      </c>
      <c r="C52" s="360">
        <v>1642</v>
      </c>
      <c r="D52" s="360">
        <v>72404</v>
      </c>
      <c r="E52" s="360">
        <v>247</v>
      </c>
      <c r="F52" s="359">
        <f t="shared" si="1"/>
        <v>17883788</v>
      </c>
      <c r="G52" s="360">
        <f>AT3A_Schools_PS!N52-AT3A_Schools_PS!L52</f>
        <v>1644</v>
      </c>
      <c r="H52" s="360">
        <f>'AT4_enrolment vs availed_PY'!T52</f>
        <v>17006731</v>
      </c>
      <c r="I52" s="360">
        <v>231</v>
      </c>
      <c r="J52" s="359">
        <f t="shared" si="0"/>
        <v>73622</v>
      </c>
      <c r="K52" s="305">
        <f t="shared" si="2"/>
        <v>3928554861</v>
      </c>
      <c r="L52" s="305">
        <f>'AT4_enrolment vs availed_PY'!N52</f>
        <v>73622</v>
      </c>
    </row>
    <row r="53" spans="1:12" ht="15.75" customHeight="1" x14ac:dyDescent="0.2">
      <c r="A53" s="323">
        <v>44</v>
      </c>
      <c r="B53" s="323" t="s">
        <v>210</v>
      </c>
      <c r="C53" s="360">
        <v>996</v>
      </c>
      <c r="D53" s="360">
        <v>58933</v>
      </c>
      <c r="E53" s="360">
        <v>247</v>
      </c>
      <c r="F53" s="359">
        <f t="shared" si="1"/>
        <v>14556451</v>
      </c>
      <c r="G53" s="360">
        <f>AT3A_Schools_PS!N53-AT3A_Schools_PS!L53</f>
        <v>996</v>
      </c>
      <c r="H53" s="360">
        <f>'AT4_enrolment vs availed_PY'!T53</f>
        <v>13672772</v>
      </c>
      <c r="I53" s="360">
        <v>229</v>
      </c>
      <c r="J53" s="359">
        <f t="shared" si="0"/>
        <v>59706</v>
      </c>
      <c r="K53" s="305">
        <f t="shared" si="2"/>
        <v>3131064788</v>
      </c>
      <c r="L53" s="305">
        <f>'AT4_enrolment vs availed_PY'!N53</f>
        <v>59706</v>
      </c>
    </row>
    <row r="54" spans="1:12" ht="15.75" customHeight="1" x14ac:dyDescent="0.2">
      <c r="A54" s="323">
        <v>45</v>
      </c>
      <c r="B54" s="323" t="s">
        <v>213</v>
      </c>
      <c r="C54" s="360">
        <v>941</v>
      </c>
      <c r="D54" s="360">
        <v>68941</v>
      </c>
      <c r="E54" s="360">
        <v>247</v>
      </c>
      <c r="F54" s="359">
        <f t="shared" si="1"/>
        <v>17028427</v>
      </c>
      <c r="G54" s="360">
        <f>AT3A_Schools_PS!N54-AT3A_Schools_PS!L54</f>
        <v>941</v>
      </c>
      <c r="H54" s="360">
        <f>'AT4_enrolment vs availed_PY'!T54</f>
        <v>17496558</v>
      </c>
      <c r="I54" s="360">
        <v>234</v>
      </c>
      <c r="J54" s="359">
        <f t="shared" si="0"/>
        <v>74772</v>
      </c>
      <c r="K54" s="305">
        <f t="shared" si="2"/>
        <v>4094194572</v>
      </c>
      <c r="L54" s="305">
        <f>'AT4_enrolment vs availed_PY'!N54</f>
        <v>74772</v>
      </c>
    </row>
    <row r="55" spans="1:12" ht="15.75" customHeight="1" x14ac:dyDescent="0.2">
      <c r="A55" s="323">
        <v>46</v>
      </c>
      <c r="B55" s="323" t="s">
        <v>215</v>
      </c>
      <c r="C55" s="360">
        <v>2203</v>
      </c>
      <c r="D55" s="360">
        <v>140828</v>
      </c>
      <c r="E55" s="360">
        <v>247</v>
      </c>
      <c r="F55" s="359">
        <f t="shared" si="1"/>
        <v>34784516</v>
      </c>
      <c r="G55" s="360">
        <f>AT3A_Schools_PS!N55-AT3A_Schools_PS!L55</f>
        <v>2203</v>
      </c>
      <c r="H55" s="360">
        <f>'AT4_enrolment vs availed_PY'!T55</f>
        <v>29694480</v>
      </c>
      <c r="I55" s="360">
        <v>221</v>
      </c>
      <c r="J55" s="359">
        <f t="shared" si="0"/>
        <v>134364</v>
      </c>
      <c r="K55" s="305">
        <f t="shared" si="2"/>
        <v>6562480080</v>
      </c>
      <c r="L55" s="305">
        <f>'AT4_enrolment vs availed_PY'!N55</f>
        <v>134364</v>
      </c>
    </row>
    <row r="56" spans="1:12" ht="15.75" customHeight="1" x14ac:dyDescent="0.2">
      <c r="A56" s="323">
        <v>47</v>
      </c>
      <c r="B56" s="323" t="s">
        <v>216</v>
      </c>
      <c r="C56" s="360">
        <v>2728</v>
      </c>
      <c r="D56" s="360">
        <v>254421</v>
      </c>
      <c r="E56" s="360">
        <v>247</v>
      </c>
      <c r="F56" s="359">
        <f t="shared" si="1"/>
        <v>62841987</v>
      </c>
      <c r="G56" s="360">
        <f>AT3A_Schools_PS!N56-AT3A_Schools_PS!L56</f>
        <v>2722</v>
      </c>
      <c r="H56" s="360">
        <f>'AT4_enrolment vs availed_PY'!T56</f>
        <v>46599600</v>
      </c>
      <c r="I56" s="360">
        <v>225</v>
      </c>
      <c r="J56" s="359">
        <f t="shared" si="0"/>
        <v>207109</v>
      </c>
      <c r="K56" s="305">
        <f t="shared" si="2"/>
        <v>10484910000</v>
      </c>
      <c r="L56" s="305">
        <f>'AT4_enrolment vs availed_PY'!N56</f>
        <v>207109</v>
      </c>
    </row>
    <row r="57" spans="1:12" ht="15.75" customHeight="1" x14ac:dyDescent="0.2">
      <c r="A57" s="323">
        <v>48</v>
      </c>
      <c r="B57" s="323" t="s">
        <v>217</v>
      </c>
      <c r="C57" s="360">
        <v>1049</v>
      </c>
      <c r="D57" s="360">
        <v>68259</v>
      </c>
      <c r="E57" s="360">
        <v>247</v>
      </c>
      <c r="F57" s="359">
        <f t="shared" si="1"/>
        <v>16859973</v>
      </c>
      <c r="G57" s="360">
        <f>AT3A_Schools_PS!N57-AT3A_Schools_PS!L57</f>
        <v>1049</v>
      </c>
      <c r="H57" s="360">
        <f>'AT4_enrolment vs availed_PY'!T57</f>
        <v>15306192</v>
      </c>
      <c r="I57" s="360">
        <v>235</v>
      </c>
      <c r="J57" s="359">
        <f t="shared" si="0"/>
        <v>65133</v>
      </c>
      <c r="K57" s="305">
        <f t="shared" si="2"/>
        <v>3596955120</v>
      </c>
      <c r="L57" s="305">
        <f>'AT4_enrolment vs availed_PY'!N57</f>
        <v>65133</v>
      </c>
    </row>
    <row r="58" spans="1:12" ht="15.75" customHeight="1" x14ac:dyDescent="0.2">
      <c r="A58" s="323">
        <v>49</v>
      </c>
      <c r="B58" s="323" t="s">
        <v>218</v>
      </c>
      <c r="C58" s="360">
        <v>1396</v>
      </c>
      <c r="D58" s="360">
        <v>92631</v>
      </c>
      <c r="E58" s="360">
        <v>247</v>
      </c>
      <c r="F58" s="359">
        <f t="shared" si="1"/>
        <v>22879857</v>
      </c>
      <c r="G58" s="360">
        <f>AT3A_Schools_PS!N58-AT3A_Schools_PS!L58</f>
        <v>1396</v>
      </c>
      <c r="H58" s="360">
        <f>'AT4_enrolment vs availed_PY'!T58</f>
        <v>20549189</v>
      </c>
      <c r="I58" s="360">
        <v>229</v>
      </c>
      <c r="J58" s="359">
        <f t="shared" si="0"/>
        <v>89734</v>
      </c>
      <c r="K58" s="305">
        <f t="shared" si="2"/>
        <v>4705764281</v>
      </c>
      <c r="L58" s="305">
        <f>'AT4_enrolment vs availed_PY'!N58</f>
        <v>89734</v>
      </c>
    </row>
    <row r="59" spans="1:12" ht="15.75" customHeight="1" x14ac:dyDescent="0.2">
      <c r="A59" s="323">
        <v>50</v>
      </c>
      <c r="B59" s="323" t="s">
        <v>219</v>
      </c>
      <c r="C59" s="360">
        <v>673</v>
      </c>
      <c r="D59" s="360">
        <v>42724</v>
      </c>
      <c r="E59" s="360">
        <v>247</v>
      </c>
      <c r="F59" s="359">
        <f t="shared" si="1"/>
        <v>10552828</v>
      </c>
      <c r="G59" s="360">
        <f>AT3A_Schools_PS!N59-AT3A_Schools_PS!L59</f>
        <v>673</v>
      </c>
      <c r="H59" s="360">
        <f>'AT4_enrolment vs availed_PY'!T59</f>
        <v>10539807</v>
      </c>
      <c r="I59" s="360">
        <v>235</v>
      </c>
      <c r="J59" s="359">
        <f t="shared" si="0"/>
        <v>44850</v>
      </c>
      <c r="K59" s="305">
        <f t="shared" si="2"/>
        <v>2476854645</v>
      </c>
      <c r="L59" s="305">
        <f>'AT4_enrolment vs availed_PY'!N59</f>
        <v>44850</v>
      </c>
    </row>
    <row r="60" spans="1:12" ht="15.75" customHeight="1" x14ac:dyDescent="0.2">
      <c r="A60" s="323">
        <v>51</v>
      </c>
      <c r="B60" s="323" t="s">
        <v>220</v>
      </c>
      <c r="C60" s="360">
        <v>1485</v>
      </c>
      <c r="D60" s="360">
        <v>117720</v>
      </c>
      <c r="E60" s="360">
        <v>247</v>
      </c>
      <c r="F60" s="359">
        <f t="shared" si="1"/>
        <v>29076840</v>
      </c>
      <c r="G60" s="360">
        <f>AT3A_Schools_PS!N60-AT3A_Schools_PS!L60</f>
        <v>1485</v>
      </c>
      <c r="H60" s="360">
        <f>'AT4_enrolment vs availed_PY'!T60</f>
        <v>23219693</v>
      </c>
      <c r="I60" s="360">
        <v>212</v>
      </c>
      <c r="J60" s="359">
        <f t="shared" si="0"/>
        <v>109527</v>
      </c>
      <c r="K60" s="305">
        <f t="shared" si="2"/>
        <v>4922574916</v>
      </c>
      <c r="L60" s="305">
        <f>'AT4_enrolment vs availed_PY'!N60</f>
        <v>109527</v>
      </c>
    </row>
    <row r="61" spans="1:12" ht="15.75" customHeight="1" x14ac:dyDescent="0.2">
      <c r="A61" s="323">
        <v>52</v>
      </c>
      <c r="B61" s="323" t="s">
        <v>221</v>
      </c>
      <c r="C61" s="360">
        <v>1637</v>
      </c>
      <c r="D61" s="360">
        <v>66086</v>
      </c>
      <c r="E61" s="360">
        <v>247</v>
      </c>
      <c r="F61" s="359">
        <f t="shared" si="1"/>
        <v>16323242</v>
      </c>
      <c r="G61" s="360">
        <f>AT3A_Schools_PS!N61-AT3A_Schools_PS!L61</f>
        <v>1637</v>
      </c>
      <c r="H61" s="360">
        <f>'AT4_enrolment vs availed_PY'!T61</f>
        <v>14731703</v>
      </c>
      <c r="I61" s="360">
        <v>237</v>
      </c>
      <c r="J61" s="359">
        <f t="shared" si="0"/>
        <v>62159</v>
      </c>
      <c r="K61" s="305">
        <f t="shared" si="2"/>
        <v>3491413611</v>
      </c>
      <c r="L61" s="305">
        <f>'AT4_enrolment vs availed_PY'!N61</f>
        <v>62159</v>
      </c>
    </row>
    <row r="62" spans="1:12" ht="15.75" customHeight="1" x14ac:dyDescent="0.2">
      <c r="A62" s="323">
        <v>53</v>
      </c>
      <c r="B62" s="323" t="s">
        <v>222</v>
      </c>
      <c r="C62" s="360">
        <v>1363</v>
      </c>
      <c r="D62" s="360">
        <v>66819</v>
      </c>
      <c r="E62" s="360">
        <v>247</v>
      </c>
      <c r="F62" s="359">
        <f t="shared" si="1"/>
        <v>16504293</v>
      </c>
      <c r="G62" s="360">
        <f>AT3A_Schools_PS!N62-AT3A_Schools_PS!L62</f>
        <v>1361</v>
      </c>
      <c r="H62" s="360">
        <f>'AT4_enrolment vs availed_PY'!T62</f>
        <v>16599060</v>
      </c>
      <c r="I62" s="360">
        <v>231</v>
      </c>
      <c r="J62" s="359">
        <f t="shared" si="0"/>
        <v>71857</v>
      </c>
      <c r="K62" s="305">
        <f t="shared" si="2"/>
        <v>3834382860</v>
      </c>
      <c r="L62" s="305">
        <f>'AT4_enrolment vs availed_PY'!N62</f>
        <v>71857</v>
      </c>
    </row>
    <row r="63" spans="1:12" ht="15.75" customHeight="1" x14ac:dyDescent="0.2">
      <c r="A63" s="323">
        <v>54</v>
      </c>
      <c r="B63" s="323" t="s">
        <v>223</v>
      </c>
      <c r="C63" s="360">
        <v>1114</v>
      </c>
      <c r="D63" s="360">
        <v>85273</v>
      </c>
      <c r="E63" s="360">
        <v>247</v>
      </c>
      <c r="F63" s="359">
        <f t="shared" si="1"/>
        <v>21062431</v>
      </c>
      <c r="G63" s="360">
        <f>AT3A_Schools_PS!N63-AT3A_Schools_PS!L63</f>
        <v>1114</v>
      </c>
      <c r="H63" s="360">
        <f>'AT4_enrolment vs availed_PY'!T63</f>
        <v>17690108</v>
      </c>
      <c r="I63" s="360">
        <v>227</v>
      </c>
      <c r="J63" s="359">
        <f t="shared" si="0"/>
        <v>77930</v>
      </c>
      <c r="K63" s="305">
        <f t="shared" si="2"/>
        <v>4015654516</v>
      </c>
      <c r="L63" s="305">
        <f>'AT4_enrolment vs availed_PY'!N63</f>
        <v>77930</v>
      </c>
    </row>
    <row r="64" spans="1:12" ht="15.75" customHeight="1" x14ac:dyDescent="0.2">
      <c r="A64" s="323">
        <v>55</v>
      </c>
      <c r="B64" s="323" t="s">
        <v>224</v>
      </c>
      <c r="C64" s="360">
        <v>915</v>
      </c>
      <c r="D64" s="360">
        <v>62862</v>
      </c>
      <c r="E64" s="360">
        <v>247</v>
      </c>
      <c r="F64" s="359">
        <f t="shared" si="1"/>
        <v>15526914</v>
      </c>
      <c r="G64" s="360">
        <f>AT3A_Schools_PS!N64-AT3A_Schools_PS!L64</f>
        <v>915</v>
      </c>
      <c r="H64" s="360">
        <f>'AT4_enrolment vs availed_PY'!T64</f>
        <v>13541419</v>
      </c>
      <c r="I64" s="360">
        <v>228</v>
      </c>
      <c r="J64" s="359">
        <f t="shared" si="0"/>
        <v>59392</v>
      </c>
      <c r="K64" s="305">
        <f t="shared" si="2"/>
        <v>3087443532</v>
      </c>
      <c r="L64" s="305">
        <f>'AT4_enrolment vs availed_PY'!N64</f>
        <v>59392</v>
      </c>
    </row>
    <row r="65" spans="1:12" ht="15.75" customHeight="1" x14ac:dyDescent="0.2">
      <c r="A65" s="323">
        <v>56</v>
      </c>
      <c r="B65" s="323" t="s">
        <v>225</v>
      </c>
      <c r="C65" s="360">
        <v>1611</v>
      </c>
      <c r="D65" s="360">
        <v>124614</v>
      </c>
      <c r="E65" s="360">
        <v>247</v>
      </c>
      <c r="F65" s="359">
        <f t="shared" si="1"/>
        <v>30779658</v>
      </c>
      <c r="G65" s="360">
        <f>AT3A_Schools_PS!N65-AT3A_Schools_PS!L65</f>
        <v>1611</v>
      </c>
      <c r="H65" s="360">
        <f>'AT4_enrolment vs availed_PY'!T65</f>
        <v>27432146</v>
      </c>
      <c r="I65" s="360">
        <v>233</v>
      </c>
      <c r="J65" s="359">
        <f t="shared" si="0"/>
        <v>117735</v>
      </c>
      <c r="K65" s="305">
        <f t="shared" si="2"/>
        <v>6391690018</v>
      </c>
      <c r="L65" s="305">
        <f>'AT4_enrolment vs availed_PY'!N65</f>
        <v>117735</v>
      </c>
    </row>
    <row r="66" spans="1:12" ht="15.75" customHeight="1" x14ac:dyDescent="0.2">
      <c r="A66" s="323">
        <v>57</v>
      </c>
      <c r="B66" s="323" t="s">
        <v>226</v>
      </c>
      <c r="C66" s="360">
        <v>1200</v>
      </c>
      <c r="D66" s="360">
        <v>74223</v>
      </c>
      <c r="E66" s="360">
        <v>247</v>
      </c>
      <c r="F66" s="359">
        <f t="shared" si="1"/>
        <v>18333081</v>
      </c>
      <c r="G66" s="360">
        <f>AT3A_Schools_PS!N66-AT3A_Schools_PS!L66</f>
        <v>1200</v>
      </c>
      <c r="H66" s="360">
        <f>'AT4_enrolment vs availed_PY'!T66</f>
        <v>16906614</v>
      </c>
      <c r="I66" s="360">
        <v>230</v>
      </c>
      <c r="J66" s="359">
        <f t="shared" si="0"/>
        <v>73507</v>
      </c>
      <c r="K66" s="305">
        <f t="shared" si="2"/>
        <v>3888521220</v>
      </c>
      <c r="L66" s="305">
        <f>'AT4_enrolment vs availed_PY'!N66</f>
        <v>73507</v>
      </c>
    </row>
    <row r="67" spans="1:12" ht="15.75" customHeight="1" x14ac:dyDescent="0.2">
      <c r="A67" s="323">
        <v>58</v>
      </c>
      <c r="B67" s="323" t="s">
        <v>227</v>
      </c>
      <c r="C67" s="360">
        <v>885</v>
      </c>
      <c r="D67" s="360">
        <v>60786</v>
      </c>
      <c r="E67" s="360">
        <v>247</v>
      </c>
      <c r="F67" s="359">
        <f t="shared" si="1"/>
        <v>15014142</v>
      </c>
      <c r="G67" s="360">
        <f>AT3A_Schools_PS!N67-AT3A_Schools_PS!L67</f>
        <v>885</v>
      </c>
      <c r="H67" s="360">
        <f>'AT4_enrolment vs availed_PY'!T67</f>
        <v>14922488</v>
      </c>
      <c r="I67" s="360">
        <v>228</v>
      </c>
      <c r="J67" s="359">
        <f t="shared" si="0"/>
        <v>65450</v>
      </c>
      <c r="K67" s="305">
        <f t="shared" si="2"/>
        <v>3402327264</v>
      </c>
      <c r="L67" s="305">
        <f>'AT4_enrolment vs availed_PY'!N67</f>
        <v>65450</v>
      </c>
    </row>
    <row r="68" spans="1:12" ht="15.75" customHeight="1" x14ac:dyDescent="0.2">
      <c r="A68" s="323">
        <v>59</v>
      </c>
      <c r="B68" s="323" t="s">
        <v>228</v>
      </c>
      <c r="C68" s="360">
        <v>1230</v>
      </c>
      <c r="D68" s="360">
        <v>70658</v>
      </c>
      <c r="E68" s="360">
        <v>247</v>
      </c>
      <c r="F68" s="359">
        <f t="shared" si="1"/>
        <v>17452526</v>
      </c>
      <c r="G68" s="360">
        <f>AT3A_Schools_PS!N68-AT3A_Schools_PS!L68</f>
        <v>1230</v>
      </c>
      <c r="H68" s="360">
        <f>'AT4_enrolment vs availed_PY'!T68</f>
        <v>15564793</v>
      </c>
      <c r="I68" s="360">
        <v>234</v>
      </c>
      <c r="J68" s="359">
        <f t="shared" si="0"/>
        <v>66516</v>
      </c>
      <c r="K68" s="305">
        <f t="shared" si="2"/>
        <v>3642161562</v>
      </c>
      <c r="L68" s="305">
        <f>'AT4_enrolment vs availed_PY'!N68</f>
        <v>66516</v>
      </c>
    </row>
    <row r="69" spans="1:12" ht="15.75" customHeight="1" x14ac:dyDescent="0.2">
      <c r="A69" s="323">
        <v>60</v>
      </c>
      <c r="B69" s="323" t="s">
        <v>229</v>
      </c>
      <c r="C69" s="360">
        <v>2050</v>
      </c>
      <c r="D69" s="360">
        <v>116234</v>
      </c>
      <c r="E69" s="360">
        <v>247</v>
      </c>
      <c r="F69" s="359">
        <f t="shared" si="1"/>
        <v>28709798</v>
      </c>
      <c r="G69" s="360">
        <f>AT3A_Schools_PS!N69-AT3A_Schools_PS!L69</f>
        <v>2046</v>
      </c>
      <c r="H69" s="360">
        <f>'AT4_enrolment vs availed_PY'!T69</f>
        <v>23677870</v>
      </c>
      <c r="I69" s="360">
        <v>222</v>
      </c>
      <c r="J69" s="359">
        <f t="shared" si="0"/>
        <v>106657</v>
      </c>
      <c r="K69" s="305">
        <f t="shared" si="2"/>
        <v>5256487140</v>
      </c>
      <c r="L69" s="305">
        <f>'AT4_enrolment vs availed_PY'!N69</f>
        <v>106657</v>
      </c>
    </row>
    <row r="70" spans="1:12" ht="15.75" customHeight="1" x14ac:dyDescent="0.2">
      <c r="A70" s="323">
        <v>61</v>
      </c>
      <c r="B70" s="323" t="s">
        <v>230</v>
      </c>
      <c r="C70" s="360">
        <v>1982</v>
      </c>
      <c r="D70" s="360">
        <v>102447</v>
      </c>
      <c r="E70" s="360">
        <v>247</v>
      </c>
      <c r="F70" s="359">
        <f t="shared" si="1"/>
        <v>25304409</v>
      </c>
      <c r="G70" s="360">
        <f>AT3A_Schools_PS!N70-AT3A_Schools_PS!L70</f>
        <v>1987</v>
      </c>
      <c r="H70" s="360">
        <f>'AT4_enrolment vs availed_PY'!T70</f>
        <v>21145680</v>
      </c>
      <c r="I70" s="360">
        <v>228</v>
      </c>
      <c r="J70" s="359">
        <f t="shared" si="0"/>
        <v>92744</v>
      </c>
      <c r="K70" s="305">
        <f t="shared" si="2"/>
        <v>4821215040</v>
      </c>
      <c r="L70" s="305">
        <f>'AT4_enrolment vs availed_PY'!N70</f>
        <v>92744</v>
      </c>
    </row>
    <row r="71" spans="1:12" ht="15.75" customHeight="1" x14ac:dyDescent="0.2">
      <c r="A71" s="323">
        <v>62</v>
      </c>
      <c r="B71" s="323" t="s">
        <v>231</v>
      </c>
      <c r="C71" s="360">
        <v>1328</v>
      </c>
      <c r="D71" s="360">
        <v>73397</v>
      </c>
      <c r="E71" s="360">
        <v>247</v>
      </c>
      <c r="F71" s="359">
        <f t="shared" si="1"/>
        <v>18129059</v>
      </c>
      <c r="G71" s="360">
        <f>AT3A_Schools_PS!N71-AT3A_Schools_PS!L71</f>
        <v>1328</v>
      </c>
      <c r="H71" s="360">
        <f>'AT4_enrolment vs availed_PY'!T71</f>
        <v>16150862</v>
      </c>
      <c r="I71" s="360">
        <v>225</v>
      </c>
      <c r="J71" s="359">
        <f t="shared" si="0"/>
        <v>71782</v>
      </c>
      <c r="K71" s="305">
        <f t="shared" si="2"/>
        <v>3633943950</v>
      </c>
      <c r="L71" s="305">
        <f>'AT4_enrolment vs availed_PY'!N71</f>
        <v>71782</v>
      </c>
    </row>
    <row r="72" spans="1:12" ht="15.75" customHeight="1" x14ac:dyDescent="0.2">
      <c r="A72" s="323">
        <v>63</v>
      </c>
      <c r="B72" s="323" t="s">
        <v>232</v>
      </c>
      <c r="C72" s="360">
        <v>1363</v>
      </c>
      <c r="D72" s="360">
        <v>88781</v>
      </c>
      <c r="E72" s="360">
        <v>247</v>
      </c>
      <c r="F72" s="359">
        <f t="shared" si="1"/>
        <v>21928907</v>
      </c>
      <c r="G72" s="360">
        <f>AT3A_Schools_PS!N72-AT3A_Schools_PS!L72</f>
        <v>1363</v>
      </c>
      <c r="H72" s="360">
        <f>'AT4_enrolment vs availed_PY'!T72</f>
        <v>19531605</v>
      </c>
      <c r="I72" s="360">
        <v>227</v>
      </c>
      <c r="J72" s="359">
        <f t="shared" si="0"/>
        <v>86042</v>
      </c>
      <c r="K72" s="305">
        <f t="shared" si="2"/>
        <v>4433674335</v>
      </c>
      <c r="L72" s="305">
        <f>'AT4_enrolment vs availed_PY'!N72</f>
        <v>86042</v>
      </c>
    </row>
    <row r="73" spans="1:12" ht="15.75" customHeight="1" x14ac:dyDescent="0.2">
      <c r="A73" s="323">
        <v>64</v>
      </c>
      <c r="B73" s="323" t="s">
        <v>233</v>
      </c>
      <c r="C73" s="360">
        <v>1075</v>
      </c>
      <c r="D73" s="360">
        <v>64650</v>
      </c>
      <c r="E73" s="360">
        <v>247</v>
      </c>
      <c r="F73" s="359">
        <f t="shared" si="1"/>
        <v>15968550</v>
      </c>
      <c r="G73" s="360">
        <f>AT3A_Schools_PS!N73-AT3A_Schools_PS!L73</f>
        <v>1075</v>
      </c>
      <c r="H73" s="360">
        <f>'AT4_enrolment vs availed_PY'!T73</f>
        <v>14026280</v>
      </c>
      <c r="I73" s="360">
        <v>226</v>
      </c>
      <c r="J73" s="359">
        <f t="shared" si="0"/>
        <v>62063</v>
      </c>
      <c r="K73" s="305">
        <f t="shared" si="2"/>
        <v>3169939280</v>
      </c>
      <c r="L73" s="305">
        <f>'AT4_enrolment vs availed_PY'!N73</f>
        <v>62063</v>
      </c>
    </row>
    <row r="74" spans="1:12" ht="15.75" customHeight="1" x14ac:dyDescent="0.2">
      <c r="A74" s="323">
        <v>65</v>
      </c>
      <c r="B74" s="323" t="s">
        <v>234</v>
      </c>
      <c r="C74" s="360">
        <v>2292</v>
      </c>
      <c r="D74" s="360">
        <v>147443</v>
      </c>
      <c r="E74" s="360">
        <v>247</v>
      </c>
      <c r="F74" s="359">
        <f t="shared" si="1"/>
        <v>36418421</v>
      </c>
      <c r="G74" s="360">
        <f>AT3A_Schools_PS!N74-AT3A_Schools_PS!L74</f>
        <v>2292</v>
      </c>
      <c r="H74" s="360">
        <f>'AT4_enrolment vs availed_PY'!T74</f>
        <v>32079787</v>
      </c>
      <c r="I74" s="360">
        <v>228</v>
      </c>
      <c r="J74" s="359">
        <f t="shared" si="0"/>
        <v>140701</v>
      </c>
      <c r="K74" s="305">
        <f t="shared" si="2"/>
        <v>7314191436</v>
      </c>
      <c r="L74" s="305">
        <f>'AT4_enrolment vs availed_PY'!N74</f>
        <v>140701</v>
      </c>
    </row>
    <row r="75" spans="1:12" ht="15.75" customHeight="1" x14ac:dyDescent="0.2">
      <c r="A75" s="323">
        <v>66</v>
      </c>
      <c r="B75" s="323" t="s">
        <v>235</v>
      </c>
      <c r="C75" s="360">
        <v>888</v>
      </c>
      <c r="D75" s="360">
        <v>46828</v>
      </c>
      <c r="E75" s="360">
        <v>247</v>
      </c>
      <c r="F75" s="359">
        <f t="shared" si="1"/>
        <v>11566516</v>
      </c>
      <c r="G75" s="360">
        <f>AT3A_Schools_PS!N75-AT3A_Schools_PS!L75</f>
        <v>887</v>
      </c>
      <c r="H75" s="360">
        <f>'AT4_enrolment vs availed_PY'!T75</f>
        <v>10772612</v>
      </c>
      <c r="I75" s="360">
        <v>221</v>
      </c>
      <c r="J75" s="359">
        <f t="shared" si="0"/>
        <v>48745</v>
      </c>
      <c r="K75" s="305">
        <f t="shared" si="2"/>
        <v>2380747252</v>
      </c>
      <c r="L75" s="305">
        <f>'AT4_enrolment vs availed_PY'!N75</f>
        <v>48745</v>
      </c>
    </row>
    <row r="76" spans="1:12" ht="15.75" customHeight="1" x14ac:dyDescent="0.2">
      <c r="A76" s="323">
        <v>67</v>
      </c>
      <c r="B76" s="323" t="s">
        <v>236</v>
      </c>
      <c r="C76" s="360">
        <v>1925</v>
      </c>
      <c r="D76" s="360">
        <v>129860</v>
      </c>
      <c r="E76" s="360">
        <v>247</v>
      </c>
      <c r="F76" s="359">
        <f t="shared" si="1"/>
        <v>32075420</v>
      </c>
      <c r="G76" s="360">
        <f>AT3A_Schools_PS!N76-AT3A_Schools_PS!L76</f>
        <v>1925</v>
      </c>
      <c r="H76" s="360">
        <f>'AT4_enrolment vs availed_PY'!T76</f>
        <v>29209827</v>
      </c>
      <c r="I76" s="360">
        <v>214</v>
      </c>
      <c r="J76" s="359">
        <f t="shared" si="0"/>
        <v>136495</v>
      </c>
      <c r="K76" s="305">
        <f t="shared" si="2"/>
        <v>6250902978</v>
      </c>
      <c r="L76" s="305">
        <f>'AT4_enrolment vs availed_PY'!N76</f>
        <v>136495</v>
      </c>
    </row>
    <row r="77" spans="1:12" ht="15.75" customHeight="1" x14ac:dyDescent="0.2">
      <c r="A77" s="323">
        <v>68</v>
      </c>
      <c r="B77" s="323" t="s">
        <v>237</v>
      </c>
      <c r="C77" s="360">
        <v>3022</v>
      </c>
      <c r="D77" s="360">
        <v>211630</v>
      </c>
      <c r="E77" s="360">
        <v>247</v>
      </c>
      <c r="F77" s="359">
        <f t="shared" si="1"/>
        <v>52272610</v>
      </c>
      <c r="G77" s="360">
        <f>AT3A_Schools_PS!N77-AT3A_Schools_PS!L77</f>
        <v>3020</v>
      </c>
      <c r="H77" s="360">
        <f>'AT4_enrolment vs availed_PY'!T77</f>
        <v>50849299</v>
      </c>
      <c r="I77" s="360">
        <v>233</v>
      </c>
      <c r="J77" s="359">
        <f t="shared" si="0"/>
        <v>218237</v>
      </c>
      <c r="K77" s="305">
        <f t="shared" si="2"/>
        <v>11847886667</v>
      </c>
      <c r="L77" s="305">
        <f>'AT4_enrolment vs availed_PY'!N77</f>
        <v>218237</v>
      </c>
    </row>
    <row r="78" spans="1:12" ht="15.75" customHeight="1" x14ac:dyDescent="0.2">
      <c r="A78" s="323">
        <v>69</v>
      </c>
      <c r="B78" s="323" t="s">
        <v>238</v>
      </c>
      <c r="C78" s="360">
        <v>1814</v>
      </c>
      <c r="D78" s="360">
        <v>102363</v>
      </c>
      <c r="E78" s="360">
        <v>247</v>
      </c>
      <c r="F78" s="359">
        <f t="shared" si="1"/>
        <v>25283661</v>
      </c>
      <c r="G78" s="360">
        <f>AT3A_Schools_PS!N78-AT3A_Schools_PS!L78</f>
        <v>1812</v>
      </c>
      <c r="H78" s="360">
        <f>'AT4_enrolment vs availed_PY'!T78</f>
        <v>23971278</v>
      </c>
      <c r="I78" s="360">
        <v>232</v>
      </c>
      <c r="J78" s="359">
        <f t="shared" si="0"/>
        <v>103324</v>
      </c>
      <c r="K78" s="305">
        <f t="shared" si="2"/>
        <v>5561336496</v>
      </c>
      <c r="L78" s="305">
        <f>'AT4_enrolment vs availed_PY'!N78</f>
        <v>103324</v>
      </c>
    </row>
    <row r="79" spans="1:12" ht="15.75" customHeight="1" x14ac:dyDescent="0.2">
      <c r="A79" s="323">
        <v>70</v>
      </c>
      <c r="B79" s="323" t="s">
        <v>239</v>
      </c>
      <c r="C79" s="360">
        <v>1730</v>
      </c>
      <c r="D79" s="360">
        <v>102692</v>
      </c>
      <c r="E79" s="360">
        <v>247</v>
      </c>
      <c r="F79" s="359">
        <f t="shared" si="1"/>
        <v>25364924</v>
      </c>
      <c r="G79" s="360">
        <f>AT3A_Schools_PS!N79-AT3A_Schools_PS!L79</f>
        <v>1730</v>
      </c>
      <c r="H79" s="360">
        <f>'AT4_enrolment vs availed_PY'!T79</f>
        <v>25069664</v>
      </c>
      <c r="I79" s="360">
        <v>227</v>
      </c>
      <c r="J79" s="359">
        <f t="shared" si="0"/>
        <v>110439</v>
      </c>
      <c r="K79" s="305">
        <f t="shared" si="2"/>
        <v>5690813728</v>
      </c>
      <c r="L79" s="305">
        <f>'AT4_enrolment vs availed_PY'!N79</f>
        <v>110439</v>
      </c>
    </row>
    <row r="80" spans="1:12" ht="15.75" customHeight="1" x14ac:dyDescent="0.2">
      <c r="A80" s="323">
        <v>71</v>
      </c>
      <c r="B80" s="323" t="s">
        <v>240</v>
      </c>
      <c r="C80" s="360">
        <v>2309</v>
      </c>
      <c r="D80" s="360">
        <v>110340</v>
      </c>
      <c r="E80" s="360">
        <v>247</v>
      </c>
      <c r="F80" s="359">
        <f t="shared" si="1"/>
        <v>27253980</v>
      </c>
      <c r="G80" s="360">
        <f>AT3A_Schools_PS!N80-AT3A_Schools_PS!L80</f>
        <v>2309</v>
      </c>
      <c r="H80" s="360">
        <f>'AT4_enrolment vs availed_PY'!T80</f>
        <v>25614672</v>
      </c>
      <c r="I80" s="360">
        <v>232</v>
      </c>
      <c r="J80" s="359">
        <f t="shared" si="0"/>
        <v>110408</v>
      </c>
      <c r="K80" s="305">
        <f t="shared" si="2"/>
        <v>5942603904</v>
      </c>
      <c r="L80" s="305">
        <f>'AT4_enrolment vs availed_PY'!N80</f>
        <v>110408</v>
      </c>
    </row>
    <row r="81" spans="1:12" ht="15.75" customHeight="1" x14ac:dyDescent="0.2">
      <c r="A81" s="323">
        <v>72</v>
      </c>
      <c r="B81" s="323" t="s">
        <v>241</v>
      </c>
      <c r="C81" s="360">
        <v>1025</v>
      </c>
      <c r="D81" s="360">
        <v>128760</v>
      </c>
      <c r="E81" s="360">
        <v>247</v>
      </c>
      <c r="F81" s="359">
        <f t="shared" si="1"/>
        <v>31803720</v>
      </c>
      <c r="G81" s="360">
        <f>AT3A_Schools_PS!N81-AT3A_Schools_PS!L81</f>
        <v>1025</v>
      </c>
      <c r="H81" s="360">
        <f>'AT4_enrolment vs availed_PY'!T81</f>
        <v>29050082</v>
      </c>
      <c r="I81" s="360">
        <v>224</v>
      </c>
      <c r="J81" s="359">
        <f t="shared" si="0"/>
        <v>129688</v>
      </c>
      <c r="K81" s="305">
        <f t="shared" si="2"/>
        <v>6507218368</v>
      </c>
      <c r="L81" s="305">
        <f>'AT4_enrolment vs availed_PY'!N81</f>
        <v>129688</v>
      </c>
    </row>
    <row r="82" spans="1:12" ht="15.75" customHeight="1" x14ac:dyDescent="0.2">
      <c r="A82" s="323">
        <v>73</v>
      </c>
      <c r="B82" s="323" t="s">
        <v>242</v>
      </c>
      <c r="C82" s="360">
        <v>1049</v>
      </c>
      <c r="D82" s="360">
        <v>93767</v>
      </c>
      <c r="E82" s="360">
        <v>247</v>
      </c>
      <c r="F82" s="359">
        <f t="shared" si="1"/>
        <v>23160449</v>
      </c>
      <c r="G82" s="360">
        <f>AT3A_Schools_PS!N82-AT3A_Schools_PS!L82</f>
        <v>1049</v>
      </c>
      <c r="H82" s="360">
        <f>'AT4_enrolment vs availed_PY'!T82</f>
        <v>17553560</v>
      </c>
      <c r="I82" s="360">
        <v>225</v>
      </c>
      <c r="J82" s="359">
        <f t="shared" si="0"/>
        <v>78016</v>
      </c>
      <c r="K82" s="305">
        <f t="shared" si="2"/>
        <v>3949551000</v>
      </c>
      <c r="L82" s="305">
        <f>'AT4_enrolment vs availed_PY'!N82</f>
        <v>78016</v>
      </c>
    </row>
    <row r="83" spans="1:12" ht="15.75" customHeight="1" x14ac:dyDescent="0.2">
      <c r="A83" s="323">
        <v>74</v>
      </c>
      <c r="B83" s="323" t="s">
        <v>243</v>
      </c>
      <c r="C83" s="360">
        <v>429</v>
      </c>
      <c r="D83" s="360">
        <v>28543</v>
      </c>
      <c r="E83" s="360">
        <v>247</v>
      </c>
      <c r="F83" s="359">
        <f t="shared" si="1"/>
        <v>7050121</v>
      </c>
      <c r="G83" s="360">
        <f>AT3A_Schools_PS!N83-AT3A_Schools_PS!L83</f>
        <v>429</v>
      </c>
      <c r="H83" s="360">
        <f>'AT4_enrolment vs availed_PY'!T83</f>
        <v>6230217</v>
      </c>
      <c r="I83" s="360">
        <v>219</v>
      </c>
      <c r="J83" s="359">
        <f t="shared" si="0"/>
        <v>28448</v>
      </c>
      <c r="K83" s="305">
        <f t="shared" si="2"/>
        <v>1364417523</v>
      </c>
      <c r="L83" s="305">
        <f>'AT4_enrolment vs availed_PY'!N83</f>
        <v>28448</v>
      </c>
    </row>
    <row r="84" spans="1:12" ht="15.75" customHeight="1" x14ac:dyDescent="0.2">
      <c r="A84" s="323">
        <v>75</v>
      </c>
      <c r="B84" s="323" t="s">
        <v>244</v>
      </c>
      <c r="C84" s="360">
        <v>538</v>
      </c>
      <c r="D84" s="360">
        <v>37942</v>
      </c>
      <c r="E84" s="360">
        <v>247</v>
      </c>
      <c r="F84" s="359">
        <f t="shared" si="1"/>
        <v>9371674</v>
      </c>
      <c r="G84" s="360">
        <f>AT3A_Schools_PS!N84-AT3A_Schools_PS!L84</f>
        <v>538</v>
      </c>
      <c r="H84" s="360">
        <f>'AT4_enrolment vs availed_PY'!T84</f>
        <v>8965692</v>
      </c>
      <c r="I84" s="360">
        <v>235</v>
      </c>
      <c r="J84" s="359">
        <f t="shared" si="0"/>
        <v>38152</v>
      </c>
      <c r="K84" s="305">
        <f t="shared" si="2"/>
        <v>2106937620</v>
      </c>
      <c r="L84" s="305">
        <f>'AT4_enrolment vs availed_PY'!N84</f>
        <v>38152</v>
      </c>
    </row>
    <row r="92" spans="1:12" ht="15.75" customHeight="1" x14ac:dyDescent="0.2">
      <c r="A92" s="347" t="str">
        <f>AT_2A_fundflow!A73</f>
        <v>Date:</v>
      </c>
      <c r="H92" s="320" t="str">
        <f>'AT-1'!J46</f>
        <v>(Signature)</v>
      </c>
    </row>
    <row r="93" spans="1:12" ht="15.75" customHeight="1" x14ac:dyDescent="0.2">
      <c r="A93" s="347" t="str">
        <f>AT_2A_fundflow!A74</f>
        <v>Place: LUCKNOW</v>
      </c>
      <c r="H93" s="320" t="str">
        <f>'AT-1'!J47</f>
        <v>Secretary Basic Education Department</v>
      </c>
    </row>
    <row r="94" spans="1:12" ht="15.75" customHeight="1" x14ac:dyDescent="0.2">
      <c r="G94" s="320" t="str">
        <f>'AT-1'!I48</f>
        <v>Seal:</v>
      </c>
    </row>
  </sheetData>
  <mergeCells count="7">
    <mergeCell ref="A2:J2"/>
    <mergeCell ref="A4:J4"/>
    <mergeCell ref="A6:A7"/>
    <mergeCell ref="B6:B7"/>
    <mergeCell ref="C6:F6"/>
    <mergeCell ref="G6:J6"/>
    <mergeCell ref="A3:J3"/>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Z91"/>
  <sheetViews>
    <sheetView view="pageBreakPreview" zoomScale="6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85546875" style="305" customWidth="1"/>
    <col min="2" max="2" width="21.7109375" style="305" bestFit="1" customWidth="1"/>
    <col min="3" max="10" width="13.42578125" style="305" customWidth="1"/>
    <col min="11" max="12" width="14.42578125" style="305" hidden="1"/>
    <col min="13" max="16384" width="14.42578125" style="305"/>
  </cols>
  <sheetData>
    <row r="1" spans="1:26" ht="12.75" x14ac:dyDescent="0.2">
      <c r="A1" s="302"/>
      <c r="B1" s="302"/>
      <c r="C1" s="302"/>
      <c r="D1" s="302"/>
      <c r="E1" s="302"/>
      <c r="F1" s="302"/>
      <c r="G1" s="302"/>
      <c r="H1" s="302"/>
      <c r="I1" s="302"/>
      <c r="J1" s="354" t="s">
        <v>282</v>
      </c>
    </row>
    <row r="2" spans="1:26" ht="12.75" x14ac:dyDescent="0.2">
      <c r="A2" s="620" t="str">
        <f>'AT-2-S1 BUDGET'!A2</f>
        <v>[Mid Day Meal Scheme, U.P.]</v>
      </c>
      <c r="B2" s="608"/>
      <c r="C2" s="608"/>
      <c r="D2" s="608"/>
      <c r="E2" s="608"/>
      <c r="F2" s="608"/>
      <c r="G2" s="608"/>
      <c r="H2" s="608"/>
      <c r="I2" s="608"/>
      <c r="J2" s="608"/>
    </row>
    <row r="3" spans="1:26" ht="23.25" x14ac:dyDescent="0.35">
      <c r="A3" s="622" t="str">
        <f>'AT-2-S1 BUDGET'!A3</f>
        <v>Annual Work Plan and Budget 2018-19</v>
      </c>
      <c r="B3" s="608"/>
      <c r="C3" s="608"/>
      <c r="D3" s="608"/>
      <c r="E3" s="608"/>
      <c r="F3" s="608"/>
      <c r="G3" s="608"/>
      <c r="H3" s="608"/>
      <c r="I3" s="608"/>
      <c r="J3" s="608"/>
    </row>
    <row r="4" spans="1:26" ht="12.75" x14ac:dyDescent="0.2">
      <c r="A4" s="621" t="s">
        <v>283</v>
      </c>
      <c r="B4" s="608"/>
      <c r="C4" s="608"/>
      <c r="D4" s="608"/>
      <c r="E4" s="608"/>
      <c r="F4" s="608"/>
      <c r="G4" s="608"/>
      <c r="H4" s="608"/>
      <c r="I4" s="608"/>
      <c r="J4" s="608"/>
    </row>
    <row r="5" spans="1:26" ht="12.75" x14ac:dyDescent="0.2">
      <c r="A5" s="355" t="str">
        <f>AT_2A_fundflow!A5</f>
        <v>State: UTTAR PRADESH</v>
      </c>
      <c r="B5" s="356"/>
      <c r="C5" s="302"/>
      <c r="D5" s="302"/>
      <c r="E5" s="302"/>
      <c r="F5" s="302"/>
      <c r="G5" s="302"/>
      <c r="H5" s="302"/>
      <c r="I5" s="357"/>
      <c r="J5" s="308" t="str">
        <f>AT_2A_fundflow!U5</f>
        <v>(For the Period 01.04.17 to 31.03.18)</v>
      </c>
    </row>
    <row r="6" spans="1:26" ht="15.75" customHeight="1" x14ac:dyDescent="0.2">
      <c r="A6" s="603" t="s">
        <v>91</v>
      </c>
      <c r="B6" s="603" t="s">
        <v>99</v>
      </c>
      <c r="C6" s="605" t="s">
        <v>273</v>
      </c>
      <c r="D6" s="609"/>
      <c r="E6" s="609"/>
      <c r="F6" s="610"/>
      <c r="G6" s="605" t="s">
        <v>274</v>
      </c>
      <c r="H6" s="609"/>
      <c r="I6" s="609"/>
      <c r="J6" s="610"/>
    </row>
    <row r="7" spans="1:26" ht="56.25" customHeight="1" x14ac:dyDescent="0.2">
      <c r="A7" s="611"/>
      <c r="B7" s="611"/>
      <c r="C7" s="310" t="s">
        <v>275</v>
      </c>
      <c r="D7" s="310" t="s">
        <v>276</v>
      </c>
      <c r="E7" s="310" t="s">
        <v>277</v>
      </c>
      <c r="F7" s="310" t="s">
        <v>278</v>
      </c>
      <c r="G7" s="310" t="s">
        <v>275</v>
      </c>
      <c r="H7" s="310" t="s">
        <v>279</v>
      </c>
      <c r="I7" s="310" t="s">
        <v>280</v>
      </c>
      <c r="J7" s="310" t="s">
        <v>281</v>
      </c>
    </row>
    <row r="8" spans="1:26" ht="15.75" customHeight="1" x14ac:dyDescent="0.2">
      <c r="A8" s="310">
        <v>1</v>
      </c>
      <c r="B8" s="310">
        <v>2</v>
      </c>
      <c r="C8" s="310">
        <v>3</v>
      </c>
      <c r="D8" s="310">
        <v>4</v>
      </c>
      <c r="E8" s="310">
        <v>5</v>
      </c>
      <c r="F8" s="310">
        <v>6</v>
      </c>
      <c r="G8" s="310">
        <v>7</v>
      </c>
      <c r="H8" s="310">
        <v>8</v>
      </c>
      <c r="I8" s="310">
        <v>9</v>
      </c>
      <c r="J8" s="310">
        <v>10</v>
      </c>
    </row>
    <row r="9" spans="1:26" ht="15.75" customHeight="1" x14ac:dyDescent="0.2">
      <c r="A9" s="358"/>
      <c r="B9" s="358" t="s">
        <v>32</v>
      </c>
      <c r="C9" s="359">
        <f>SUM(C10:C84)</f>
        <v>54394</v>
      </c>
      <c r="D9" s="359">
        <f>SUM(D10:D84)</f>
        <v>3105735</v>
      </c>
      <c r="E9" s="359">
        <v>247</v>
      </c>
      <c r="F9" s="359">
        <f>SUM(F10:F84)</f>
        <v>767116545</v>
      </c>
      <c r="G9" s="359">
        <f>SUM(G10:G84)</f>
        <v>53765</v>
      </c>
      <c r="H9" s="359">
        <f>SUM(H10:H84)</f>
        <v>668164773</v>
      </c>
      <c r="I9" s="359">
        <v>226</v>
      </c>
      <c r="J9" s="359">
        <f t="shared" ref="J9:J84" si="0">ROUND(IF(I9=0,0,H9/I9),0)</f>
        <v>2956481</v>
      </c>
      <c r="K9" s="359">
        <f>SUM(K10:K84)</f>
        <v>151032681328</v>
      </c>
      <c r="L9" s="347"/>
      <c r="M9" s="361"/>
      <c r="N9" s="361"/>
      <c r="O9" s="347"/>
      <c r="P9" s="347"/>
      <c r="Q9" s="347"/>
      <c r="R9" s="347"/>
      <c r="S9" s="347"/>
      <c r="T9" s="347"/>
      <c r="U9" s="347"/>
      <c r="V9" s="347"/>
      <c r="W9" s="347"/>
      <c r="X9" s="347"/>
      <c r="Y9" s="347"/>
      <c r="Z9" s="347"/>
    </row>
    <row r="10" spans="1:26" ht="15.75" customHeight="1" x14ac:dyDescent="0.2">
      <c r="A10" s="323">
        <v>1</v>
      </c>
      <c r="B10" s="323" t="s">
        <v>166</v>
      </c>
      <c r="C10" s="360">
        <v>1055</v>
      </c>
      <c r="D10" s="360">
        <v>34598</v>
      </c>
      <c r="E10" s="360">
        <v>247</v>
      </c>
      <c r="F10" s="359">
        <f t="shared" ref="F10:F84" si="1">ROUND(D10*E10,0)</f>
        <v>8545706</v>
      </c>
      <c r="G10" s="360">
        <f>AT3B_Schools_UPS!N10+AT3C_Schools_UPS!N10</f>
        <v>933</v>
      </c>
      <c r="H10" s="360">
        <f>'AT4A_enrolment vs availed_UPY'!T10-'AT4A_enrolment vs availed_UPY'!R10</f>
        <v>8154168</v>
      </c>
      <c r="I10" s="360">
        <v>229</v>
      </c>
      <c r="J10" s="359">
        <f t="shared" si="0"/>
        <v>35608</v>
      </c>
      <c r="K10" s="305">
        <f t="shared" ref="K10:K84" si="2">H10*I10</f>
        <v>1867304472</v>
      </c>
      <c r="L10" s="305">
        <f>'AT4A_enrolment vs availed_UPY'!N10-'AT4A_enrolment vs availed_UPY'!L10</f>
        <v>35608</v>
      </c>
    </row>
    <row r="11" spans="1:26" ht="15.75" customHeight="1" x14ac:dyDescent="0.2">
      <c r="A11" s="323">
        <v>2</v>
      </c>
      <c r="B11" s="323" t="s">
        <v>167</v>
      </c>
      <c r="C11" s="360">
        <v>889</v>
      </c>
      <c r="D11" s="360">
        <v>59402</v>
      </c>
      <c r="E11" s="360">
        <v>247</v>
      </c>
      <c r="F11" s="359">
        <f t="shared" si="1"/>
        <v>14672294</v>
      </c>
      <c r="G11" s="360">
        <f>AT3B_Schools_UPS!N11+AT3C_Schools_UPS!N11</f>
        <v>877</v>
      </c>
      <c r="H11" s="360">
        <f>'AT4A_enrolment vs availed_UPY'!T11-'AT4A_enrolment vs availed_UPY'!R11</f>
        <v>8820173</v>
      </c>
      <c r="I11" s="360">
        <v>229</v>
      </c>
      <c r="J11" s="359">
        <f t="shared" si="0"/>
        <v>38516</v>
      </c>
      <c r="K11" s="305">
        <f t="shared" si="2"/>
        <v>2019819617</v>
      </c>
      <c r="L11" s="305">
        <f>'AT4A_enrolment vs availed_UPY'!N11-'AT4A_enrolment vs availed_UPY'!L11</f>
        <v>38516</v>
      </c>
    </row>
    <row r="12" spans="1:26" ht="15.75" customHeight="1" x14ac:dyDescent="0.2">
      <c r="A12" s="323">
        <v>3</v>
      </c>
      <c r="B12" s="323" t="s">
        <v>168</v>
      </c>
      <c r="C12" s="360">
        <v>1342</v>
      </c>
      <c r="D12" s="360">
        <v>91712</v>
      </c>
      <c r="E12" s="360">
        <v>247</v>
      </c>
      <c r="F12" s="359">
        <f t="shared" si="1"/>
        <v>22652864</v>
      </c>
      <c r="G12" s="360">
        <f>AT3B_Schools_UPS!N12+AT3C_Schools_UPS!N12</f>
        <v>1322</v>
      </c>
      <c r="H12" s="360">
        <f>'AT4A_enrolment vs availed_UPY'!T12-'AT4A_enrolment vs availed_UPY'!R12</f>
        <v>18773496</v>
      </c>
      <c r="I12" s="360">
        <v>215</v>
      </c>
      <c r="J12" s="359">
        <f t="shared" si="0"/>
        <v>87319</v>
      </c>
      <c r="K12" s="305">
        <f t="shared" si="2"/>
        <v>4036301640</v>
      </c>
      <c r="L12" s="305">
        <f>'AT4A_enrolment vs availed_UPY'!N12-'AT4A_enrolment vs availed_UPY'!L12</f>
        <v>87218</v>
      </c>
    </row>
    <row r="13" spans="1:26" ht="15.75" customHeight="1" x14ac:dyDescent="0.2">
      <c r="A13" s="323">
        <v>4</v>
      </c>
      <c r="B13" s="323" t="s">
        <v>169</v>
      </c>
      <c r="C13" s="360">
        <v>697</v>
      </c>
      <c r="D13" s="360">
        <v>39125</v>
      </c>
      <c r="E13" s="360">
        <v>247</v>
      </c>
      <c r="F13" s="359">
        <f t="shared" si="1"/>
        <v>9663875</v>
      </c>
      <c r="G13" s="360">
        <f>AT3B_Schools_UPS!N13+AT3C_Schools_UPS!N13</f>
        <v>695</v>
      </c>
      <c r="H13" s="360">
        <f>'AT4A_enrolment vs availed_UPY'!T13-'AT4A_enrolment vs availed_UPY'!R13</f>
        <v>9189456</v>
      </c>
      <c r="I13" s="360">
        <v>229</v>
      </c>
      <c r="J13" s="359">
        <f t="shared" si="0"/>
        <v>40129</v>
      </c>
      <c r="K13" s="305">
        <f t="shared" si="2"/>
        <v>2104385424</v>
      </c>
      <c r="L13" s="305">
        <f>'AT4A_enrolment vs availed_UPY'!N13-'AT4A_enrolment vs availed_UPY'!L13</f>
        <v>40129</v>
      </c>
    </row>
    <row r="14" spans="1:26" ht="15.75" customHeight="1" x14ac:dyDescent="0.2">
      <c r="A14" s="323">
        <v>5</v>
      </c>
      <c r="B14" s="323" t="s">
        <v>170</v>
      </c>
      <c r="C14" s="360">
        <v>575</v>
      </c>
      <c r="D14" s="360">
        <v>25560</v>
      </c>
      <c r="E14" s="360">
        <v>247</v>
      </c>
      <c r="F14" s="359">
        <f t="shared" si="1"/>
        <v>6313320</v>
      </c>
      <c r="G14" s="360">
        <f>AT3B_Schools_UPS!N14+AT3C_Schools_UPS!N14</f>
        <v>575</v>
      </c>
      <c r="H14" s="360">
        <f>'AT4A_enrolment vs availed_UPY'!T14-'AT4A_enrolment vs availed_UPY'!R14</f>
        <v>6131812</v>
      </c>
      <c r="I14" s="360">
        <v>236</v>
      </c>
      <c r="J14" s="359">
        <f t="shared" si="0"/>
        <v>25982</v>
      </c>
      <c r="K14" s="305">
        <f t="shared" si="2"/>
        <v>1447107632</v>
      </c>
      <c r="L14" s="305">
        <f>'AT4A_enrolment vs availed_UPY'!N14-'AT4A_enrolment vs availed_UPY'!L14</f>
        <v>25982</v>
      </c>
    </row>
    <row r="15" spans="1:26" ht="15.75" customHeight="1" x14ac:dyDescent="0.2">
      <c r="A15" s="323">
        <v>6</v>
      </c>
      <c r="B15" s="323" t="s">
        <v>171</v>
      </c>
      <c r="C15" s="360">
        <v>1227</v>
      </c>
      <c r="D15" s="360">
        <v>79213</v>
      </c>
      <c r="E15" s="360">
        <v>247</v>
      </c>
      <c r="F15" s="359">
        <f t="shared" si="1"/>
        <v>19565611</v>
      </c>
      <c r="G15" s="360">
        <f>AT3B_Schools_UPS!N15+AT3C_Schools_UPS!N15</f>
        <v>1205</v>
      </c>
      <c r="H15" s="360">
        <f>'AT4A_enrolment vs availed_UPY'!T15-'AT4A_enrolment vs availed_UPY'!R15</f>
        <v>14688379</v>
      </c>
      <c r="I15" s="360">
        <v>224</v>
      </c>
      <c r="J15" s="359">
        <f t="shared" si="0"/>
        <v>65573</v>
      </c>
      <c r="K15" s="305">
        <f t="shared" si="2"/>
        <v>3290196896</v>
      </c>
      <c r="L15" s="305">
        <f>'AT4A_enrolment vs availed_UPY'!N15-'AT4A_enrolment vs availed_UPY'!L15</f>
        <v>65573</v>
      </c>
    </row>
    <row r="16" spans="1:26" ht="15.75" customHeight="1" x14ac:dyDescent="0.2">
      <c r="A16" s="323">
        <v>7</v>
      </c>
      <c r="B16" s="323" t="s">
        <v>172</v>
      </c>
      <c r="C16" s="360">
        <v>738</v>
      </c>
      <c r="D16" s="360">
        <v>36481</v>
      </c>
      <c r="E16" s="360">
        <v>247</v>
      </c>
      <c r="F16" s="359">
        <f t="shared" si="1"/>
        <v>9010807</v>
      </c>
      <c r="G16" s="360">
        <f>AT3B_Schools_UPS!N16+AT3C_Schools_UPS!N16</f>
        <v>737</v>
      </c>
      <c r="H16" s="360">
        <f>'AT4A_enrolment vs availed_UPY'!T16-'AT4A_enrolment vs availed_UPY'!R16</f>
        <v>9301371</v>
      </c>
      <c r="I16" s="360">
        <v>213</v>
      </c>
      <c r="J16" s="359">
        <f t="shared" si="0"/>
        <v>43668</v>
      </c>
      <c r="K16" s="305">
        <f t="shared" si="2"/>
        <v>1981192023</v>
      </c>
      <c r="L16" s="305">
        <f>'AT4A_enrolment vs availed_UPY'!N16-'AT4A_enrolment vs availed_UPY'!L16</f>
        <v>43668</v>
      </c>
    </row>
    <row r="17" spans="1:12" ht="15.75" customHeight="1" x14ac:dyDescent="0.2">
      <c r="A17" s="323">
        <v>8</v>
      </c>
      <c r="B17" s="323" t="s">
        <v>173</v>
      </c>
      <c r="C17" s="360">
        <v>291</v>
      </c>
      <c r="D17" s="360">
        <v>18674</v>
      </c>
      <c r="E17" s="360">
        <v>247</v>
      </c>
      <c r="F17" s="359">
        <f t="shared" si="1"/>
        <v>4612478</v>
      </c>
      <c r="G17" s="360">
        <f>AT3B_Schools_UPS!N17+AT3C_Schools_UPS!N17</f>
        <v>291</v>
      </c>
      <c r="H17" s="360">
        <f>'AT4A_enrolment vs availed_UPY'!T17-'AT4A_enrolment vs availed_UPY'!R17</f>
        <v>4349424</v>
      </c>
      <c r="I17" s="360">
        <v>229</v>
      </c>
      <c r="J17" s="359">
        <f t="shared" si="0"/>
        <v>18993</v>
      </c>
      <c r="K17" s="305">
        <f t="shared" si="2"/>
        <v>996018096</v>
      </c>
      <c r="L17" s="305">
        <f>'AT4A_enrolment vs availed_UPY'!N17-'AT4A_enrolment vs availed_UPY'!L17</f>
        <v>18993</v>
      </c>
    </row>
    <row r="18" spans="1:12" ht="15.75" customHeight="1" x14ac:dyDescent="0.2">
      <c r="A18" s="323">
        <v>9</v>
      </c>
      <c r="B18" s="323" t="s">
        <v>174</v>
      </c>
      <c r="C18" s="360">
        <v>1046</v>
      </c>
      <c r="D18" s="360">
        <v>58133</v>
      </c>
      <c r="E18" s="360">
        <v>247</v>
      </c>
      <c r="F18" s="359">
        <f t="shared" si="1"/>
        <v>14358851</v>
      </c>
      <c r="G18" s="360">
        <f>AT3B_Schools_UPS!N18+AT3C_Schools_UPS!N18</f>
        <v>1044</v>
      </c>
      <c r="H18" s="360">
        <f>'AT4A_enrolment vs availed_UPY'!T18-'AT4A_enrolment vs availed_UPY'!R18</f>
        <v>12920300</v>
      </c>
      <c r="I18" s="360">
        <v>223</v>
      </c>
      <c r="J18" s="359">
        <f t="shared" si="0"/>
        <v>57939</v>
      </c>
      <c r="K18" s="305">
        <f t="shared" si="2"/>
        <v>2881226900</v>
      </c>
      <c r="L18" s="305">
        <f>'AT4A_enrolment vs availed_UPY'!N18-'AT4A_enrolment vs availed_UPY'!L18</f>
        <v>57939</v>
      </c>
    </row>
    <row r="19" spans="1:12" ht="15.75" customHeight="1" x14ac:dyDescent="0.2">
      <c r="A19" s="323">
        <v>10</v>
      </c>
      <c r="B19" s="323" t="s">
        <v>175</v>
      </c>
      <c r="C19" s="360">
        <v>833</v>
      </c>
      <c r="D19" s="360">
        <v>62422</v>
      </c>
      <c r="E19" s="360">
        <v>247</v>
      </c>
      <c r="F19" s="359">
        <f t="shared" si="1"/>
        <v>15418234</v>
      </c>
      <c r="G19" s="360">
        <f>AT3B_Schools_UPS!N19+AT3C_Schools_UPS!N19</f>
        <v>772</v>
      </c>
      <c r="H19" s="360">
        <f>'AT4A_enrolment vs availed_UPY'!T19-'AT4A_enrolment vs availed_UPY'!R19</f>
        <v>12134168</v>
      </c>
      <c r="I19" s="360">
        <v>228</v>
      </c>
      <c r="J19" s="359">
        <f t="shared" si="0"/>
        <v>53220</v>
      </c>
      <c r="K19" s="305">
        <f t="shared" si="2"/>
        <v>2766590304</v>
      </c>
      <c r="L19" s="305">
        <f>'AT4A_enrolment vs availed_UPY'!N19-'AT4A_enrolment vs availed_UPY'!L19</f>
        <v>53220</v>
      </c>
    </row>
    <row r="20" spans="1:12" ht="15.75" customHeight="1" x14ac:dyDescent="0.2">
      <c r="A20" s="323">
        <v>11</v>
      </c>
      <c r="B20" s="323" t="s">
        <v>176</v>
      </c>
      <c r="C20" s="360">
        <v>711</v>
      </c>
      <c r="D20" s="360">
        <v>30673</v>
      </c>
      <c r="E20" s="360">
        <v>247</v>
      </c>
      <c r="F20" s="359">
        <f t="shared" si="1"/>
        <v>7576231</v>
      </c>
      <c r="G20" s="360">
        <f>AT3B_Schools_UPS!N20+AT3C_Schools_UPS!N20</f>
        <v>711</v>
      </c>
      <c r="H20" s="360">
        <f>'AT4A_enrolment vs availed_UPY'!T20-'AT4A_enrolment vs availed_UPY'!R20</f>
        <v>7115520</v>
      </c>
      <c r="I20" s="360">
        <v>212</v>
      </c>
      <c r="J20" s="359">
        <f t="shared" si="0"/>
        <v>33564</v>
      </c>
      <c r="K20" s="305">
        <f t="shared" si="2"/>
        <v>1508490240</v>
      </c>
      <c r="L20" s="305">
        <f>'AT4A_enrolment vs availed_UPY'!N20-'AT4A_enrolment vs availed_UPY'!L20</f>
        <v>33564</v>
      </c>
    </row>
    <row r="21" spans="1:12" ht="15.75" customHeight="1" x14ac:dyDescent="0.2">
      <c r="A21" s="323">
        <v>12</v>
      </c>
      <c r="B21" s="323" t="s">
        <v>177</v>
      </c>
      <c r="C21" s="360">
        <v>705</v>
      </c>
      <c r="D21" s="360">
        <v>40215</v>
      </c>
      <c r="E21" s="360">
        <v>247</v>
      </c>
      <c r="F21" s="359">
        <f t="shared" si="1"/>
        <v>9933105</v>
      </c>
      <c r="G21" s="360">
        <f>AT3B_Schools_UPS!N21+AT3C_Schools_UPS!N21</f>
        <v>703</v>
      </c>
      <c r="H21" s="360">
        <f>'AT4A_enrolment vs availed_UPY'!T21-'AT4A_enrolment vs availed_UPY'!R21</f>
        <v>9722557</v>
      </c>
      <c r="I21" s="360">
        <v>232</v>
      </c>
      <c r="J21" s="359">
        <f t="shared" si="0"/>
        <v>41908</v>
      </c>
      <c r="K21" s="305">
        <f t="shared" si="2"/>
        <v>2255633224</v>
      </c>
      <c r="L21" s="305">
        <f>'AT4A_enrolment vs availed_UPY'!N21-'AT4A_enrolment vs availed_UPY'!L21</f>
        <v>41908</v>
      </c>
    </row>
    <row r="22" spans="1:12" ht="15.75" customHeight="1" x14ac:dyDescent="0.2">
      <c r="A22" s="323">
        <v>13</v>
      </c>
      <c r="B22" s="323" t="s">
        <v>178</v>
      </c>
      <c r="C22" s="360">
        <v>935</v>
      </c>
      <c r="D22" s="360">
        <v>52014</v>
      </c>
      <c r="E22" s="360">
        <v>247</v>
      </c>
      <c r="F22" s="359">
        <f t="shared" si="1"/>
        <v>12847458</v>
      </c>
      <c r="G22" s="360">
        <f>AT3B_Schools_UPS!N22+AT3C_Schools_UPS!N22</f>
        <v>911</v>
      </c>
      <c r="H22" s="360">
        <f>'AT4A_enrolment vs availed_UPY'!T22-'AT4A_enrolment vs availed_UPY'!R22</f>
        <v>11343553</v>
      </c>
      <c r="I22" s="360">
        <v>224</v>
      </c>
      <c r="J22" s="359">
        <f t="shared" si="0"/>
        <v>50641</v>
      </c>
      <c r="K22" s="305">
        <f t="shared" si="2"/>
        <v>2540955872</v>
      </c>
      <c r="L22" s="305">
        <f>'AT4A_enrolment vs availed_UPY'!N22-'AT4A_enrolment vs availed_UPY'!L22</f>
        <v>50641</v>
      </c>
    </row>
    <row r="23" spans="1:12" ht="15.75" customHeight="1" x14ac:dyDescent="0.2">
      <c r="A23" s="323">
        <v>14</v>
      </c>
      <c r="B23" s="323" t="s">
        <v>179</v>
      </c>
      <c r="C23" s="360">
        <v>912</v>
      </c>
      <c r="D23" s="360">
        <v>57386</v>
      </c>
      <c r="E23" s="360">
        <v>247</v>
      </c>
      <c r="F23" s="359">
        <f t="shared" si="1"/>
        <v>14174342</v>
      </c>
      <c r="G23" s="360">
        <f>AT3B_Schools_UPS!N23+AT3C_Schools_UPS!N23</f>
        <v>909</v>
      </c>
      <c r="H23" s="360">
        <f>'AT4A_enrolment vs availed_UPY'!T23-'AT4A_enrolment vs availed_UPY'!R23</f>
        <v>11974997</v>
      </c>
      <c r="I23" s="360">
        <v>227</v>
      </c>
      <c r="J23" s="359">
        <f t="shared" si="0"/>
        <v>52753</v>
      </c>
      <c r="K23" s="305">
        <f t="shared" si="2"/>
        <v>2718324319</v>
      </c>
      <c r="L23" s="305">
        <f>'AT4A_enrolment vs availed_UPY'!N23-'AT4A_enrolment vs availed_UPY'!L23</f>
        <v>52753</v>
      </c>
    </row>
    <row r="24" spans="1:12" ht="15.75" customHeight="1" x14ac:dyDescent="0.2">
      <c r="A24" s="323">
        <v>15</v>
      </c>
      <c r="B24" s="323" t="s">
        <v>180</v>
      </c>
      <c r="C24" s="360">
        <v>792</v>
      </c>
      <c r="D24" s="360">
        <v>44966</v>
      </c>
      <c r="E24" s="360">
        <v>247</v>
      </c>
      <c r="F24" s="359">
        <f t="shared" si="1"/>
        <v>11106602</v>
      </c>
      <c r="G24" s="360">
        <f>AT3B_Schools_UPS!N24+AT3C_Schools_UPS!N24</f>
        <v>790</v>
      </c>
      <c r="H24" s="360">
        <f>'AT4A_enrolment vs availed_UPY'!T24-'AT4A_enrolment vs availed_UPY'!R24</f>
        <v>9347001</v>
      </c>
      <c r="I24" s="360">
        <v>219</v>
      </c>
      <c r="J24" s="359">
        <f t="shared" si="0"/>
        <v>42680</v>
      </c>
      <c r="K24" s="305">
        <f t="shared" si="2"/>
        <v>2046993219</v>
      </c>
      <c r="L24" s="305">
        <f>'AT4A_enrolment vs availed_UPY'!N24-'AT4A_enrolment vs availed_UPY'!L24</f>
        <v>42680</v>
      </c>
    </row>
    <row r="25" spans="1:12" ht="15.75" customHeight="1" x14ac:dyDescent="0.2">
      <c r="A25" s="323">
        <v>16</v>
      </c>
      <c r="B25" s="323" t="s">
        <v>181</v>
      </c>
      <c r="C25" s="360">
        <v>407</v>
      </c>
      <c r="D25" s="360">
        <v>23445</v>
      </c>
      <c r="E25" s="360">
        <v>247</v>
      </c>
      <c r="F25" s="359">
        <f t="shared" si="1"/>
        <v>5790915</v>
      </c>
      <c r="G25" s="360">
        <f>AT3B_Schools_UPS!N25+AT3C_Schools_UPS!N25</f>
        <v>401</v>
      </c>
      <c r="H25" s="360">
        <f>'AT4A_enrolment vs availed_UPY'!T25-'AT4A_enrolment vs availed_UPY'!R25</f>
        <v>5574219</v>
      </c>
      <c r="I25" s="360">
        <v>230</v>
      </c>
      <c r="J25" s="359">
        <f t="shared" si="0"/>
        <v>24236</v>
      </c>
      <c r="K25" s="305">
        <f t="shared" si="2"/>
        <v>1282070370</v>
      </c>
      <c r="L25" s="305">
        <f>'AT4A_enrolment vs availed_UPY'!N25-'AT4A_enrolment vs availed_UPY'!L25</f>
        <v>24236</v>
      </c>
    </row>
    <row r="26" spans="1:12" ht="15.75" customHeight="1" x14ac:dyDescent="0.2">
      <c r="A26" s="323">
        <v>17</v>
      </c>
      <c r="B26" s="323" t="s">
        <v>182</v>
      </c>
      <c r="C26" s="360">
        <v>913</v>
      </c>
      <c r="D26" s="360">
        <v>65355</v>
      </c>
      <c r="E26" s="360">
        <v>247</v>
      </c>
      <c r="F26" s="359">
        <f t="shared" si="1"/>
        <v>16142685</v>
      </c>
      <c r="G26" s="360">
        <f>AT3B_Schools_UPS!N26+AT3C_Schools_UPS!N26</f>
        <v>913</v>
      </c>
      <c r="H26" s="360">
        <f>'AT4A_enrolment vs availed_UPY'!T26-'AT4A_enrolment vs availed_UPY'!R26</f>
        <v>13938294</v>
      </c>
      <c r="I26" s="360">
        <v>225</v>
      </c>
      <c r="J26" s="359">
        <f t="shared" si="0"/>
        <v>61948</v>
      </c>
      <c r="K26" s="305">
        <f t="shared" si="2"/>
        <v>3136116150</v>
      </c>
      <c r="L26" s="305">
        <f>'AT4A_enrolment vs availed_UPY'!N26-'AT4A_enrolment vs availed_UPY'!L26</f>
        <v>61948</v>
      </c>
    </row>
    <row r="27" spans="1:12" ht="15.75" customHeight="1" x14ac:dyDescent="0.2">
      <c r="A27" s="323">
        <v>18</v>
      </c>
      <c r="B27" s="323" t="s">
        <v>183</v>
      </c>
      <c r="C27" s="360">
        <v>977</v>
      </c>
      <c r="D27" s="360">
        <v>28227</v>
      </c>
      <c r="E27" s="360">
        <v>247</v>
      </c>
      <c r="F27" s="359">
        <f t="shared" si="1"/>
        <v>6972069</v>
      </c>
      <c r="G27" s="360">
        <f>AT3B_Schools_UPS!N27+AT3C_Schools_UPS!N27</f>
        <v>810</v>
      </c>
      <c r="H27" s="360">
        <f>'AT4A_enrolment vs availed_UPY'!T27-'AT4A_enrolment vs availed_UPY'!R27</f>
        <v>7362890</v>
      </c>
      <c r="I27" s="360">
        <v>228</v>
      </c>
      <c r="J27" s="359">
        <f t="shared" si="0"/>
        <v>32293</v>
      </c>
      <c r="K27" s="305">
        <f t="shared" si="2"/>
        <v>1678738920</v>
      </c>
      <c r="L27" s="305">
        <f>'AT4A_enrolment vs availed_UPY'!N27-'AT4A_enrolment vs availed_UPY'!L27</f>
        <v>32293</v>
      </c>
    </row>
    <row r="28" spans="1:12" ht="15.75" customHeight="1" x14ac:dyDescent="0.2">
      <c r="A28" s="323">
        <v>19</v>
      </c>
      <c r="B28" s="323" t="s">
        <v>184</v>
      </c>
      <c r="C28" s="360">
        <v>549</v>
      </c>
      <c r="D28" s="360">
        <v>44360</v>
      </c>
      <c r="E28" s="360">
        <v>247</v>
      </c>
      <c r="F28" s="359">
        <f t="shared" si="1"/>
        <v>10956920</v>
      </c>
      <c r="G28" s="360">
        <f>AT3B_Schools_UPS!N28+AT3C_Schools_UPS!N28</f>
        <v>549</v>
      </c>
      <c r="H28" s="360">
        <f>'AT4A_enrolment vs availed_UPY'!T28-'AT4A_enrolment vs availed_UPY'!R28</f>
        <v>10000682</v>
      </c>
      <c r="I28" s="360">
        <v>226</v>
      </c>
      <c r="J28" s="359">
        <f t="shared" si="0"/>
        <v>44251</v>
      </c>
      <c r="K28" s="305">
        <f t="shared" si="2"/>
        <v>2260154132</v>
      </c>
      <c r="L28" s="305">
        <f>'AT4A_enrolment vs availed_UPY'!N28-'AT4A_enrolment vs availed_UPY'!L28</f>
        <v>44251</v>
      </c>
    </row>
    <row r="29" spans="1:12" ht="15.75" customHeight="1" x14ac:dyDescent="0.2">
      <c r="A29" s="323">
        <v>20</v>
      </c>
      <c r="B29" s="323" t="s">
        <v>185</v>
      </c>
      <c r="C29" s="360">
        <v>480</v>
      </c>
      <c r="D29" s="360">
        <v>26515</v>
      </c>
      <c r="E29" s="360">
        <v>247</v>
      </c>
      <c r="F29" s="359">
        <f t="shared" si="1"/>
        <v>6549205</v>
      </c>
      <c r="G29" s="360">
        <f>AT3B_Schools_UPS!N29+AT3C_Schools_UPS!N29</f>
        <v>480</v>
      </c>
      <c r="H29" s="360">
        <f>'AT4A_enrolment vs availed_UPY'!T29-'AT4A_enrolment vs availed_UPY'!R29</f>
        <v>6238806</v>
      </c>
      <c r="I29" s="360">
        <v>232</v>
      </c>
      <c r="J29" s="359">
        <f t="shared" si="0"/>
        <v>26891</v>
      </c>
      <c r="K29" s="305">
        <f t="shared" si="2"/>
        <v>1447402992</v>
      </c>
      <c r="L29" s="305">
        <f>'AT4A_enrolment vs availed_UPY'!N29-'AT4A_enrolment vs availed_UPY'!L29</f>
        <v>26891</v>
      </c>
    </row>
    <row r="30" spans="1:12" ht="15.75" customHeight="1" x14ac:dyDescent="0.2">
      <c r="A30" s="323">
        <v>21</v>
      </c>
      <c r="B30" s="323" t="s">
        <v>186</v>
      </c>
      <c r="C30" s="360">
        <v>510</v>
      </c>
      <c r="D30" s="360">
        <v>24693</v>
      </c>
      <c r="E30" s="360">
        <v>247</v>
      </c>
      <c r="F30" s="359">
        <f t="shared" si="1"/>
        <v>6099171</v>
      </c>
      <c r="G30" s="360">
        <f>AT3B_Schools_UPS!N30+AT3C_Schools_UPS!N30</f>
        <v>509</v>
      </c>
      <c r="H30" s="360">
        <f>'AT4A_enrolment vs availed_UPY'!T30-'AT4A_enrolment vs availed_UPY'!R30</f>
        <v>5851646</v>
      </c>
      <c r="I30" s="360">
        <v>225</v>
      </c>
      <c r="J30" s="359">
        <f t="shared" si="0"/>
        <v>26007</v>
      </c>
      <c r="K30" s="305">
        <f t="shared" si="2"/>
        <v>1316620350</v>
      </c>
      <c r="L30" s="305">
        <f>'AT4A_enrolment vs availed_UPY'!N30-'AT4A_enrolment vs availed_UPY'!L30</f>
        <v>26007</v>
      </c>
    </row>
    <row r="31" spans="1:12" ht="15.75" customHeight="1" x14ac:dyDescent="0.2">
      <c r="A31" s="323">
        <v>22</v>
      </c>
      <c r="B31" s="323" t="s">
        <v>187</v>
      </c>
      <c r="C31" s="360">
        <v>954</v>
      </c>
      <c r="D31" s="360">
        <v>52669</v>
      </c>
      <c r="E31" s="360">
        <v>247</v>
      </c>
      <c r="F31" s="359">
        <f t="shared" si="1"/>
        <v>13009243</v>
      </c>
      <c r="G31" s="360">
        <f>AT3B_Schools_UPS!N31+AT3C_Schools_UPS!N31</f>
        <v>946</v>
      </c>
      <c r="H31" s="360">
        <f>'AT4A_enrolment vs availed_UPY'!T31-'AT4A_enrolment vs availed_UPY'!R31</f>
        <v>11064596</v>
      </c>
      <c r="I31" s="360">
        <v>216</v>
      </c>
      <c r="J31" s="359">
        <f t="shared" si="0"/>
        <v>51225</v>
      </c>
      <c r="K31" s="305">
        <f t="shared" si="2"/>
        <v>2389952736</v>
      </c>
      <c r="L31" s="305">
        <f>'AT4A_enrolment vs availed_UPY'!N31-'AT4A_enrolment vs availed_UPY'!L31</f>
        <v>51225</v>
      </c>
    </row>
    <row r="32" spans="1:12" ht="15.75" customHeight="1" x14ac:dyDescent="0.2">
      <c r="A32" s="323">
        <v>23</v>
      </c>
      <c r="B32" s="323" t="s">
        <v>188</v>
      </c>
      <c r="C32" s="360">
        <v>666</v>
      </c>
      <c r="D32" s="360">
        <v>31379</v>
      </c>
      <c r="E32" s="360">
        <v>247</v>
      </c>
      <c r="F32" s="359">
        <f t="shared" si="1"/>
        <v>7750613</v>
      </c>
      <c r="G32" s="360">
        <f>AT3B_Schools_UPS!N32+AT3C_Schools_UPS!N32</f>
        <v>666</v>
      </c>
      <c r="H32" s="360">
        <f>'AT4A_enrolment vs availed_UPY'!T32-'AT4A_enrolment vs availed_UPY'!R32</f>
        <v>6304219</v>
      </c>
      <c r="I32" s="360">
        <v>231</v>
      </c>
      <c r="J32" s="359">
        <f t="shared" si="0"/>
        <v>27291</v>
      </c>
      <c r="K32" s="305">
        <f t="shared" si="2"/>
        <v>1456274589</v>
      </c>
      <c r="L32" s="305">
        <f>'AT4A_enrolment vs availed_UPY'!N32-'AT4A_enrolment vs availed_UPY'!L32</f>
        <v>27291</v>
      </c>
    </row>
    <row r="33" spans="1:12" ht="15.75" customHeight="1" x14ac:dyDescent="0.2">
      <c r="A33" s="323">
        <v>24</v>
      </c>
      <c r="B33" s="323" t="s">
        <v>189</v>
      </c>
      <c r="C33" s="360">
        <v>718</v>
      </c>
      <c r="D33" s="360">
        <v>45431</v>
      </c>
      <c r="E33" s="360">
        <v>247</v>
      </c>
      <c r="F33" s="359">
        <f t="shared" si="1"/>
        <v>11221457</v>
      </c>
      <c r="G33" s="360">
        <f>AT3B_Schools_UPS!N33+AT3C_Schools_UPS!N33</f>
        <v>718</v>
      </c>
      <c r="H33" s="360">
        <f>'AT4A_enrolment vs availed_UPY'!T33-'AT4A_enrolment vs availed_UPY'!R33</f>
        <v>9517423</v>
      </c>
      <c r="I33" s="360">
        <v>224</v>
      </c>
      <c r="J33" s="359">
        <f t="shared" si="0"/>
        <v>42488</v>
      </c>
      <c r="K33" s="305">
        <f t="shared" si="2"/>
        <v>2131902752</v>
      </c>
      <c r="L33" s="305">
        <f>'AT4A_enrolment vs availed_UPY'!N33-'AT4A_enrolment vs availed_UPY'!L33</f>
        <v>42488</v>
      </c>
    </row>
    <row r="34" spans="1:12" ht="15.75" customHeight="1" x14ac:dyDescent="0.2">
      <c r="A34" s="323">
        <v>25</v>
      </c>
      <c r="B34" s="323" t="s">
        <v>190</v>
      </c>
      <c r="C34" s="360">
        <v>685</v>
      </c>
      <c r="D34" s="360">
        <v>37357</v>
      </c>
      <c r="E34" s="360">
        <v>247</v>
      </c>
      <c r="F34" s="359">
        <f t="shared" si="1"/>
        <v>9227179</v>
      </c>
      <c r="G34" s="360">
        <f>AT3B_Schools_UPS!N34+AT3C_Schools_UPS!N34</f>
        <v>684</v>
      </c>
      <c r="H34" s="360">
        <f>'AT4A_enrolment vs availed_UPY'!T34-'AT4A_enrolment vs availed_UPY'!R34</f>
        <v>7000083</v>
      </c>
      <c r="I34" s="360">
        <v>232</v>
      </c>
      <c r="J34" s="359">
        <f t="shared" si="0"/>
        <v>30173</v>
      </c>
      <c r="K34" s="305">
        <f t="shared" si="2"/>
        <v>1624019256</v>
      </c>
      <c r="L34" s="305">
        <f>'AT4A_enrolment vs availed_UPY'!N34-'AT4A_enrolment vs availed_UPY'!L34</f>
        <v>30173</v>
      </c>
    </row>
    <row r="35" spans="1:12" ht="15.75" customHeight="1" x14ac:dyDescent="0.2">
      <c r="A35" s="323">
        <v>26</v>
      </c>
      <c r="B35" s="323" t="s">
        <v>191</v>
      </c>
      <c r="C35" s="360">
        <v>881</v>
      </c>
      <c r="D35" s="360">
        <v>45789</v>
      </c>
      <c r="E35" s="360">
        <v>247</v>
      </c>
      <c r="F35" s="359">
        <f t="shared" si="1"/>
        <v>11309883</v>
      </c>
      <c r="G35" s="360">
        <f>AT3B_Schools_UPS!N35+AT3C_Schools_UPS!N35</f>
        <v>881</v>
      </c>
      <c r="H35" s="360">
        <f>'AT4A_enrolment vs availed_UPY'!T35-'AT4A_enrolment vs availed_UPY'!R35</f>
        <v>10059143</v>
      </c>
      <c r="I35" s="360">
        <v>228</v>
      </c>
      <c r="J35" s="359">
        <f t="shared" si="0"/>
        <v>44119</v>
      </c>
      <c r="K35" s="305">
        <f t="shared" si="2"/>
        <v>2293484604</v>
      </c>
      <c r="L35" s="305">
        <f>'AT4A_enrolment vs availed_UPY'!N35-'AT4A_enrolment vs availed_UPY'!L35</f>
        <v>43998</v>
      </c>
    </row>
    <row r="36" spans="1:12" ht="15.75" customHeight="1" x14ac:dyDescent="0.2">
      <c r="A36" s="323">
        <v>27</v>
      </c>
      <c r="B36" s="323" t="s">
        <v>192</v>
      </c>
      <c r="C36" s="360">
        <v>734</v>
      </c>
      <c r="D36" s="360">
        <v>25036</v>
      </c>
      <c r="E36" s="360">
        <v>247</v>
      </c>
      <c r="F36" s="359">
        <f t="shared" si="1"/>
        <v>6183892</v>
      </c>
      <c r="G36" s="360">
        <f>AT3B_Schools_UPS!N36+AT3C_Schools_UPS!N36</f>
        <v>734</v>
      </c>
      <c r="H36" s="360">
        <f>'AT4A_enrolment vs availed_UPY'!T36-'AT4A_enrolment vs availed_UPY'!R36</f>
        <v>5947188</v>
      </c>
      <c r="I36" s="360">
        <v>233</v>
      </c>
      <c r="J36" s="359">
        <f t="shared" si="0"/>
        <v>25524</v>
      </c>
      <c r="K36" s="305">
        <f t="shared" si="2"/>
        <v>1385694804</v>
      </c>
      <c r="L36" s="305">
        <f>'AT4A_enrolment vs availed_UPY'!N36-'AT4A_enrolment vs availed_UPY'!L36</f>
        <v>25524</v>
      </c>
    </row>
    <row r="37" spans="1:12" ht="15.75" customHeight="1" x14ac:dyDescent="0.2">
      <c r="A37" s="323">
        <v>28</v>
      </c>
      <c r="B37" s="323" t="s">
        <v>193</v>
      </c>
      <c r="C37" s="360">
        <v>272</v>
      </c>
      <c r="D37" s="360">
        <v>20605</v>
      </c>
      <c r="E37" s="360">
        <v>247</v>
      </c>
      <c r="F37" s="359">
        <f t="shared" si="1"/>
        <v>5089435</v>
      </c>
      <c r="G37" s="360">
        <f>AT3B_Schools_UPS!N37+AT3C_Schools_UPS!N37</f>
        <v>273</v>
      </c>
      <c r="H37" s="360">
        <f>'AT4A_enrolment vs availed_UPY'!T37-'AT4A_enrolment vs availed_UPY'!R37</f>
        <v>3891805</v>
      </c>
      <c r="I37" s="360">
        <v>232</v>
      </c>
      <c r="J37" s="359">
        <f t="shared" si="0"/>
        <v>16775</v>
      </c>
      <c r="K37" s="305">
        <f t="shared" si="2"/>
        <v>902898760</v>
      </c>
      <c r="L37" s="305">
        <f>'AT4A_enrolment vs availed_UPY'!N37-'AT4A_enrolment vs availed_UPY'!L37</f>
        <v>16775</v>
      </c>
    </row>
    <row r="38" spans="1:12" ht="15.75" customHeight="1" x14ac:dyDescent="0.2">
      <c r="A38" s="323">
        <v>29</v>
      </c>
      <c r="B38" s="323" t="s">
        <v>194</v>
      </c>
      <c r="C38" s="360">
        <v>1007</v>
      </c>
      <c r="D38" s="360">
        <v>48862</v>
      </c>
      <c r="E38" s="360">
        <v>247</v>
      </c>
      <c r="F38" s="359">
        <f t="shared" si="1"/>
        <v>12068914</v>
      </c>
      <c r="G38" s="360">
        <f>AT3B_Schools_UPS!N38+AT3C_Schools_UPS!N38</f>
        <v>1006</v>
      </c>
      <c r="H38" s="360">
        <f>'AT4A_enrolment vs availed_UPY'!T38-'AT4A_enrolment vs availed_UPY'!R38</f>
        <v>11041246</v>
      </c>
      <c r="I38" s="360">
        <v>224</v>
      </c>
      <c r="J38" s="359">
        <f t="shared" si="0"/>
        <v>49291</v>
      </c>
      <c r="K38" s="305">
        <f t="shared" si="2"/>
        <v>2473239104</v>
      </c>
      <c r="L38" s="305">
        <f>'AT4A_enrolment vs availed_UPY'!N38-'AT4A_enrolment vs availed_UPY'!L38</f>
        <v>49291</v>
      </c>
    </row>
    <row r="39" spans="1:12" ht="15.75" customHeight="1" x14ac:dyDescent="0.2">
      <c r="A39" s="323">
        <v>30</v>
      </c>
      <c r="B39" s="323" t="s">
        <v>195</v>
      </c>
      <c r="C39" s="360">
        <v>273</v>
      </c>
      <c r="D39" s="360">
        <v>24317</v>
      </c>
      <c r="E39" s="360">
        <v>247</v>
      </c>
      <c r="F39" s="359">
        <f t="shared" si="1"/>
        <v>6006299</v>
      </c>
      <c r="G39" s="360">
        <f>AT3B_Schools_UPS!N39+AT3C_Schools_UPS!N39</f>
        <v>273</v>
      </c>
      <c r="H39" s="360">
        <f>'AT4A_enrolment vs availed_UPY'!T39-'AT4A_enrolment vs availed_UPY'!R39</f>
        <v>3658050</v>
      </c>
      <c r="I39" s="360">
        <v>222</v>
      </c>
      <c r="J39" s="359">
        <f t="shared" si="0"/>
        <v>16478</v>
      </c>
      <c r="K39" s="305">
        <f t="shared" si="2"/>
        <v>812087100</v>
      </c>
      <c r="L39" s="305">
        <f>'AT4A_enrolment vs availed_UPY'!N39-'AT4A_enrolment vs availed_UPY'!L39</f>
        <v>16478</v>
      </c>
    </row>
    <row r="40" spans="1:12" ht="15.75" customHeight="1" x14ac:dyDescent="0.2">
      <c r="A40" s="323">
        <v>31</v>
      </c>
      <c r="B40" s="323" t="s">
        <v>196</v>
      </c>
      <c r="C40" s="360">
        <v>977</v>
      </c>
      <c r="D40" s="360">
        <v>53893</v>
      </c>
      <c r="E40" s="360">
        <v>247</v>
      </c>
      <c r="F40" s="359">
        <f t="shared" si="1"/>
        <v>13311571</v>
      </c>
      <c r="G40" s="360">
        <f>AT3B_Schools_UPS!N40+AT3C_Schools_UPS!N40</f>
        <v>977</v>
      </c>
      <c r="H40" s="360">
        <f>'AT4A_enrolment vs availed_UPY'!T40-'AT4A_enrolment vs availed_UPY'!R40</f>
        <v>11408673</v>
      </c>
      <c r="I40" s="360">
        <v>224</v>
      </c>
      <c r="J40" s="359">
        <f t="shared" si="0"/>
        <v>50932</v>
      </c>
      <c r="K40" s="305">
        <f t="shared" si="2"/>
        <v>2555542752</v>
      </c>
      <c r="L40" s="305">
        <f>'AT4A_enrolment vs availed_UPY'!N40-'AT4A_enrolment vs availed_UPY'!L40</f>
        <v>50932</v>
      </c>
    </row>
    <row r="41" spans="1:12" ht="15.75" customHeight="1" x14ac:dyDescent="0.2">
      <c r="A41" s="323">
        <v>32</v>
      </c>
      <c r="B41" s="323" t="s">
        <v>197</v>
      </c>
      <c r="C41" s="360">
        <v>1052</v>
      </c>
      <c r="D41" s="360">
        <v>61748</v>
      </c>
      <c r="E41" s="360">
        <v>247</v>
      </c>
      <c r="F41" s="359">
        <f t="shared" si="1"/>
        <v>15251756</v>
      </c>
      <c r="G41" s="360">
        <f>AT3B_Schools_UPS!N41+AT3C_Schools_UPS!N41</f>
        <v>1052</v>
      </c>
      <c r="H41" s="360">
        <f>'AT4A_enrolment vs availed_UPY'!T41-'AT4A_enrolment vs availed_UPY'!R41</f>
        <v>12001474</v>
      </c>
      <c r="I41" s="360">
        <v>206</v>
      </c>
      <c r="J41" s="359">
        <f t="shared" si="0"/>
        <v>58260</v>
      </c>
      <c r="K41" s="305">
        <f t="shared" si="2"/>
        <v>2472303644</v>
      </c>
      <c r="L41" s="305">
        <f>'AT4A_enrolment vs availed_UPY'!N41-'AT4A_enrolment vs availed_UPY'!L41</f>
        <v>58831</v>
      </c>
    </row>
    <row r="42" spans="1:12" ht="15.75" customHeight="1" x14ac:dyDescent="0.2">
      <c r="A42" s="323">
        <v>33</v>
      </c>
      <c r="B42" s="323" t="s">
        <v>198</v>
      </c>
      <c r="C42" s="360">
        <v>434</v>
      </c>
      <c r="D42" s="360">
        <v>24055</v>
      </c>
      <c r="E42" s="360">
        <v>247</v>
      </c>
      <c r="F42" s="359">
        <f t="shared" si="1"/>
        <v>5941585</v>
      </c>
      <c r="G42" s="360">
        <f>AT3B_Schools_UPS!N42+AT3C_Schools_UPS!N42</f>
        <v>430</v>
      </c>
      <c r="H42" s="360">
        <f>'AT4A_enrolment vs availed_UPY'!T42-'AT4A_enrolment vs availed_UPY'!R42</f>
        <v>5551851</v>
      </c>
      <c r="I42" s="360">
        <v>233</v>
      </c>
      <c r="J42" s="359">
        <f t="shared" si="0"/>
        <v>23828</v>
      </c>
      <c r="K42" s="305">
        <f t="shared" si="2"/>
        <v>1293581283</v>
      </c>
      <c r="L42" s="305">
        <f>'AT4A_enrolment vs availed_UPY'!N42-'AT4A_enrolment vs availed_UPY'!L42</f>
        <v>23828</v>
      </c>
    </row>
    <row r="43" spans="1:12" ht="15.75" customHeight="1" x14ac:dyDescent="0.2">
      <c r="A43" s="323">
        <v>34</v>
      </c>
      <c r="B43" s="323" t="s">
        <v>199</v>
      </c>
      <c r="C43" s="360">
        <v>1146</v>
      </c>
      <c r="D43" s="360">
        <v>76836</v>
      </c>
      <c r="E43" s="360">
        <v>247</v>
      </c>
      <c r="F43" s="359">
        <f t="shared" si="1"/>
        <v>18978492</v>
      </c>
      <c r="G43" s="360">
        <f>AT3B_Schools_UPS!N43+AT3C_Schools_UPS!N43</f>
        <v>1146</v>
      </c>
      <c r="H43" s="360">
        <f>'AT4A_enrolment vs availed_UPY'!T43-'AT4A_enrolment vs availed_UPY'!R43</f>
        <v>17744664</v>
      </c>
      <c r="I43" s="360">
        <v>229</v>
      </c>
      <c r="J43" s="359">
        <f t="shared" si="0"/>
        <v>77488</v>
      </c>
      <c r="K43" s="305">
        <f t="shared" si="2"/>
        <v>4063528056</v>
      </c>
      <c r="L43" s="305">
        <f>'AT4A_enrolment vs availed_UPY'!N43-'AT4A_enrolment vs availed_UPY'!L43</f>
        <v>77488</v>
      </c>
    </row>
    <row r="44" spans="1:12" ht="15.75" customHeight="1" x14ac:dyDescent="0.2">
      <c r="A44" s="323">
        <v>35</v>
      </c>
      <c r="B44" s="323" t="s">
        <v>200</v>
      </c>
      <c r="C44" s="360">
        <v>532</v>
      </c>
      <c r="D44" s="360">
        <v>21906</v>
      </c>
      <c r="E44" s="360">
        <v>247</v>
      </c>
      <c r="F44" s="359">
        <f t="shared" si="1"/>
        <v>5410782</v>
      </c>
      <c r="G44" s="360">
        <f>AT3B_Schools_UPS!N44+AT3C_Schools_UPS!N44</f>
        <v>531</v>
      </c>
      <c r="H44" s="360">
        <f>'AT4A_enrolment vs availed_UPY'!T44-'AT4A_enrolment vs availed_UPY'!R44</f>
        <v>4945305</v>
      </c>
      <c r="I44" s="360">
        <v>229</v>
      </c>
      <c r="J44" s="359">
        <f t="shared" si="0"/>
        <v>21595</v>
      </c>
      <c r="K44" s="305">
        <f t="shared" si="2"/>
        <v>1132474845</v>
      </c>
      <c r="L44" s="305">
        <f>'AT4A_enrolment vs availed_UPY'!N44-'AT4A_enrolment vs availed_UPY'!L44</f>
        <v>21595</v>
      </c>
    </row>
    <row r="45" spans="1:12" ht="15.75" customHeight="1" x14ac:dyDescent="0.2">
      <c r="A45" s="323">
        <v>36</v>
      </c>
      <c r="B45" s="323" t="s">
        <v>201</v>
      </c>
      <c r="C45" s="360">
        <v>646</v>
      </c>
      <c r="D45" s="360">
        <v>29397</v>
      </c>
      <c r="E45" s="360">
        <v>247</v>
      </c>
      <c r="F45" s="359">
        <f t="shared" si="1"/>
        <v>7261059</v>
      </c>
      <c r="G45" s="360">
        <f>AT3B_Schools_UPS!N45+AT3C_Schools_UPS!N45</f>
        <v>646</v>
      </c>
      <c r="H45" s="360">
        <f>'AT4A_enrolment vs availed_UPY'!T45-'AT4A_enrolment vs availed_UPY'!R45</f>
        <v>6085794</v>
      </c>
      <c r="I45" s="360">
        <v>229</v>
      </c>
      <c r="J45" s="359">
        <f t="shared" si="0"/>
        <v>26576</v>
      </c>
      <c r="K45" s="305">
        <f t="shared" si="2"/>
        <v>1393646826</v>
      </c>
      <c r="L45" s="305">
        <f>'AT4A_enrolment vs availed_UPY'!N45-'AT4A_enrolment vs availed_UPY'!L45</f>
        <v>26576</v>
      </c>
    </row>
    <row r="46" spans="1:12" ht="15.75" customHeight="1" x14ac:dyDescent="0.2">
      <c r="A46" s="323">
        <v>37</v>
      </c>
      <c r="B46" s="323" t="s">
        <v>202</v>
      </c>
      <c r="C46" s="360">
        <v>541</v>
      </c>
      <c r="D46" s="360">
        <v>25941</v>
      </c>
      <c r="E46" s="360">
        <v>247</v>
      </c>
      <c r="F46" s="359">
        <f t="shared" si="1"/>
        <v>6407427</v>
      </c>
      <c r="G46" s="360">
        <f>AT3B_Schools_UPS!N46+AT3C_Schools_UPS!N46</f>
        <v>541</v>
      </c>
      <c r="H46" s="360">
        <f>'AT4A_enrolment vs availed_UPY'!T46-'AT4A_enrolment vs availed_UPY'!R46</f>
        <v>5597289</v>
      </c>
      <c r="I46" s="360">
        <v>232</v>
      </c>
      <c r="J46" s="359">
        <f t="shared" si="0"/>
        <v>24126</v>
      </c>
      <c r="K46" s="305">
        <f t="shared" si="2"/>
        <v>1298571048</v>
      </c>
      <c r="L46" s="305">
        <f>'AT4A_enrolment vs availed_UPY'!N46-'AT4A_enrolment vs availed_UPY'!L46</f>
        <v>24126</v>
      </c>
    </row>
    <row r="47" spans="1:12" ht="15.75" customHeight="1" x14ac:dyDescent="0.2">
      <c r="A47" s="323">
        <v>38</v>
      </c>
      <c r="B47" s="323" t="s">
        <v>203</v>
      </c>
      <c r="C47" s="360">
        <v>666</v>
      </c>
      <c r="D47" s="360">
        <v>27568</v>
      </c>
      <c r="E47" s="360">
        <v>247</v>
      </c>
      <c r="F47" s="359">
        <f t="shared" si="1"/>
        <v>6809296</v>
      </c>
      <c r="G47" s="360">
        <f>AT3B_Schools_UPS!N47+AT3C_Schools_UPS!N47</f>
        <v>662</v>
      </c>
      <c r="H47" s="360">
        <f>'AT4A_enrolment vs availed_UPY'!T47-'AT4A_enrolment vs availed_UPY'!R47</f>
        <v>6419409</v>
      </c>
      <c r="I47" s="360">
        <v>236</v>
      </c>
      <c r="J47" s="359">
        <f t="shared" si="0"/>
        <v>27201</v>
      </c>
      <c r="K47" s="305">
        <f t="shared" si="2"/>
        <v>1514980524</v>
      </c>
      <c r="L47" s="305">
        <f>'AT4A_enrolment vs availed_UPY'!N47-'AT4A_enrolment vs availed_UPY'!L47</f>
        <v>27201</v>
      </c>
    </row>
    <row r="48" spans="1:12" ht="15.75" customHeight="1" x14ac:dyDescent="0.2">
      <c r="A48" s="323">
        <v>39</v>
      </c>
      <c r="B48" s="323" t="s">
        <v>205</v>
      </c>
      <c r="C48" s="360">
        <v>1158</v>
      </c>
      <c r="D48" s="360">
        <v>82732</v>
      </c>
      <c r="E48" s="360">
        <v>247</v>
      </c>
      <c r="F48" s="359">
        <f t="shared" si="1"/>
        <v>20434804</v>
      </c>
      <c r="G48" s="360">
        <f>AT3B_Schools_UPS!N48+AT3C_Schools_UPS!N48</f>
        <v>1135</v>
      </c>
      <c r="H48" s="360">
        <f>'AT4A_enrolment vs availed_UPY'!T48-'AT4A_enrolment vs availed_UPY'!R48</f>
        <v>16939061</v>
      </c>
      <c r="I48" s="360">
        <v>228</v>
      </c>
      <c r="J48" s="359">
        <f t="shared" si="0"/>
        <v>74294</v>
      </c>
      <c r="K48" s="305">
        <f t="shared" si="2"/>
        <v>3862105908</v>
      </c>
      <c r="L48" s="305">
        <f>'AT4A_enrolment vs availed_UPY'!N48-'AT4A_enrolment vs availed_UPY'!L48</f>
        <v>74294</v>
      </c>
    </row>
    <row r="49" spans="1:12" ht="15.75" customHeight="1" x14ac:dyDescent="0.2">
      <c r="A49" s="323">
        <v>40</v>
      </c>
      <c r="B49" s="323" t="s">
        <v>206</v>
      </c>
      <c r="C49" s="360">
        <v>652</v>
      </c>
      <c r="D49" s="360">
        <v>33531</v>
      </c>
      <c r="E49" s="360">
        <v>247</v>
      </c>
      <c r="F49" s="359">
        <f t="shared" si="1"/>
        <v>8282157</v>
      </c>
      <c r="G49" s="360">
        <f>AT3B_Schools_UPS!N49+AT3C_Schools_UPS!N49</f>
        <v>645</v>
      </c>
      <c r="H49" s="360">
        <f>'AT4A_enrolment vs availed_UPY'!T49-'AT4A_enrolment vs availed_UPY'!R49</f>
        <v>7488822</v>
      </c>
      <c r="I49" s="360">
        <v>236</v>
      </c>
      <c r="J49" s="359">
        <f t="shared" si="0"/>
        <v>31732</v>
      </c>
      <c r="K49" s="305">
        <f t="shared" si="2"/>
        <v>1767361992</v>
      </c>
      <c r="L49" s="305">
        <f>'AT4A_enrolment vs availed_UPY'!N49-'AT4A_enrolment vs availed_UPY'!L49</f>
        <v>31732</v>
      </c>
    </row>
    <row r="50" spans="1:12" ht="15.75" customHeight="1" x14ac:dyDescent="0.2">
      <c r="A50" s="323">
        <v>41</v>
      </c>
      <c r="B50" s="323" t="s">
        <v>207</v>
      </c>
      <c r="C50" s="360">
        <v>565</v>
      </c>
      <c r="D50" s="360">
        <v>41293</v>
      </c>
      <c r="E50" s="360">
        <v>247</v>
      </c>
      <c r="F50" s="359">
        <f t="shared" si="1"/>
        <v>10199371</v>
      </c>
      <c r="G50" s="360">
        <f>AT3B_Schools_UPS!N50+AT3C_Schools_UPS!N50</f>
        <v>565</v>
      </c>
      <c r="H50" s="360">
        <f>'AT4A_enrolment vs availed_UPY'!T50-'AT4A_enrolment vs availed_UPY'!R50</f>
        <v>8360352</v>
      </c>
      <c r="I50" s="360">
        <v>230</v>
      </c>
      <c r="J50" s="359">
        <f t="shared" si="0"/>
        <v>36349</v>
      </c>
      <c r="K50" s="305">
        <f t="shared" si="2"/>
        <v>1922880960</v>
      </c>
      <c r="L50" s="305">
        <f>'AT4A_enrolment vs availed_UPY'!N50-'AT4A_enrolment vs availed_UPY'!L50</f>
        <v>36349</v>
      </c>
    </row>
    <row r="51" spans="1:12" ht="15.75" customHeight="1" x14ac:dyDescent="0.2">
      <c r="A51" s="323">
        <v>42</v>
      </c>
      <c r="B51" s="323" t="s">
        <v>208</v>
      </c>
      <c r="C51" s="360">
        <v>770</v>
      </c>
      <c r="D51" s="360">
        <v>54383</v>
      </c>
      <c r="E51" s="360">
        <v>247</v>
      </c>
      <c r="F51" s="359">
        <f t="shared" si="1"/>
        <v>13432601</v>
      </c>
      <c r="G51" s="360">
        <f>AT3B_Schools_UPS!N51+AT3C_Schools_UPS!N51</f>
        <v>770</v>
      </c>
      <c r="H51" s="360">
        <f>'AT4A_enrolment vs availed_UPY'!T51-'AT4A_enrolment vs availed_UPY'!R51</f>
        <v>9325507</v>
      </c>
      <c r="I51" s="360">
        <v>227</v>
      </c>
      <c r="J51" s="359">
        <f t="shared" si="0"/>
        <v>41082</v>
      </c>
      <c r="K51" s="305">
        <f t="shared" si="2"/>
        <v>2116890089</v>
      </c>
      <c r="L51" s="305">
        <f>'AT4A_enrolment vs availed_UPY'!N51-'AT4A_enrolment vs availed_UPY'!L51</f>
        <v>41082</v>
      </c>
    </row>
    <row r="52" spans="1:12" ht="15.75" customHeight="1" x14ac:dyDescent="0.2">
      <c r="A52" s="323">
        <v>43</v>
      </c>
      <c r="B52" s="323" t="s">
        <v>209</v>
      </c>
      <c r="C52" s="360">
        <v>827</v>
      </c>
      <c r="D52" s="360">
        <v>36583</v>
      </c>
      <c r="E52" s="360">
        <v>247</v>
      </c>
      <c r="F52" s="359">
        <f t="shared" si="1"/>
        <v>9036001</v>
      </c>
      <c r="G52" s="360">
        <f>AT3B_Schools_UPS!N52+AT3C_Schools_UPS!N52</f>
        <v>827</v>
      </c>
      <c r="H52" s="360">
        <f>'AT4A_enrolment vs availed_UPY'!T52-'AT4A_enrolment vs availed_UPY'!R52</f>
        <v>7869613</v>
      </c>
      <c r="I52" s="360">
        <v>231</v>
      </c>
      <c r="J52" s="359">
        <f t="shared" si="0"/>
        <v>34068</v>
      </c>
      <c r="K52" s="305">
        <f t="shared" si="2"/>
        <v>1817880603</v>
      </c>
      <c r="L52" s="305">
        <f>'AT4A_enrolment vs availed_UPY'!N52-'AT4A_enrolment vs availed_UPY'!L52</f>
        <v>34068</v>
      </c>
    </row>
    <row r="53" spans="1:12" ht="15.75" customHeight="1" x14ac:dyDescent="0.2">
      <c r="A53" s="323">
        <v>44</v>
      </c>
      <c r="B53" s="323" t="s">
        <v>210</v>
      </c>
      <c r="C53" s="360">
        <v>499</v>
      </c>
      <c r="D53" s="360">
        <v>21293</v>
      </c>
      <c r="E53" s="360">
        <v>247</v>
      </c>
      <c r="F53" s="359">
        <f t="shared" si="1"/>
        <v>5259371</v>
      </c>
      <c r="G53" s="360">
        <f>AT3B_Schools_UPS!N53+AT3C_Schools_UPS!N53</f>
        <v>499</v>
      </c>
      <c r="H53" s="360">
        <f>'AT4A_enrolment vs availed_UPY'!T53-'AT4A_enrolment vs availed_UPY'!R53</f>
        <v>4664866</v>
      </c>
      <c r="I53" s="360">
        <v>229</v>
      </c>
      <c r="J53" s="359">
        <f t="shared" si="0"/>
        <v>20371</v>
      </c>
      <c r="K53" s="305">
        <f t="shared" si="2"/>
        <v>1068254314</v>
      </c>
      <c r="L53" s="305">
        <f>'AT4A_enrolment vs availed_UPY'!N53-'AT4A_enrolment vs availed_UPY'!L53</f>
        <v>20371</v>
      </c>
    </row>
    <row r="54" spans="1:12" ht="15.75" customHeight="1" x14ac:dyDescent="0.2">
      <c r="A54" s="323">
        <v>45</v>
      </c>
      <c r="B54" s="323" t="s">
        <v>213</v>
      </c>
      <c r="C54" s="360">
        <v>538</v>
      </c>
      <c r="D54" s="360">
        <v>22249</v>
      </c>
      <c r="E54" s="360">
        <v>247</v>
      </c>
      <c r="F54" s="359">
        <f t="shared" si="1"/>
        <v>5495503</v>
      </c>
      <c r="G54" s="360">
        <f>AT3B_Schools_UPS!N54+AT3C_Schools_UPS!N54</f>
        <v>536</v>
      </c>
      <c r="H54" s="360">
        <f>'AT4A_enrolment vs availed_UPY'!T54-'AT4A_enrolment vs availed_UPY'!R54</f>
        <v>5676426</v>
      </c>
      <c r="I54" s="360">
        <v>232</v>
      </c>
      <c r="J54" s="359">
        <f t="shared" si="0"/>
        <v>24467</v>
      </c>
      <c r="K54" s="305">
        <f t="shared" si="2"/>
        <v>1316930832</v>
      </c>
      <c r="L54" s="305">
        <f>'AT4A_enrolment vs availed_UPY'!N54-'AT4A_enrolment vs availed_UPY'!L54</f>
        <v>24467</v>
      </c>
    </row>
    <row r="55" spans="1:12" ht="15.75" customHeight="1" x14ac:dyDescent="0.2">
      <c r="A55" s="323">
        <v>46</v>
      </c>
      <c r="B55" s="323" t="s">
        <v>215</v>
      </c>
      <c r="C55" s="360">
        <v>962</v>
      </c>
      <c r="D55" s="360">
        <v>45169</v>
      </c>
      <c r="E55" s="360">
        <v>247</v>
      </c>
      <c r="F55" s="359">
        <f t="shared" si="1"/>
        <v>11156743</v>
      </c>
      <c r="G55" s="360">
        <f>AT3B_Schools_UPS!N55+AT3C_Schools_UPS!N55</f>
        <v>962</v>
      </c>
      <c r="H55" s="360">
        <f>'AT4A_enrolment vs availed_UPY'!T55-'AT4A_enrolment vs availed_UPY'!R55</f>
        <v>9692910</v>
      </c>
      <c r="I55" s="360">
        <v>218</v>
      </c>
      <c r="J55" s="359">
        <f t="shared" si="0"/>
        <v>44463</v>
      </c>
      <c r="K55" s="305">
        <f t="shared" si="2"/>
        <v>2113054380</v>
      </c>
      <c r="L55" s="305">
        <f>'AT4A_enrolment vs availed_UPY'!N55-'AT4A_enrolment vs availed_UPY'!L55</f>
        <v>44463</v>
      </c>
    </row>
    <row r="56" spans="1:12" ht="15.75" customHeight="1" x14ac:dyDescent="0.2">
      <c r="A56" s="323">
        <v>47</v>
      </c>
      <c r="B56" s="323" t="s">
        <v>216</v>
      </c>
      <c r="C56" s="360">
        <v>1208</v>
      </c>
      <c r="D56" s="360">
        <v>98468</v>
      </c>
      <c r="E56" s="360">
        <v>247</v>
      </c>
      <c r="F56" s="359">
        <f t="shared" si="1"/>
        <v>24321596</v>
      </c>
      <c r="G56" s="360">
        <f>AT3B_Schools_UPS!N56+AT3C_Schools_UPS!N56</f>
        <v>1208</v>
      </c>
      <c r="H56" s="360">
        <f>'AT4A_enrolment vs availed_UPY'!T56-'AT4A_enrolment vs availed_UPY'!R56</f>
        <v>19604278</v>
      </c>
      <c r="I56" s="360">
        <v>225</v>
      </c>
      <c r="J56" s="359">
        <f t="shared" si="0"/>
        <v>87130</v>
      </c>
      <c r="K56" s="305">
        <f t="shared" si="2"/>
        <v>4410962550</v>
      </c>
      <c r="L56" s="305">
        <f>'AT4A_enrolment vs availed_UPY'!N56-'AT4A_enrolment vs availed_UPY'!L56</f>
        <v>87130</v>
      </c>
    </row>
    <row r="57" spans="1:12" ht="15.75" customHeight="1" x14ac:dyDescent="0.2">
      <c r="A57" s="323">
        <v>48</v>
      </c>
      <c r="B57" s="323" t="s">
        <v>217</v>
      </c>
      <c r="C57" s="360">
        <v>513</v>
      </c>
      <c r="D57" s="360">
        <v>32892</v>
      </c>
      <c r="E57" s="360">
        <v>247</v>
      </c>
      <c r="F57" s="359">
        <f t="shared" si="1"/>
        <v>8124324</v>
      </c>
      <c r="G57" s="360">
        <f>AT3B_Schools_UPS!N57+AT3C_Schools_UPS!N57</f>
        <v>513</v>
      </c>
      <c r="H57" s="360">
        <f>'AT4A_enrolment vs availed_UPY'!T57-'AT4A_enrolment vs availed_UPY'!R57</f>
        <v>8277816</v>
      </c>
      <c r="I57" s="360">
        <v>235</v>
      </c>
      <c r="J57" s="359">
        <f t="shared" si="0"/>
        <v>35225</v>
      </c>
      <c r="K57" s="305">
        <f t="shared" si="2"/>
        <v>1945286760</v>
      </c>
      <c r="L57" s="305">
        <f>'AT4A_enrolment vs availed_UPY'!N57-'AT4A_enrolment vs availed_UPY'!L57</f>
        <v>35225</v>
      </c>
    </row>
    <row r="58" spans="1:12" ht="15.75" customHeight="1" x14ac:dyDescent="0.2">
      <c r="A58" s="323">
        <v>49</v>
      </c>
      <c r="B58" s="323" t="s">
        <v>218</v>
      </c>
      <c r="C58" s="360">
        <v>635</v>
      </c>
      <c r="D58" s="360">
        <v>40003</v>
      </c>
      <c r="E58" s="360">
        <v>247</v>
      </c>
      <c r="F58" s="359">
        <f t="shared" si="1"/>
        <v>9880741</v>
      </c>
      <c r="G58" s="360">
        <f>AT3B_Schools_UPS!N58+AT3C_Schools_UPS!N58</f>
        <v>635</v>
      </c>
      <c r="H58" s="360">
        <f>'AT4A_enrolment vs availed_UPY'!T58-'AT4A_enrolment vs availed_UPY'!R58</f>
        <v>9234833</v>
      </c>
      <c r="I58" s="360">
        <v>229</v>
      </c>
      <c r="J58" s="359">
        <f t="shared" si="0"/>
        <v>40327</v>
      </c>
      <c r="K58" s="305">
        <f t="shared" si="2"/>
        <v>2114776757</v>
      </c>
      <c r="L58" s="305">
        <f>'AT4A_enrolment vs availed_UPY'!N58-'AT4A_enrolment vs availed_UPY'!L58</f>
        <v>40327</v>
      </c>
    </row>
    <row r="59" spans="1:12" ht="15.75" customHeight="1" x14ac:dyDescent="0.2">
      <c r="A59" s="323">
        <v>50</v>
      </c>
      <c r="B59" s="323" t="s">
        <v>219</v>
      </c>
      <c r="C59" s="360">
        <v>381</v>
      </c>
      <c r="D59" s="360">
        <v>22546</v>
      </c>
      <c r="E59" s="360">
        <v>247</v>
      </c>
      <c r="F59" s="359">
        <f t="shared" si="1"/>
        <v>5568862</v>
      </c>
      <c r="G59" s="360">
        <f>AT3B_Schools_UPS!N59+AT3C_Schools_UPS!N59</f>
        <v>381</v>
      </c>
      <c r="H59" s="360">
        <f>'AT4A_enrolment vs availed_UPY'!T59-'AT4A_enrolment vs availed_UPY'!R59</f>
        <v>5220508</v>
      </c>
      <c r="I59" s="360">
        <v>235</v>
      </c>
      <c r="J59" s="359">
        <f t="shared" si="0"/>
        <v>22215</v>
      </c>
      <c r="K59" s="305">
        <f t="shared" si="2"/>
        <v>1226819380</v>
      </c>
      <c r="L59" s="305">
        <f>'AT4A_enrolment vs availed_UPY'!N59-'AT4A_enrolment vs availed_UPY'!L59</f>
        <v>22215</v>
      </c>
    </row>
    <row r="60" spans="1:12" ht="15.75" customHeight="1" x14ac:dyDescent="0.2">
      <c r="A60" s="323">
        <v>51</v>
      </c>
      <c r="B60" s="323" t="s">
        <v>220</v>
      </c>
      <c r="C60" s="360">
        <v>759</v>
      </c>
      <c r="D60" s="360">
        <v>45539</v>
      </c>
      <c r="E60" s="360">
        <v>247</v>
      </c>
      <c r="F60" s="359">
        <f t="shared" si="1"/>
        <v>11248133</v>
      </c>
      <c r="G60" s="360">
        <f>AT3B_Schools_UPS!N60+AT3C_Schools_UPS!N60</f>
        <v>757</v>
      </c>
      <c r="H60" s="360">
        <f>'AT4A_enrolment vs availed_UPY'!T60-'AT4A_enrolment vs availed_UPY'!R60</f>
        <v>9454175</v>
      </c>
      <c r="I60" s="360">
        <v>209</v>
      </c>
      <c r="J60" s="359">
        <f t="shared" si="0"/>
        <v>45235</v>
      </c>
      <c r="K60" s="305">
        <f t="shared" si="2"/>
        <v>1975922575</v>
      </c>
      <c r="L60" s="305">
        <f>'AT4A_enrolment vs availed_UPY'!N60-'AT4A_enrolment vs availed_UPY'!L60</f>
        <v>45235</v>
      </c>
    </row>
    <row r="61" spans="1:12" ht="15.75" customHeight="1" x14ac:dyDescent="0.2">
      <c r="A61" s="323">
        <v>52</v>
      </c>
      <c r="B61" s="323" t="s">
        <v>221</v>
      </c>
      <c r="C61" s="360">
        <v>642</v>
      </c>
      <c r="D61" s="360">
        <v>19606</v>
      </c>
      <c r="E61" s="360">
        <v>247</v>
      </c>
      <c r="F61" s="359">
        <f t="shared" si="1"/>
        <v>4842682</v>
      </c>
      <c r="G61" s="360">
        <f>AT3B_Schools_UPS!N61+AT3C_Schools_UPS!N61</f>
        <v>609</v>
      </c>
      <c r="H61" s="360">
        <f>'AT4A_enrolment vs availed_UPY'!T61-'AT4A_enrolment vs availed_UPY'!R61</f>
        <v>4584630</v>
      </c>
      <c r="I61" s="360">
        <v>237</v>
      </c>
      <c r="J61" s="359">
        <f t="shared" si="0"/>
        <v>19344</v>
      </c>
      <c r="K61" s="305">
        <f t="shared" si="2"/>
        <v>1086557310</v>
      </c>
      <c r="L61" s="305">
        <f>'AT4A_enrolment vs availed_UPY'!N61-'AT4A_enrolment vs availed_UPY'!L61</f>
        <v>19344</v>
      </c>
    </row>
    <row r="62" spans="1:12" ht="15.75" customHeight="1" x14ac:dyDescent="0.2">
      <c r="A62" s="323">
        <v>53</v>
      </c>
      <c r="B62" s="323" t="s">
        <v>222</v>
      </c>
      <c r="C62" s="360">
        <v>723</v>
      </c>
      <c r="D62" s="360">
        <v>28109</v>
      </c>
      <c r="E62" s="360">
        <v>247</v>
      </c>
      <c r="F62" s="359">
        <f t="shared" si="1"/>
        <v>6942923</v>
      </c>
      <c r="G62" s="360">
        <f>AT3B_Schools_UPS!N62+AT3C_Schools_UPS!N62</f>
        <v>716</v>
      </c>
      <c r="H62" s="360">
        <f>'AT4A_enrolment vs availed_UPY'!T62-'AT4A_enrolment vs availed_UPY'!R62</f>
        <v>6480977</v>
      </c>
      <c r="I62" s="360">
        <v>231</v>
      </c>
      <c r="J62" s="359">
        <f t="shared" si="0"/>
        <v>28056</v>
      </c>
      <c r="K62" s="305">
        <f t="shared" si="2"/>
        <v>1497105687</v>
      </c>
      <c r="L62" s="305">
        <f>'AT4A_enrolment vs availed_UPY'!N62-'AT4A_enrolment vs availed_UPY'!L62</f>
        <v>28178</v>
      </c>
    </row>
    <row r="63" spans="1:12" ht="15.75" customHeight="1" x14ac:dyDescent="0.2">
      <c r="A63" s="323">
        <v>54</v>
      </c>
      <c r="B63" s="323" t="s">
        <v>223</v>
      </c>
      <c r="C63" s="360">
        <v>646</v>
      </c>
      <c r="D63" s="360">
        <v>41863</v>
      </c>
      <c r="E63" s="360">
        <v>247</v>
      </c>
      <c r="F63" s="359">
        <f t="shared" si="1"/>
        <v>10340161</v>
      </c>
      <c r="G63" s="360">
        <f>AT3B_Schools_UPS!N63+AT3C_Schools_UPS!N63</f>
        <v>642</v>
      </c>
      <c r="H63" s="360">
        <f>'AT4A_enrolment vs availed_UPY'!T63-'AT4A_enrolment vs availed_UPY'!R63</f>
        <v>8481030</v>
      </c>
      <c r="I63" s="360">
        <v>227</v>
      </c>
      <c r="J63" s="359">
        <f t="shared" si="0"/>
        <v>37361</v>
      </c>
      <c r="K63" s="305">
        <f t="shared" si="2"/>
        <v>1925193810</v>
      </c>
      <c r="L63" s="305">
        <f>'AT4A_enrolment vs availed_UPY'!N63-'AT4A_enrolment vs availed_UPY'!L63</f>
        <v>37361</v>
      </c>
    </row>
    <row r="64" spans="1:12" ht="15.75" customHeight="1" x14ac:dyDescent="0.2">
      <c r="A64" s="323">
        <v>55</v>
      </c>
      <c r="B64" s="323" t="s">
        <v>224</v>
      </c>
      <c r="C64" s="360">
        <v>624</v>
      </c>
      <c r="D64" s="360">
        <v>41608</v>
      </c>
      <c r="E64" s="360">
        <v>247</v>
      </c>
      <c r="F64" s="359">
        <f t="shared" si="1"/>
        <v>10277176</v>
      </c>
      <c r="G64" s="360">
        <f>AT3B_Schools_UPS!N64+AT3C_Schools_UPS!N64</f>
        <v>624</v>
      </c>
      <c r="H64" s="360">
        <f>'AT4A_enrolment vs availed_UPY'!T64-'AT4A_enrolment vs availed_UPY'!R64</f>
        <v>7544236</v>
      </c>
      <c r="I64" s="360">
        <v>228</v>
      </c>
      <c r="J64" s="359">
        <f t="shared" si="0"/>
        <v>33089</v>
      </c>
      <c r="K64" s="305">
        <f t="shared" si="2"/>
        <v>1720085808</v>
      </c>
      <c r="L64" s="305">
        <f>'AT4A_enrolment vs availed_UPY'!N64-'AT4A_enrolment vs availed_UPY'!L64</f>
        <v>33089</v>
      </c>
    </row>
    <row r="65" spans="1:12" ht="15.75" customHeight="1" x14ac:dyDescent="0.2">
      <c r="A65" s="323">
        <v>56</v>
      </c>
      <c r="B65" s="323" t="s">
        <v>225</v>
      </c>
      <c r="C65" s="360">
        <v>692</v>
      </c>
      <c r="D65" s="360">
        <v>49222</v>
      </c>
      <c r="E65" s="360">
        <v>247</v>
      </c>
      <c r="F65" s="359">
        <f t="shared" si="1"/>
        <v>12157834</v>
      </c>
      <c r="G65" s="360">
        <f>AT3B_Schools_UPS!N65+AT3C_Schools_UPS!N65</f>
        <v>692</v>
      </c>
      <c r="H65" s="360">
        <f>'AT4A_enrolment vs availed_UPY'!T65-'AT4A_enrolment vs availed_UPY'!R65</f>
        <v>11013452</v>
      </c>
      <c r="I65" s="360">
        <v>232</v>
      </c>
      <c r="J65" s="359">
        <f t="shared" si="0"/>
        <v>47472</v>
      </c>
      <c r="K65" s="305">
        <f t="shared" si="2"/>
        <v>2555120864</v>
      </c>
      <c r="L65" s="305">
        <f>'AT4A_enrolment vs availed_UPY'!N65-'AT4A_enrolment vs availed_UPY'!L65</f>
        <v>47472</v>
      </c>
    </row>
    <row r="66" spans="1:12" ht="15.75" customHeight="1" x14ac:dyDescent="0.2">
      <c r="A66" s="323">
        <v>57</v>
      </c>
      <c r="B66" s="323" t="s">
        <v>226</v>
      </c>
      <c r="C66" s="360">
        <v>627</v>
      </c>
      <c r="D66" s="360">
        <v>36357</v>
      </c>
      <c r="E66" s="360">
        <v>247</v>
      </c>
      <c r="F66" s="359">
        <f t="shared" si="1"/>
        <v>8980179</v>
      </c>
      <c r="G66" s="360">
        <f>AT3B_Schools_UPS!N66+AT3C_Schools_UPS!N66</f>
        <v>631</v>
      </c>
      <c r="H66" s="360">
        <f>'AT4A_enrolment vs availed_UPY'!T66-'AT4A_enrolment vs availed_UPY'!R66</f>
        <v>7486353</v>
      </c>
      <c r="I66" s="360">
        <v>230</v>
      </c>
      <c r="J66" s="359">
        <f t="shared" si="0"/>
        <v>32549</v>
      </c>
      <c r="K66" s="305">
        <f t="shared" si="2"/>
        <v>1721861190</v>
      </c>
      <c r="L66" s="305">
        <f>'AT4A_enrolment vs availed_UPY'!N66-'AT4A_enrolment vs availed_UPY'!L66</f>
        <v>32549</v>
      </c>
    </row>
    <row r="67" spans="1:12" ht="15.75" customHeight="1" x14ac:dyDescent="0.2">
      <c r="A67" s="323">
        <v>58</v>
      </c>
      <c r="B67" s="323" t="s">
        <v>227</v>
      </c>
      <c r="C67" s="360">
        <v>499</v>
      </c>
      <c r="D67" s="360">
        <v>22941</v>
      </c>
      <c r="E67" s="360">
        <v>247</v>
      </c>
      <c r="F67" s="359">
        <f t="shared" si="1"/>
        <v>5666427</v>
      </c>
      <c r="G67" s="360">
        <f>AT3B_Schools_UPS!N67+AT3C_Schools_UPS!N67</f>
        <v>424</v>
      </c>
      <c r="H67" s="360">
        <f>'AT4A_enrolment vs availed_UPY'!T67-'AT4A_enrolment vs availed_UPY'!R67</f>
        <v>5139511</v>
      </c>
      <c r="I67" s="360">
        <v>228</v>
      </c>
      <c r="J67" s="359">
        <f t="shared" si="0"/>
        <v>22542</v>
      </c>
      <c r="K67" s="305">
        <f t="shared" si="2"/>
        <v>1171808508</v>
      </c>
      <c r="L67" s="305">
        <f>'AT4A_enrolment vs availed_UPY'!N67-'AT4A_enrolment vs availed_UPY'!L67</f>
        <v>22542</v>
      </c>
    </row>
    <row r="68" spans="1:12" ht="15.75" customHeight="1" x14ac:dyDescent="0.2">
      <c r="A68" s="323">
        <v>59</v>
      </c>
      <c r="B68" s="323" t="s">
        <v>228</v>
      </c>
      <c r="C68" s="360">
        <v>613</v>
      </c>
      <c r="D68" s="360">
        <v>30494</v>
      </c>
      <c r="E68" s="360">
        <v>247</v>
      </c>
      <c r="F68" s="359">
        <f t="shared" si="1"/>
        <v>7532018</v>
      </c>
      <c r="G68" s="360">
        <f>AT3B_Schools_UPS!N68+AT3C_Schools_UPS!N68</f>
        <v>613</v>
      </c>
      <c r="H68" s="360">
        <f>'AT4A_enrolment vs availed_UPY'!T68-'AT4A_enrolment vs availed_UPY'!R68</f>
        <v>6789922</v>
      </c>
      <c r="I68" s="360">
        <v>234</v>
      </c>
      <c r="J68" s="359">
        <f t="shared" si="0"/>
        <v>29017</v>
      </c>
      <c r="K68" s="305">
        <f t="shared" si="2"/>
        <v>1588841748</v>
      </c>
      <c r="L68" s="305">
        <f>'AT4A_enrolment vs availed_UPY'!N68-'AT4A_enrolment vs availed_UPY'!L68</f>
        <v>29017</v>
      </c>
    </row>
    <row r="69" spans="1:12" ht="15.75" customHeight="1" x14ac:dyDescent="0.2">
      <c r="A69" s="323">
        <v>60</v>
      </c>
      <c r="B69" s="323" t="s">
        <v>229</v>
      </c>
      <c r="C69" s="360">
        <v>909</v>
      </c>
      <c r="D69" s="360">
        <v>60411</v>
      </c>
      <c r="E69" s="360">
        <v>247</v>
      </c>
      <c r="F69" s="359">
        <f t="shared" si="1"/>
        <v>14921517</v>
      </c>
      <c r="G69" s="360">
        <f>AT3B_Schools_UPS!N69+AT3C_Schools_UPS!N69</f>
        <v>903</v>
      </c>
      <c r="H69" s="360">
        <f>'AT4A_enrolment vs availed_UPY'!T69-'AT4A_enrolment vs availed_UPY'!R69</f>
        <v>12416406</v>
      </c>
      <c r="I69" s="360">
        <v>222</v>
      </c>
      <c r="J69" s="359">
        <f t="shared" si="0"/>
        <v>55930</v>
      </c>
      <c r="K69" s="305">
        <f t="shared" si="2"/>
        <v>2756442132</v>
      </c>
      <c r="L69" s="305">
        <f>'AT4A_enrolment vs availed_UPY'!N69-'AT4A_enrolment vs availed_UPY'!L69</f>
        <v>55930</v>
      </c>
    </row>
    <row r="70" spans="1:12" ht="15.75" customHeight="1" x14ac:dyDescent="0.2">
      <c r="A70" s="323">
        <v>61</v>
      </c>
      <c r="B70" s="323" t="s">
        <v>230</v>
      </c>
      <c r="C70" s="360">
        <v>718</v>
      </c>
      <c r="D70" s="360">
        <v>45349</v>
      </c>
      <c r="E70" s="360">
        <v>247</v>
      </c>
      <c r="F70" s="359">
        <f t="shared" si="1"/>
        <v>11201203</v>
      </c>
      <c r="G70" s="360">
        <f>AT3B_Schools_UPS!N70+AT3C_Schools_UPS!N70</f>
        <v>718</v>
      </c>
      <c r="H70" s="360">
        <f>'AT4A_enrolment vs availed_UPY'!T70-'AT4A_enrolment vs availed_UPY'!R70</f>
        <v>8904119</v>
      </c>
      <c r="I70" s="360">
        <v>228</v>
      </c>
      <c r="J70" s="359">
        <f t="shared" si="0"/>
        <v>39053</v>
      </c>
      <c r="K70" s="305">
        <f t="shared" si="2"/>
        <v>2030139132</v>
      </c>
      <c r="L70" s="305">
        <f>'AT4A_enrolment vs availed_UPY'!N70-'AT4A_enrolment vs availed_UPY'!L70</f>
        <v>39053</v>
      </c>
    </row>
    <row r="71" spans="1:12" ht="15.75" customHeight="1" x14ac:dyDescent="0.2">
      <c r="A71" s="323">
        <v>62</v>
      </c>
      <c r="B71" s="323" t="s">
        <v>231</v>
      </c>
      <c r="C71" s="360">
        <v>699</v>
      </c>
      <c r="D71" s="360">
        <v>26009</v>
      </c>
      <c r="E71" s="360">
        <v>247</v>
      </c>
      <c r="F71" s="359">
        <f t="shared" si="1"/>
        <v>6424223</v>
      </c>
      <c r="G71" s="360">
        <f>AT3B_Schools_UPS!N71+AT3C_Schools_UPS!N71</f>
        <v>699</v>
      </c>
      <c r="H71" s="360">
        <f>'AT4A_enrolment vs availed_UPY'!T71-'AT4A_enrolment vs availed_UPY'!R71</f>
        <v>6701970</v>
      </c>
      <c r="I71" s="360">
        <v>225</v>
      </c>
      <c r="J71" s="359">
        <f t="shared" si="0"/>
        <v>29787</v>
      </c>
      <c r="K71" s="305">
        <f t="shared" si="2"/>
        <v>1507943250</v>
      </c>
      <c r="L71" s="305">
        <f>'AT4A_enrolment vs availed_UPY'!N71-'AT4A_enrolment vs availed_UPY'!L71</f>
        <v>29786</v>
      </c>
    </row>
    <row r="72" spans="1:12" ht="15.75" customHeight="1" x14ac:dyDescent="0.2">
      <c r="A72" s="323">
        <v>63</v>
      </c>
      <c r="B72" s="323" t="s">
        <v>232</v>
      </c>
      <c r="C72" s="360">
        <v>701</v>
      </c>
      <c r="D72" s="360">
        <v>44895</v>
      </c>
      <c r="E72" s="360">
        <v>247</v>
      </c>
      <c r="F72" s="359">
        <f t="shared" si="1"/>
        <v>11089065</v>
      </c>
      <c r="G72" s="360">
        <f>AT3B_Schools_UPS!N72+AT3C_Schools_UPS!N72</f>
        <v>701</v>
      </c>
      <c r="H72" s="360">
        <f>'AT4A_enrolment vs availed_UPY'!T72-'AT4A_enrolment vs availed_UPY'!R72</f>
        <v>9077910</v>
      </c>
      <c r="I72" s="360">
        <v>227</v>
      </c>
      <c r="J72" s="359">
        <f t="shared" si="0"/>
        <v>39991</v>
      </c>
      <c r="K72" s="305">
        <f t="shared" si="2"/>
        <v>2060685570</v>
      </c>
      <c r="L72" s="305">
        <f>'AT4A_enrolment vs availed_UPY'!N72-'AT4A_enrolment vs availed_UPY'!L72</f>
        <v>39991</v>
      </c>
    </row>
    <row r="73" spans="1:12" ht="15.75" customHeight="1" x14ac:dyDescent="0.2">
      <c r="A73" s="323">
        <v>64</v>
      </c>
      <c r="B73" s="323" t="s">
        <v>233</v>
      </c>
      <c r="C73" s="360">
        <v>528</v>
      </c>
      <c r="D73" s="360">
        <v>28958</v>
      </c>
      <c r="E73" s="360">
        <v>247</v>
      </c>
      <c r="F73" s="359">
        <f t="shared" si="1"/>
        <v>7152626</v>
      </c>
      <c r="G73" s="360">
        <f>AT3B_Schools_UPS!N73+AT3C_Schools_UPS!N73</f>
        <v>528</v>
      </c>
      <c r="H73" s="360">
        <f>'AT4A_enrolment vs availed_UPY'!T73-'AT4A_enrolment vs availed_UPY'!R73</f>
        <v>5622490</v>
      </c>
      <c r="I73" s="360">
        <v>215</v>
      </c>
      <c r="J73" s="359">
        <f t="shared" si="0"/>
        <v>26151</v>
      </c>
      <c r="K73" s="305">
        <f t="shared" si="2"/>
        <v>1208835350</v>
      </c>
      <c r="L73" s="305">
        <f>'AT4A_enrolment vs availed_UPY'!N73-'AT4A_enrolment vs availed_UPY'!L73</f>
        <v>26151</v>
      </c>
    </row>
    <row r="74" spans="1:12" ht="15.75" customHeight="1" x14ac:dyDescent="0.2">
      <c r="A74" s="323">
        <v>65</v>
      </c>
      <c r="B74" s="323" t="s">
        <v>234</v>
      </c>
      <c r="C74" s="360">
        <v>982</v>
      </c>
      <c r="D74" s="360">
        <v>59713</v>
      </c>
      <c r="E74" s="360">
        <v>247</v>
      </c>
      <c r="F74" s="359">
        <f t="shared" si="1"/>
        <v>14749111</v>
      </c>
      <c r="G74" s="360">
        <f>AT3B_Schools_UPS!N74+AT3C_Schools_UPS!N74</f>
        <v>982</v>
      </c>
      <c r="H74" s="360">
        <f>'AT4A_enrolment vs availed_UPY'!T74-'AT4A_enrolment vs availed_UPY'!R74</f>
        <v>12847163</v>
      </c>
      <c r="I74" s="360">
        <v>227</v>
      </c>
      <c r="J74" s="359">
        <f t="shared" si="0"/>
        <v>56595</v>
      </c>
      <c r="K74" s="305">
        <f t="shared" si="2"/>
        <v>2916306001</v>
      </c>
      <c r="L74" s="305">
        <f>'AT4A_enrolment vs availed_UPY'!N74-'AT4A_enrolment vs availed_UPY'!L74</f>
        <v>56595</v>
      </c>
    </row>
    <row r="75" spans="1:12" ht="15.75" customHeight="1" x14ac:dyDescent="0.2">
      <c r="A75" s="323">
        <v>66</v>
      </c>
      <c r="B75" s="323" t="s">
        <v>235</v>
      </c>
      <c r="C75" s="360">
        <v>408</v>
      </c>
      <c r="D75" s="360">
        <v>15221</v>
      </c>
      <c r="E75" s="360">
        <v>247</v>
      </c>
      <c r="F75" s="359">
        <f t="shared" si="1"/>
        <v>3759587</v>
      </c>
      <c r="G75" s="360">
        <f>AT3B_Schools_UPS!N75+AT3C_Schools_UPS!N75</f>
        <v>408</v>
      </c>
      <c r="H75" s="360">
        <f>'AT4A_enrolment vs availed_UPY'!T75-'AT4A_enrolment vs availed_UPY'!R75</f>
        <v>3501919</v>
      </c>
      <c r="I75" s="360">
        <v>221</v>
      </c>
      <c r="J75" s="359">
        <f t="shared" si="0"/>
        <v>15846</v>
      </c>
      <c r="K75" s="305">
        <f t="shared" si="2"/>
        <v>773924099</v>
      </c>
      <c r="L75" s="305">
        <f>'AT4A_enrolment vs availed_UPY'!N75-'AT4A_enrolment vs availed_UPY'!L75</f>
        <v>15846</v>
      </c>
    </row>
    <row r="76" spans="1:12" ht="15.75" customHeight="1" x14ac:dyDescent="0.2">
      <c r="A76" s="323">
        <v>67</v>
      </c>
      <c r="B76" s="323" t="s">
        <v>236</v>
      </c>
      <c r="C76" s="360">
        <v>825</v>
      </c>
      <c r="D76" s="360">
        <v>45710</v>
      </c>
      <c r="E76" s="360">
        <v>247</v>
      </c>
      <c r="F76" s="359">
        <f t="shared" si="1"/>
        <v>11290370</v>
      </c>
      <c r="G76" s="360">
        <f>AT3B_Schools_UPS!N76+AT3C_Schools_UPS!N76</f>
        <v>824</v>
      </c>
      <c r="H76" s="360">
        <f>'AT4A_enrolment vs availed_UPY'!T76-'AT4A_enrolment vs availed_UPY'!R76</f>
        <v>9082294</v>
      </c>
      <c r="I76" s="360">
        <v>213</v>
      </c>
      <c r="J76" s="359">
        <f t="shared" si="0"/>
        <v>42640</v>
      </c>
      <c r="K76" s="305">
        <f t="shared" si="2"/>
        <v>1934528622</v>
      </c>
      <c r="L76" s="305">
        <f>'AT4A_enrolment vs availed_UPY'!N76-'AT4A_enrolment vs availed_UPY'!L76</f>
        <v>42640</v>
      </c>
    </row>
    <row r="77" spans="1:12" ht="15.75" customHeight="1" x14ac:dyDescent="0.2">
      <c r="A77" s="323">
        <v>68</v>
      </c>
      <c r="B77" s="323" t="s">
        <v>237</v>
      </c>
      <c r="C77" s="360">
        <v>1322</v>
      </c>
      <c r="D77" s="360">
        <v>76976</v>
      </c>
      <c r="E77" s="360">
        <v>247</v>
      </c>
      <c r="F77" s="359">
        <f t="shared" si="1"/>
        <v>19013072</v>
      </c>
      <c r="G77" s="360">
        <f>AT3B_Schools_UPS!N77+AT3C_Schools_UPS!N77</f>
        <v>1317</v>
      </c>
      <c r="H77" s="360">
        <f>'AT4A_enrolment vs availed_UPY'!T77-'AT4A_enrolment vs availed_UPY'!R77</f>
        <v>19914273</v>
      </c>
      <c r="I77" s="360">
        <v>233</v>
      </c>
      <c r="J77" s="359">
        <f t="shared" si="0"/>
        <v>85469</v>
      </c>
      <c r="K77" s="305">
        <f t="shared" si="2"/>
        <v>4640025609</v>
      </c>
      <c r="L77" s="305">
        <f>'AT4A_enrolment vs availed_UPY'!N77-'AT4A_enrolment vs availed_UPY'!L77</f>
        <v>85469</v>
      </c>
    </row>
    <row r="78" spans="1:12" ht="15.75" customHeight="1" x14ac:dyDescent="0.2">
      <c r="A78" s="323">
        <v>69</v>
      </c>
      <c r="B78" s="323" t="s">
        <v>238</v>
      </c>
      <c r="C78" s="360">
        <v>680</v>
      </c>
      <c r="D78" s="360">
        <v>37048</v>
      </c>
      <c r="E78" s="360">
        <v>247</v>
      </c>
      <c r="F78" s="359">
        <f t="shared" si="1"/>
        <v>9150856</v>
      </c>
      <c r="G78" s="360">
        <f>AT3B_Schools_UPS!N78+AT3C_Schools_UPS!N78</f>
        <v>679</v>
      </c>
      <c r="H78" s="360">
        <f>'AT4A_enrolment vs availed_UPY'!T78-'AT4A_enrolment vs availed_UPY'!R78</f>
        <v>9101437</v>
      </c>
      <c r="I78" s="360">
        <v>231</v>
      </c>
      <c r="J78" s="359">
        <f t="shared" si="0"/>
        <v>39400</v>
      </c>
      <c r="K78" s="305">
        <f t="shared" si="2"/>
        <v>2102431947</v>
      </c>
      <c r="L78" s="305">
        <f>'AT4A_enrolment vs availed_UPY'!N78-'AT4A_enrolment vs availed_UPY'!L78</f>
        <v>39400</v>
      </c>
    </row>
    <row r="79" spans="1:12" ht="15.75" customHeight="1" x14ac:dyDescent="0.2">
      <c r="A79" s="323">
        <v>70</v>
      </c>
      <c r="B79" s="323" t="s">
        <v>239</v>
      </c>
      <c r="C79" s="360">
        <v>739</v>
      </c>
      <c r="D79" s="360">
        <v>47910</v>
      </c>
      <c r="E79" s="360">
        <v>247</v>
      </c>
      <c r="F79" s="359">
        <f t="shared" si="1"/>
        <v>11833770</v>
      </c>
      <c r="G79" s="360">
        <f>AT3B_Schools_UPS!N79+AT3C_Schools_UPS!N79</f>
        <v>737</v>
      </c>
      <c r="H79" s="360">
        <f>'AT4A_enrolment vs availed_UPY'!T79-'AT4A_enrolment vs availed_UPY'!R79</f>
        <v>11082589</v>
      </c>
      <c r="I79" s="360">
        <v>226</v>
      </c>
      <c r="J79" s="359">
        <f t="shared" si="0"/>
        <v>49038</v>
      </c>
      <c r="K79" s="305">
        <f t="shared" si="2"/>
        <v>2504665114</v>
      </c>
      <c r="L79" s="305">
        <f>'AT4A_enrolment vs availed_UPY'!N79-'AT4A_enrolment vs availed_UPY'!L79</f>
        <v>49038</v>
      </c>
    </row>
    <row r="80" spans="1:12" ht="15.75" customHeight="1" x14ac:dyDescent="0.2">
      <c r="A80" s="323">
        <v>71</v>
      </c>
      <c r="B80" s="323" t="s">
        <v>240</v>
      </c>
      <c r="C80" s="360">
        <v>931</v>
      </c>
      <c r="D80" s="360">
        <v>42084</v>
      </c>
      <c r="E80" s="360">
        <v>247</v>
      </c>
      <c r="F80" s="359">
        <f t="shared" si="1"/>
        <v>10394748</v>
      </c>
      <c r="G80" s="360">
        <f>AT3B_Schools_UPS!N80+AT3C_Schools_UPS!N80</f>
        <v>931</v>
      </c>
      <c r="H80" s="360">
        <f>'AT4A_enrolment vs availed_UPY'!T80-'AT4A_enrolment vs availed_UPY'!R80</f>
        <v>10012652</v>
      </c>
      <c r="I80" s="360">
        <v>232</v>
      </c>
      <c r="J80" s="359">
        <f t="shared" si="0"/>
        <v>43158</v>
      </c>
      <c r="K80" s="305">
        <f t="shared" si="2"/>
        <v>2322935264</v>
      </c>
      <c r="L80" s="305">
        <f>'AT4A_enrolment vs availed_UPY'!N80-'AT4A_enrolment vs availed_UPY'!L80</f>
        <v>43158</v>
      </c>
    </row>
    <row r="81" spans="1:12" ht="15.75" customHeight="1" x14ac:dyDescent="0.2">
      <c r="A81" s="323">
        <v>72</v>
      </c>
      <c r="B81" s="323" t="s">
        <v>241</v>
      </c>
      <c r="C81" s="360">
        <v>585</v>
      </c>
      <c r="D81" s="360">
        <v>66146</v>
      </c>
      <c r="E81" s="360">
        <v>247</v>
      </c>
      <c r="F81" s="359">
        <f t="shared" si="1"/>
        <v>16338062</v>
      </c>
      <c r="G81" s="360">
        <f>AT3B_Schools_UPS!N81+AT3C_Schools_UPS!N81</f>
        <v>585</v>
      </c>
      <c r="H81" s="360">
        <f>'AT4A_enrolment vs availed_UPY'!T81-'AT4A_enrolment vs availed_UPY'!R81</f>
        <v>15514659</v>
      </c>
      <c r="I81" s="360">
        <v>224</v>
      </c>
      <c r="J81" s="359">
        <f t="shared" si="0"/>
        <v>69262</v>
      </c>
      <c r="K81" s="305">
        <f t="shared" si="2"/>
        <v>3475283616</v>
      </c>
      <c r="L81" s="305">
        <f>'AT4A_enrolment vs availed_UPY'!N81-'AT4A_enrolment vs availed_UPY'!L81</f>
        <v>69262</v>
      </c>
    </row>
    <row r="82" spans="1:12" ht="15.75" customHeight="1" x14ac:dyDescent="0.2">
      <c r="A82" s="323">
        <v>73</v>
      </c>
      <c r="B82" s="323" t="s">
        <v>242</v>
      </c>
      <c r="C82" s="360">
        <v>533</v>
      </c>
      <c r="D82" s="360">
        <v>37569</v>
      </c>
      <c r="E82" s="360">
        <v>247</v>
      </c>
      <c r="F82" s="359">
        <f t="shared" si="1"/>
        <v>9279543</v>
      </c>
      <c r="G82" s="360">
        <f>AT3B_Schools_UPS!N82+AT3C_Schools_UPS!N82</f>
        <v>533</v>
      </c>
      <c r="H82" s="360">
        <f>'AT4A_enrolment vs availed_UPY'!T82-'AT4A_enrolment vs availed_UPY'!R82</f>
        <v>7018108</v>
      </c>
      <c r="I82" s="360">
        <v>225</v>
      </c>
      <c r="J82" s="359">
        <f t="shared" si="0"/>
        <v>31192</v>
      </c>
      <c r="K82" s="305">
        <f t="shared" si="2"/>
        <v>1579074300</v>
      </c>
      <c r="L82" s="305">
        <f>'AT4A_enrolment vs availed_UPY'!N82-'AT4A_enrolment vs availed_UPY'!L82</f>
        <v>31192</v>
      </c>
    </row>
    <row r="83" spans="1:12" ht="15.75" customHeight="1" x14ac:dyDescent="0.2">
      <c r="A83" s="323">
        <v>74</v>
      </c>
      <c r="B83" s="323" t="s">
        <v>243</v>
      </c>
      <c r="C83" s="360">
        <v>271</v>
      </c>
      <c r="D83" s="360">
        <v>17948</v>
      </c>
      <c r="E83" s="360">
        <v>247</v>
      </c>
      <c r="F83" s="359">
        <f t="shared" si="1"/>
        <v>4433156</v>
      </c>
      <c r="G83" s="360">
        <f>AT3B_Schools_UPS!N83+AT3C_Schools_UPS!N83</f>
        <v>271</v>
      </c>
      <c r="H83" s="360">
        <f>'AT4A_enrolment vs availed_UPY'!T83-'AT4A_enrolment vs availed_UPY'!R83</f>
        <v>3317341</v>
      </c>
      <c r="I83" s="360">
        <v>219</v>
      </c>
      <c r="J83" s="359">
        <f t="shared" si="0"/>
        <v>15148</v>
      </c>
      <c r="K83" s="305">
        <f t="shared" si="2"/>
        <v>726497679</v>
      </c>
      <c r="L83" s="305">
        <f>'AT4A_enrolment vs availed_UPY'!N83-'AT4A_enrolment vs availed_UPY'!L83</f>
        <v>15148</v>
      </c>
    </row>
    <row r="84" spans="1:12" ht="15.75" customHeight="1" x14ac:dyDescent="0.2">
      <c r="A84" s="323">
        <v>75</v>
      </c>
      <c r="B84" s="323" t="s">
        <v>244</v>
      </c>
      <c r="C84" s="360">
        <v>262</v>
      </c>
      <c r="D84" s="360">
        <v>10949</v>
      </c>
      <c r="E84" s="360">
        <v>247</v>
      </c>
      <c r="F84" s="359">
        <f t="shared" si="1"/>
        <v>2704403</v>
      </c>
      <c r="G84" s="360">
        <f>AT3B_Schools_UPS!N84+AT3C_Schools_UPS!N84</f>
        <v>262</v>
      </c>
      <c r="H84" s="360">
        <f>'AT4A_enrolment vs availed_UPY'!T84-'AT4A_enrolment vs availed_UPY'!R84</f>
        <v>3549041</v>
      </c>
      <c r="I84" s="360">
        <v>223</v>
      </c>
      <c r="J84" s="359">
        <f t="shared" si="0"/>
        <v>15915</v>
      </c>
      <c r="K84" s="305">
        <f t="shared" si="2"/>
        <v>791436143</v>
      </c>
      <c r="L84" s="305">
        <f>'AT4A_enrolment vs availed_UPY'!N84-'AT4A_enrolment vs availed_UPY'!L84</f>
        <v>15915</v>
      </c>
    </row>
    <row r="89" spans="1:12" ht="15.75" customHeight="1" x14ac:dyDescent="0.2">
      <c r="A89" s="347" t="str">
        <f>AT_2A_fundflow!A73</f>
        <v>Date:</v>
      </c>
      <c r="H89" s="320" t="str">
        <f>'AT-1'!J46</f>
        <v>(Signature)</v>
      </c>
    </row>
    <row r="90" spans="1:12" ht="15.75" customHeight="1" x14ac:dyDescent="0.2">
      <c r="A90" s="347" t="str">
        <f>AT_2A_fundflow!A74</f>
        <v>Place: LUCKNOW</v>
      </c>
      <c r="H90" s="320" t="str">
        <f>'AT-1'!J47</f>
        <v>Secretary Basic Education Department</v>
      </c>
    </row>
    <row r="91" spans="1:12" ht="15.75" customHeight="1" x14ac:dyDescent="0.2">
      <c r="G91" s="320" t="str">
        <f>'AT-1'!I48</f>
        <v>Seal:</v>
      </c>
    </row>
  </sheetData>
  <mergeCells count="7">
    <mergeCell ref="A2:J2"/>
    <mergeCell ref="A4:J4"/>
    <mergeCell ref="A6:A7"/>
    <mergeCell ref="B6:B7"/>
    <mergeCell ref="C6:F6"/>
    <mergeCell ref="G6:J6"/>
    <mergeCell ref="A3:J3"/>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Z91"/>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85546875" style="305" customWidth="1"/>
    <col min="2" max="2" width="21.7109375" style="305" bestFit="1" customWidth="1"/>
    <col min="3" max="10" width="13.42578125" style="305" customWidth="1"/>
    <col min="11" max="12" width="14.42578125" style="305" hidden="1"/>
    <col min="13" max="16384" width="14.42578125" style="305"/>
  </cols>
  <sheetData>
    <row r="1" spans="1:26" ht="12.75" x14ac:dyDescent="0.2">
      <c r="A1" s="302"/>
      <c r="B1" s="302"/>
      <c r="C1" s="302"/>
      <c r="D1" s="302"/>
      <c r="E1" s="302"/>
      <c r="F1" s="302"/>
      <c r="G1" s="302"/>
      <c r="H1" s="302"/>
      <c r="I1" s="302"/>
      <c r="J1" s="354" t="s">
        <v>284</v>
      </c>
    </row>
    <row r="2" spans="1:26" ht="12.75" x14ac:dyDescent="0.2">
      <c r="A2" s="620" t="str">
        <f>'AT-2-S1 BUDGET'!A2</f>
        <v>[Mid Day Meal Scheme, U.P.]</v>
      </c>
      <c r="B2" s="608"/>
      <c r="C2" s="608"/>
      <c r="D2" s="608"/>
      <c r="E2" s="608"/>
      <c r="F2" s="608"/>
      <c r="G2" s="608"/>
      <c r="H2" s="608"/>
      <c r="I2" s="608"/>
      <c r="J2" s="608"/>
    </row>
    <row r="3" spans="1:26" ht="23.25" x14ac:dyDescent="0.35">
      <c r="A3" s="622" t="str">
        <f>'AT-2-S1 BUDGET'!A3</f>
        <v>Annual Work Plan and Budget 2018-19</v>
      </c>
      <c r="B3" s="608"/>
      <c r="C3" s="608"/>
      <c r="D3" s="608"/>
      <c r="E3" s="608"/>
      <c r="F3" s="608"/>
      <c r="G3" s="608"/>
      <c r="H3" s="608"/>
      <c r="I3" s="608"/>
      <c r="J3" s="608"/>
    </row>
    <row r="4" spans="1:26" ht="12.75" x14ac:dyDescent="0.2">
      <c r="A4" s="621" t="s">
        <v>285</v>
      </c>
      <c r="B4" s="608"/>
      <c r="C4" s="608"/>
      <c r="D4" s="608"/>
      <c r="E4" s="608"/>
      <c r="F4" s="608"/>
      <c r="G4" s="608"/>
      <c r="H4" s="608"/>
      <c r="I4" s="608"/>
      <c r="J4" s="608"/>
    </row>
    <row r="5" spans="1:26" ht="15.75" customHeight="1" x14ac:dyDescent="0.2">
      <c r="A5" s="355" t="str">
        <f>AT_2A_fundflow!A5</f>
        <v>State: UTTAR PRADESH</v>
      </c>
      <c r="B5" s="356"/>
      <c r="C5" s="302"/>
      <c r="D5" s="302"/>
      <c r="E5" s="302"/>
      <c r="F5" s="302"/>
      <c r="G5" s="302"/>
      <c r="H5" s="302"/>
      <c r="I5" s="357"/>
      <c r="J5" s="308" t="str">
        <f>AT_2A_fundflow!U5</f>
        <v>(For the Period 01.04.17 to 31.03.18)</v>
      </c>
    </row>
    <row r="6" spans="1:26" ht="15.75" customHeight="1" x14ac:dyDescent="0.2">
      <c r="A6" s="603" t="s">
        <v>91</v>
      </c>
      <c r="B6" s="603" t="s">
        <v>99</v>
      </c>
      <c r="C6" s="605" t="s">
        <v>273</v>
      </c>
      <c r="D6" s="609"/>
      <c r="E6" s="609"/>
      <c r="F6" s="610"/>
      <c r="G6" s="605" t="s">
        <v>274</v>
      </c>
      <c r="H6" s="609"/>
      <c r="I6" s="609"/>
      <c r="J6" s="610"/>
    </row>
    <row r="7" spans="1:26" ht="53.25" customHeight="1" x14ac:dyDescent="0.2">
      <c r="A7" s="611"/>
      <c r="B7" s="611"/>
      <c r="C7" s="310" t="s">
        <v>275</v>
      </c>
      <c r="D7" s="310" t="s">
        <v>276</v>
      </c>
      <c r="E7" s="310" t="s">
        <v>277</v>
      </c>
      <c r="F7" s="310" t="s">
        <v>278</v>
      </c>
      <c r="G7" s="310" t="s">
        <v>275</v>
      </c>
      <c r="H7" s="310" t="s">
        <v>279</v>
      </c>
      <c r="I7" s="310" t="s">
        <v>280</v>
      </c>
      <c r="J7" s="310" t="s">
        <v>281</v>
      </c>
    </row>
    <row r="8" spans="1:26" ht="15.75" customHeight="1" x14ac:dyDescent="0.2">
      <c r="A8" s="310">
        <v>1</v>
      </c>
      <c r="B8" s="310">
        <v>2</v>
      </c>
      <c r="C8" s="310">
        <v>3</v>
      </c>
      <c r="D8" s="310">
        <v>4</v>
      </c>
      <c r="E8" s="310">
        <v>5</v>
      </c>
      <c r="F8" s="310">
        <v>6</v>
      </c>
      <c r="G8" s="310">
        <v>7</v>
      </c>
      <c r="H8" s="310">
        <v>8</v>
      </c>
      <c r="I8" s="310">
        <v>9</v>
      </c>
      <c r="J8" s="310">
        <v>10</v>
      </c>
    </row>
    <row r="9" spans="1:26" ht="15.75" customHeight="1" x14ac:dyDescent="0.2">
      <c r="A9" s="358"/>
      <c r="B9" s="358" t="s">
        <v>32</v>
      </c>
      <c r="C9" s="359">
        <f>SUM(C10:C84)</f>
        <v>126</v>
      </c>
      <c r="D9" s="359">
        <f>SUM(D10:D84)</f>
        <v>5383</v>
      </c>
      <c r="E9" s="359">
        <v>310</v>
      </c>
      <c r="F9" s="359">
        <f>SUM(F10:F84)</f>
        <v>1668730</v>
      </c>
      <c r="G9" s="359">
        <f>SUM(G10:G84)</f>
        <v>159</v>
      </c>
      <c r="H9" s="359">
        <f>SUM(H10:H84)</f>
        <v>1087094</v>
      </c>
      <c r="I9" s="359">
        <v>226</v>
      </c>
      <c r="J9" s="359">
        <f t="shared" ref="J9:J84" si="0">ROUND(IF(I9=0,0,H9/I9),0)</f>
        <v>4810</v>
      </c>
      <c r="K9" s="359">
        <f>SUM(K10:K84)</f>
        <v>252366858</v>
      </c>
      <c r="L9" s="347"/>
      <c r="M9" s="347"/>
      <c r="N9" s="347"/>
      <c r="O9" s="347"/>
      <c r="P9" s="347"/>
      <c r="Q9" s="347"/>
      <c r="R9" s="347"/>
      <c r="S9" s="347"/>
      <c r="T9" s="347"/>
      <c r="U9" s="347"/>
      <c r="V9" s="347"/>
      <c r="W9" s="347"/>
      <c r="X9" s="347"/>
      <c r="Y9" s="347"/>
      <c r="Z9" s="347"/>
    </row>
    <row r="10" spans="1:26" ht="15.75" customHeight="1" x14ac:dyDescent="0.2">
      <c r="A10" s="323">
        <v>1</v>
      </c>
      <c r="B10" s="323" t="s">
        <v>166</v>
      </c>
      <c r="C10" s="360"/>
      <c r="D10" s="360"/>
      <c r="E10" s="360">
        <v>310</v>
      </c>
      <c r="F10" s="359">
        <f t="shared" ref="F10:F84" si="1">ROUND(D10*E10,0)</f>
        <v>0</v>
      </c>
      <c r="G10" s="360">
        <f>AT3A_Schools_PS!L10</f>
        <v>0</v>
      </c>
      <c r="H10" s="360">
        <f>'AT4A_enrolment vs availed_UPY'!R10</f>
        <v>0</v>
      </c>
      <c r="I10" s="360">
        <v>0</v>
      </c>
      <c r="J10" s="359">
        <f t="shared" si="0"/>
        <v>0</v>
      </c>
      <c r="K10" s="305">
        <f t="shared" ref="K10:K84" si="2">H10*I10</f>
        <v>0</v>
      </c>
      <c r="L10" s="305">
        <f>'AT4A_enrolment vs availed_UPY'!L10</f>
        <v>0</v>
      </c>
    </row>
    <row r="11" spans="1:26" ht="15.75" customHeight="1" x14ac:dyDescent="0.2">
      <c r="A11" s="323">
        <v>2</v>
      </c>
      <c r="B11" s="323" t="s">
        <v>167</v>
      </c>
      <c r="C11" s="360"/>
      <c r="D11" s="360"/>
      <c r="E11" s="360">
        <v>310</v>
      </c>
      <c r="F11" s="359">
        <f t="shared" si="1"/>
        <v>0</v>
      </c>
      <c r="G11" s="360">
        <f>AT3A_Schools_PS!L11</f>
        <v>0</v>
      </c>
      <c r="H11" s="360">
        <f>'AT4A_enrolment vs availed_UPY'!R11</f>
        <v>0</v>
      </c>
      <c r="I11" s="360">
        <v>0</v>
      </c>
      <c r="J11" s="359">
        <f t="shared" si="0"/>
        <v>0</v>
      </c>
      <c r="K11" s="305">
        <f t="shared" si="2"/>
        <v>0</v>
      </c>
      <c r="L11" s="305">
        <f>'AT4A_enrolment vs availed_UPY'!L11</f>
        <v>0</v>
      </c>
    </row>
    <row r="12" spans="1:26" ht="15.75" customHeight="1" x14ac:dyDescent="0.2">
      <c r="A12" s="323">
        <v>3</v>
      </c>
      <c r="B12" s="323" t="s">
        <v>168</v>
      </c>
      <c r="C12" s="360">
        <v>59</v>
      </c>
      <c r="D12" s="360">
        <v>2033</v>
      </c>
      <c r="E12" s="360">
        <v>310</v>
      </c>
      <c r="F12" s="359">
        <f t="shared" si="1"/>
        <v>630230</v>
      </c>
      <c r="G12" s="360">
        <f>AT3A_Schools_PS!L12</f>
        <v>59</v>
      </c>
      <c r="H12" s="360">
        <f>'AT4A_enrolment vs availed_UPY'!R12</f>
        <v>438460</v>
      </c>
      <c r="I12" s="360">
        <v>254</v>
      </c>
      <c r="J12" s="359">
        <f t="shared" si="0"/>
        <v>1726</v>
      </c>
      <c r="K12" s="305">
        <f t="shared" si="2"/>
        <v>111368840</v>
      </c>
      <c r="L12" s="305">
        <f>'AT4A_enrolment vs availed_UPY'!L12</f>
        <v>1726</v>
      </c>
    </row>
    <row r="13" spans="1:26" ht="15.75" customHeight="1" x14ac:dyDescent="0.2">
      <c r="A13" s="323">
        <v>4</v>
      </c>
      <c r="B13" s="323" t="s">
        <v>169</v>
      </c>
      <c r="C13" s="360"/>
      <c r="D13" s="360"/>
      <c r="E13" s="360">
        <v>310</v>
      </c>
      <c r="F13" s="359">
        <f t="shared" si="1"/>
        <v>0</v>
      </c>
      <c r="G13" s="360">
        <f>AT3A_Schools_PS!L13</f>
        <v>0</v>
      </c>
      <c r="H13" s="360">
        <f>'AT4A_enrolment vs availed_UPY'!R13</f>
        <v>0</v>
      </c>
      <c r="I13" s="360">
        <v>0</v>
      </c>
      <c r="J13" s="359">
        <f t="shared" si="0"/>
        <v>0</v>
      </c>
      <c r="K13" s="305">
        <f t="shared" si="2"/>
        <v>0</v>
      </c>
      <c r="L13" s="305">
        <f>'AT4A_enrolment vs availed_UPY'!L13</f>
        <v>0</v>
      </c>
    </row>
    <row r="14" spans="1:26" ht="15.75" customHeight="1" x14ac:dyDescent="0.2">
      <c r="A14" s="323">
        <v>5</v>
      </c>
      <c r="B14" s="323" t="s">
        <v>170</v>
      </c>
      <c r="C14" s="360"/>
      <c r="D14" s="360"/>
      <c r="E14" s="360">
        <v>310</v>
      </c>
      <c r="F14" s="359">
        <f t="shared" si="1"/>
        <v>0</v>
      </c>
      <c r="G14" s="360">
        <f>AT3A_Schools_PS!L14</f>
        <v>0</v>
      </c>
      <c r="H14" s="360">
        <f>'AT4A_enrolment vs availed_UPY'!R14</f>
        <v>0</v>
      </c>
      <c r="I14" s="360">
        <v>0</v>
      </c>
      <c r="J14" s="359">
        <f t="shared" si="0"/>
        <v>0</v>
      </c>
      <c r="K14" s="305">
        <f t="shared" si="2"/>
        <v>0</v>
      </c>
      <c r="L14" s="305">
        <f>'AT4A_enrolment vs availed_UPY'!L14</f>
        <v>0</v>
      </c>
    </row>
    <row r="15" spans="1:26" ht="15.75" customHeight="1" x14ac:dyDescent="0.2">
      <c r="A15" s="323">
        <v>6</v>
      </c>
      <c r="B15" s="323" t="s">
        <v>171</v>
      </c>
      <c r="C15" s="360"/>
      <c r="D15" s="360"/>
      <c r="E15" s="360">
        <v>310</v>
      </c>
      <c r="F15" s="359">
        <f t="shared" si="1"/>
        <v>0</v>
      </c>
      <c r="G15" s="360">
        <f>AT3A_Schools_PS!L15</f>
        <v>0</v>
      </c>
      <c r="H15" s="360">
        <f>'AT4A_enrolment vs availed_UPY'!R15</f>
        <v>0</v>
      </c>
      <c r="I15" s="360">
        <v>0</v>
      </c>
      <c r="J15" s="359">
        <f t="shared" si="0"/>
        <v>0</v>
      </c>
      <c r="K15" s="305">
        <f t="shared" si="2"/>
        <v>0</v>
      </c>
      <c r="L15" s="305">
        <f>'AT4A_enrolment vs availed_UPY'!L15</f>
        <v>0</v>
      </c>
    </row>
    <row r="16" spans="1:26" ht="15.75" customHeight="1" x14ac:dyDescent="0.2">
      <c r="A16" s="323">
        <v>7</v>
      </c>
      <c r="B16" s="323" t="s">
        <v>172</v>
      </c>
      <c r="C16" s="360"/>
      <c r="D16" s="360"/>
      <c r="E16" s="360">
        <v>310</v>
      </c>
      <c r="F16" s="359">
        <f t="shared" si="1"/>
        <v>0</v>
      </c>
      <c r="G16" s="360">
        <f>AT3A_Schools_PS!L16</f>
        <v>0</v>
      </c>
      <c r="H16" s="360">
        <f>'AT4A_enrolment vs availed_UPY'!R16</f>
        <v>0</v>
      </c>
      <c r="I16" s="360">
        <v>0</v>
      </c>
      <c r="J16" s="359">
        <f t="shared" si="0"/>
        <v>0</v>
      </c>
      <c r="K16" s="305">
        <f t="shared" si="2"/>
        <v>0</v>
      </c>
      <c r="L16" s="305">
        <f>'AT4A_enrolment vs availed_UPY'!L16</f>
        <v>0</v>
      </c>
    </row>
    <row r="17" spans="1:12" ht="15.75" customHeight="1" x14ac:dyDescent="0.2">
      <c r="A17" s="323">
        <v>8</v>
      </c>
      <c r="B17" s="323" t="s">
        <v>173</v>
      </c>
      <c r="C17" s="360"/>
      <c r="D17" s="360"/>
      <c r="E17" s="360">
        <v>310</v>
      </c>
      <c r="F17" s="359">
        <f t="shared" si="1"/>
        <v>0</v>
      </c>
      <c r="G17" s="360">
        <f>AT3A_Schools_PS!L17</f>
        <v>0</v>
      </c>
      <c r="H17" s="360">
        <f>'AT4A_enrolment vs availed_UPY'!R17</f>
        <v>0</v>
      </c>
      <c r="I17" s="360">
        <v>0</v>
      </c>
      <c r="J17" s="359">
        <f t="shared" si="0"/>
        <v>0</v>
      </c>
      <c r="K17" s="305">
        <f t="shared" si="2"/>
        <v>0</v>
      </c>
      <c r="L17" s="305">
        <f>'AT4A_enrolment vs availed_UPY'!L17</f>
        <v>0</v>
      </c>
    </row>
    <row r="18" spans="1:12" ht="15.75" customHeight="1" x14ac:dyDescent="0.2">
      <c r="A18" s="323">
        <v>9</v>
      </c>
      <c r="B18" s="323" t="s">
        <v>174</v>
      </c>
      <c r="C18" s="360"/>
      <c r="D18" s="360"/>
      <c r="E18" s="360">
        <v>310</v>
      </c>
      <c r="F18" s="359">
        <f t="shared" si="1"/>
        <v>0</v>
      </c>
      <c r="G18" s="360">
        <f>AT3A_Schools_PS!L18</f>
        <v>0</v>
      </c>
      <c r="H18" s="360">
        <f>'AT4A_enrolment vs availed_UPY'!R18</f>
        <v>0</v>
      </c>
      <c r="I18" s="360">
        <v>0</v>
      </c>
      <c r="J18" s="359">
        <f t="shared" si="0"/>
        <v>0</v>
      </c>
      <c r="K18" s="305">
        <f t="shared" si="2"/>
        <v>0</v>
      </c>
      <c r="L18" s="305">
        <f>'AT4A_enrolment vs availed_UPY'!L18</f>
        <v>0</v>
      </c>
    </row>
    <row r="19" spans="1:12" ht="15.75" customHeight="1" x14ac:dyDescent="0.2">
      <c r="A19" s="323">
        <v>10</v>
      </c>
      <c r="B19" s="323" t="s">
        <v>175</v>
      </c>
      <c r="C19" s="360"/>
      <c r="D19" s="360"/>
      <c r="E19" s="360">
        <v>310</v>
      </c>
      <c r="F19" s="359">
        <f t="shared" si="1"/>
        <v>0</v>
      </c>
      <c r="G19" s="360">
        <f>AT3A_Schools_PS!L19</f>
        <v>0</v>
      </c>
      <c r="H19" s="360">
        <f>'AT4A_enrolment vs availed_UPY'!R19</f>
        <v>0</v>
      </c>
      <c r="I19" s="360">
        <v>0</v>
      </c>
      <c r="J19" s="359">
        <f t="shared" si="0"/>
        <v>0</v>
      </c>
      <c r="K19" s="305">
        <f t="shared" si="2"/>
        <v>0</v>
      </c>
      <c r="L19" s="305">
        <f>'AT4A_enrolment vs availed_UPY'!L19</f>
        <v>0</v>
      </c>
    </row>
    <row r="20" spans="1:12" ht="15.75" customHeight="1" x14ac:dyDescent="0.2">
      <c r="A20" s="323">
        <v>11</v>
      </c>
      <c r="B20" s="323" t="s">
        <v>176</v>
      </c>
      <c r="C20" s="360"/>
      <c r="D20" s="360"/>
      <c r="E20" s="360">
        <v>310</v>
      </c>
      <c r="F20" s="359">
        <f t="shared" si="1"/>
        <v>0</v>
      </c>
      <c r="G20" s="360">
        <f>AT3A_Schools_PS!L20</f>
        <v>0</v>
      </c>
      <c r="H20" s="360">
        <f>'AT4A_enrolment vs availed_UPY'!R20</f>
        <v>0</v>
      </c>
      <c r="I20" s="360">
        <v>0</v>
      </c>
      <c r="J20" s="359">
        <f t="shared" si="0"/>
        <v>0</v>
      </c>
      <c r="K20" s="305">
        <f t="shared" si="2"/>
        <v>0</v>
      </c>
      <c r="L20" s="305">
        <f>'AT4A_enrolment vs availed_UPY'!L20</f>
        <v>0</v>
      </c>
    </row>
    <row r="21" spans="1:12" ht="15.75" customHeight="1" x14ac:dyDescent="0.2">
      <c r="A21" s="323">
        <v>12</v>
      </c>
      <c r="B21" s="323" t="s">
        <v>177</v>
      </c>
      <c r="C21" s="360"/>
      <c r="D21" s="360"/>
      <c r="E21" s="360">
        <v>310</v>
      </c>
      <c r="F21" s="359">
        <f t="shared" si="1"/>
        <v>0</v>
      </c>
      <c r="G21" s="360">
        <f>AT3A_Schools_PS!L21</f>
        <v>0</v>
      </c>
      <c r="H21" s="360">
        <f>'AT4A_enrolment vs availed_UPY'!R21</f>
        <v>0</v>
      </c>
      <c r="I21" s="360">
        <v>0</v>
      </c>
      <c r="J21" s="359">
        <f t="shared" si="0"/>
        <v>0</v>
      </c>
      <c r="K21" s="305">
        <f t="shared" si="2"/>
        <v>0</v>
      </c>
      <c r="L21" s="305">
        <f>'AT4A_enrolment vs availed_UPY'!L21</f>
        <v>0</v>
      </c>
    </row>
    <row r="22" spans="1:12" ht="15.75" customHeight="1" x14ac:dyDescent="0.2">
      <c r="A22" s="323">
        <v>13</v>
      </c>
      <c r="B22" s="323" t="s">
        <v>178</v>
      </c>
      <c r="C22" s="360"/>
      <c r="D22" s="360"/>
      <c r="E22" s="360">
        <v>310</v>
      </c>
      <c r="F22" s="359">
        <f t="shared" si="1"/>
        <v>0</v>
      </c>
      <c r="G22" s="360">
        <f>AT3A_Schools_PS!L22</f>
        <v>0</v>
      </c>
      <c r="H22" s="360">
        <f>'AT4A_enrolment vs availed_UPY'!R22</f>
        <v>0</v>
      </c>
      <c r="I22" s="360">
        <v>0</v>
      </c>
      <c r="J22" s="359">
        <f t="shared" si="0"/>
        <v>0</v>
      </c>
      <c r="K22" s="305">
        <f t="shared" si="2"/>
        <v>0</v>
      </c>
      <c r="L22" s="305">
        <f>'AT4A_enrolment vs availed_UPY'!L22</f>
        <v>0</v>
      </c>
    </row>
    <row r="23" spans="1:12" ht="15.75" customHeight="1" x14ac:dyDescent="0.2">
      <c r="A23" s="323">
        <v>14</v>
      </c>
      <c r="B23" s="323" t="s">
        <v>179</v>
      </c>
      <c r="C23" s="360"/>
      <c r="D23" s="360"/>
      <c r="E23" s="360">
        <v>310</v>
      </c>
      <c r="F23" s="359">
        <f t="shared" si="1"/>
        <v>0</v>
      </c>
      <c r="G23" s="360">
        <f>AT3A_Schools_PS!L23</f>
        <v>0</v>
      </c>
      <c r="H23" s="360">
        <f>'AT4A_enrolment vs availed_UPY'!R23</f>
        <v>0</v>
      </c>
      <c r="I23" s="360">
        <v>0</v>
      </c>
      <c r="J23" s="359">
        <f t="shared" si="0"/>
        <v>0</v>
      </c>
      <c r="K23" s="305">
        <f t="shared" si="2"/>
        <v>0</v>
      </c>
      <c r="L23" s="305">
        <f>'AT4A_enrolment vs availed_UPY'!L23</f>
        <v>0</v>
      </c>
    </row>
    <row r="24" spans="1:12" ht="15.75" customHeight="1" x14ac:dyDescent="0.2">
      <c r="A24" s="323">
        <v>15</v>
      </c>
      <c r="B24" s="323" t="s">
        <v>180</v>
      </c>
      <c r="C24" s="360"/>
      <c r="D24" s="360"/>
      <c r="E24" s="360">
        <v>310</v>
      </c>
      <c r="F24" s="359">
        <f t="shared" si="1"/>
        <v>0</v>
      </c>
      <c r="G24" s="360">
        <f>AT3A_Schools_PS!L24</f>
        <v>0</v>
      </c>
      <c r="H24" s="360">
        <f>'AT4A_enrolment vs availed_UPY'!R24</f>
        <v>0</v>
      </c>
      <c r="I24" s="360">
        <v>0</v>
      </c>
      <c r="J24" s="359">
        <f t="shared" si="0"/>
        <v>0</v>
      </c>
      <c r="K24" s="305">
        <f t="shared" si="2"/>
        <v>0</v>
      </c>
      <c r="L24" s="305">
        <f>'AT4A_enrolment vs availed_UPY'!L24</f>
        <v>0</v>
      </c>
    </row>
    <row r="25" spans="1:12" ht="15.75" customHeight="1" x14ac:dyDescent="0.2">
      <c r="A25" s="323">
        <v>16</v>
      </c>
      <c r="B25" s="323" t="s">
        <v>181</v>
      </c>
      <c r="C25" s="360"/>
      <c r="D25" s="360"/>
      <c r="E25" s="360">
        <v>310</v>
      </c>
      <c r="F25" s="359">
        <f t="shared" si="1"/>
        <v>0</v>
      </c>
      <c r="G25" s="360">
        <f>AT3A_Schools_PS!L25</f>
        <v>0</v>
      </c>
      <c r="H25" s="360">
        <f>'AT4A_enrolment vs availed_UPY'!R25</f>
        <v>0</v>
      </c>
      <c r="I25" s="360">
        <v>0</v>
      </c>
      <c r="J25" s="359">
        <f t="shared" si="0"/>
        <v>0</v>
      </c>
      <c r="K25" s="305">
        <f t="shared" si="2"/>
        <v>0</v>
      </c>
      <c r="L25" s="305">
        <f>'AT4A_enrolment vs availed_UPY'!L25</f>
        <v>0</v>
      </c>
    </row>
    <row r="26" spans="1:12" ht="15.75" customHeight="1" x14ac:dyDescent="0.2">
      <c r="A26" s="323">
        <v>17</v>
      </c>
      <c r="B26" s="323" t="s">
        <v>182</v>
      </c>
      <c r="C26" s="360"/>
      <c r="D26" s="360"/>
      <c r="E26" s="360">
        <v>310</v>
      </c>
      <c r="F26" s="359">
        <f t="shared" si="1"/>
        <v>0</v>
      </c>
      <c r="G26" s="360">
        <f>AT3A_Schools_PS!L26</f>
        <v>0</v>
      </c>
      <c r="H26" s="360">
        <f>'AT4A_enrolment vs availed_UPY'!R26</f>
        <v>0</v>
      </c>
      <c r="I26" s="360">
        <v>0</v>
      </c>
      <c r="J26" s="359">
        <f t="shared" si="0"/>
        <v>0</v>
      </c>
      <c r="K26" s="305">
        <f t="shared" si="2"/>
        <v>0</v>
      </c>
      <c r="L26" s="305">
        <f>'AT4A_enrolment vs availed_UPY'!L26</f>
        <v>0</v>
      </c>
    </row>
    <row r="27" spans="1:12" ht="15.75" customHeight="1" x14ac:dyDescent="0.2">
      <c r="A27" s="323">
        <v>18</v>
      </c>
      <c r="B27" s="323" t="s">
        <v>183</v>
      </c>
      <c r="C27" s="360"/>
      <c r="D27" s="360"/>
      <c r="E27" s="360">
        <v>310</v>
      </c>
      <c r="F27" s="359">
        <f t="shared" si="1"/>
        <v>0</v>
      </c>
      <c r="G27" s="360">
        <f>AT3A_Schools_PS!L27</f>
        <v>0</v>
      </c>
      <c r="H27" s="360">
        <f>'AT4A_enrolment vs availed_UPY'!R27</f>
        <v>0</v>
      </c>
      <c r="I27" s="360">
        <v>0</v>
      </c>
      <c r="J27" s="359">
        <f t="shared" si="0"/>
        <v>0</v>
      </c>
      <c r="K27" s="305">
        <f t="shared" si="2"/>
        <v>0</v>
      </c>
      <c r="L27" s="305">
        <f>'AT4A_enrolment vs availed_UPY'!L27</f>
        <v>0</v>
      </c>
    </row>
    <row r="28" spans="1:12" ht="15.75" customHeight="1" x14ac:dyDescent="0.2">
      <c r="A28" s="323">
        <v>19</v>
      </c>
      <c r="B28" s="323" t="s">
        <v>184</v>
      </c>
      <c r="C28" s="360"/>
      <c r="D28" s="360"/>
      <c r="E28" s="360">
        <v>310</v>
      </c>
      <c r="F28" s="359">
        <f t="shared" si="1"/>
        <v>0</v>
      </c>
      <c r="G28" s="360">
        <f>AT3A_Schools_PS!L28</f>
        <v>0</v>
      </c>
      <c r="H28" s="360">
        <f>'AT4A_enrolment vs availed_UPY'!R28</f>
        <v>0</v>
      </c>
      <c r="I28" s="360">
        <v>0</v>
      </c>
      <c r="J28" s="359">
        <f t="shared" si="0"/>
        <v>0</v>
      </c>
      <c r="K28" s="305">
        <f t="shared" si="2"/>
        <v>0</v>
      </c>
      <c r="L28" s="305">
        <f>'AT4A_enrolment vs availed_UPY'!L28</f>
        <v>0</v>
      </c>
    </row>
    <row r="29" spans="1:12" ht="15.75" customHeight="1" x14ac:dyDescent="0.2">
      <c r="A29" s="323">
        <v>20</v>
      </c>
      <c r="B29" s="323" t="s">
        <v>185</v>
      </c>
      <c r="C29" s="360"/>
      <c r="D29" s="360"/>
      <c r="E29" s="360">
        <v>310</v>
      </c>
      <c r="F29" s="359">
        <f t="shared" si="1"/>
        <v>0</v>
      </c>
      <c r="G29" s="360">
        <f>AT3A_Schools_PS!L29</f>
        <v>0</v>
      </c>
      <c r="H29" s="360">
        <f>'AT4A_enrolment vs availed_UPY'!R29</f>
        <v>0</v>
      </c>
      <c r="I29" s="360">
        <v>0</v>
      </c>
      <c r="J29" s="359">
        <f t="shared" si="0"/>
        <v>0</v>
      </c>
      <c r="K29" s="305">
        <f t="shared" si="2"/>
        <v>0</v>
      </c>
      <c r="L29" s="305">
        <f>'AT4A_enrolment vs availed_UPY'!L29</f>
        <v>0</v>
      </c>
    </row>
    <row r="30" spans="1:12" ht="15.75" customHeight="1" x14ac:dyDescent="0.2">
      <c r="A30" s="323">
        <v>21</v>
      </c>
      <c r="B30" s="323" t="s">
        <v>186</v>
      </c>
      <c r="C30" s="360"/>
      <c r="D30" s="360"/>
      <c r="E30" s="360">
        <v>310</v>
      </c>
      <c r="F30" s="359">
        <f t="shared" si="1"/>
        <v>0</v>
      </c>
      <c r="G30" s="360">
        <f>AT3A_Schools_PS!L30</f>
        <v>0</v>
      </c>
      <c r="H30" s="360">
        <f>'AT4A_enrolment vs availed_UPY'!R30</f>
        <v>0</v>
      </c>
      <c r="I30" s="360">
        <v>0</v>
      </c>
      <c r="J30" s="359">
        <f t="shared" si="0"/>
        <v>0</v>
      </c>
      <c r="K30" s="305">
        <f t="shared" si="2"/>
        <v>0</v>
      </c>
      <c r="L30" s="305">
        <f>'AT4A_enrolment vs availed_UPY'!L30</f>
        <v>0</v>
      </c>
    </row>
    <row r="31" spans="1:12" ht="15.75" customHeight="1" x14ac:dyDescent="0.2">
      <c r="A31" s="323">
        <v>22</v>
      </c>
      <c r="B31" s="323" t="s">
        <v>187</v>
      </c>
      <c r="C31" s="360"/>
      <c r="D31" s="360"/>
      <c r="E31" s="360">
        <v>310</v>
      </c>
      <c r="F31" s="359">
        <f t="shared" si="1"/>
        <v>0</v>
      </c>
      <c r="G31" s="360">
        <f>AT3A_Schools_PS!L31</f>
        <v>0</v>
      </c>
      <c r="H31" s="360">
        <f>'AT4A_enrolment vs availed_UPY'!R31</f>
        <v>0</v>
      </c>
      <c r="I31" s="360">
        <v>0</v>
      </c>
      <c r="J31" s="359">
        <f t="shared" si="0"/>
        <v>0</v>
      </c>
      <c r="K31" s="305">
        <f t="shared" si="2"/>
        <v>0</v>
      </c>
      <c r="L31" s="305">
        <f>'AT4A_enrolment vs availed_UPY'!L31</f>
        <v>0</v>
      </c>
    </row>
    <row r="32" spans="1:12" ht="15.75" customHeight="1" x14ac:dyDescent="0.2">
      <c r="A32" s="323">
        <v>23</v>
      </c>
      <c r="B32" s="323" t="s">
        <v>188</v>
      </c>
      <c r="C32" s="360"/>
      <c r="D32" s="360"/>
      <c r="E32" s="360">
        <v>310</v>
      </c>
      <c r="F32" s="359">
        <f t="shared" si="1"/>
        <v>0</v>
      </c>
      <c r="G32" s="360">
        <f>AT3A_Schools_PS!L32</f>
        <v>0</v>
      </c>
      <c r="H32" s="360">
        <f>'AT4A_enrolment vs availed_UPY'!R32</f>
        <v>0</v>
      </c>
      <c r="I32" s="360">
        <v>0</v>
      </c>
      <c r="J32" s="359">
        <f t="shared" si="0"/>
        <v>0</v>
      </c>
      <c r="K32" s="305">
        <f t="shared" si="2"/>
        <v>0</v>
      </c>
      <c r="L32" s="305">
        <f>'AT4A_enrolment vs availed_UPY'!L32</f>
        <v>0</v>
      </c>
    </row>
    <row r="33" spans="1:12" ht="15.75" customHeight="1" x14ac:dyDescent="0.2">
      <c r="A33" s="323">
        <v>24</v>
      </c>
      <c r="B33" s="323" t="s">
        <v>189</v>
      </c>
      <c r="C33" s="360"/>
      <c r="D33" s="360"/>
      <c r="E33" s="360">
        <v>310</v>
      </c>
      <c r="F33" s="359">
        <f t="shared" si="1"/>
        <v>0</v>
      </c>
      <c r="G33" s="360">
        <f>AT3A_Schools_PS!L33</f>
        <v>0</v>
      </c>
      <c r="H33" s="360">
        <f>'AT4A_enrolment vs availed_UPY'!R33</f>
        <v>0</v>
      </c>
      <c r="I33" s="360">
        <v>0</v>
      </c>
      <c r="J33" s="359">
        <f t="shared" si="0"/>
        <v>0</v>
      </c>
      <c r="K33" s="305">
        <f t="shared" si="2"/>
        <v>0</v>
      </c>
      <c r="L33" s="305">
        <f>'AT4A_enrolment vs availed_UPY'!L33</f>
        <v>0</v>
      </c>
    </row>
    <row r="34" spans="1:12" ht="15.75" customHeight="1" x14ac:dyDescent="0.2">
      <c r="A34" s="323">
        <v>25</v>
      </c>
      <c r="B34" s="323" t="s">
        <v>190</v>
      </c>
      <c r="C34" s="360"/>
      <c r="D34" s="360"/>
      <c r="E34" s="360">
        <v>310</v>
      </c>
      <c r="F34" s="359">
        <f t="shared" si="1"/>
        <v>0</v>
      </c>
      <c r="G34" s="360">
        <f>AT3A_Schools_PS!L34</f>
        <v>0</v>
      </c>
      <c r="H34" s="360">
        <f>'AT4A_enrolment vs availed_UPY'!R34</f>
        <v>0</v>
      </c>
      <c r="I34" s="360">
        <v>0</v>
      </c>
      <c r="J34" s="359">
        <f t="shared" si="0"/>
        <v>0</v>
      </c>
      <c r="K34" s="305">
        <f t="shared" si="2"/>
        <v>0</v>
      </c>
      <c r="L34" s="305">
        <f>'AT4A_enrolment vs availed_UPY'!L34</f>
        <v>0</v>
      </c>
    </row>
    <row r="35" spans="1:12" ht="15.75" customHeight="1" x14ac:dyDescent="0.2">
      <c r="A35" s="323">
        <v>26</v>
      </c>
      <c r="B35" s="323" t="s">
        <v>191</v>
      </c>
      <c r="C35" s="360"/>
      <c r="D35" s="360"/>
      <c r="E35" s="360">
        <v>310</v>
      </c>
      <c r="F35" s="359">
        <f t="shared" si="1"/>
        <v>0</v>
      </c>
      <c r="G35" s="360">
        <f>AT3A_Schools_PS!L35</f>
        <v>33</v>
      </c>
      <c r="H35" s="360">
        <f>'AT4A_enrolment vs availed_UPY'!R35</f>
        <v>176594</v>
      </c>
      <c r="I35" s="360">
        <v>197</v>
      </c>
      <c r="J35" s="359">
        <f t="shared" si="0"/>
        <v>896</v>
      </c>
      <c r="K35" s="305">
        <f t="shared" si="2"/>
        <v>34789018</v>
      </c>
      <c r="L35" s="305">
        <f>'AT4A_enrolment vs availed_UPY'!L35</f>
        <v>896</v>
      </c>
    </row>
    <row r="36" spans="1:12" ht="15.75" customHeight="1" x14ac:dyDescent="0.2">
      <c r="A36" s="323">
        <v>27</v>
      </c>
      <c r="B36" s="323" t="s">
        <v>192</v>
      </c>
      <c r="C36" s="360"/>
      <c r="D36" s="360"/>
      <c r="E36" s="360">
        <v>310</v>
      </c>
      <c r="F36" s="359">
        <f t="shared" si="1"/>
        <v>0</v>
      </c>
      <c r="G36" s="360">
        <f>AT3A_Schools_PS!L36</f>
        <v>0</v>
      </c>
      <c r="H36" s="360">
        <f>'AT4A_enrolment vs availed_UPY'!R36</f>
        <v>0</v>
      </c>
      <c r="I36" s="360">
        <v>0</v>
      </c>
      <c r="J36" s="359">
        <f t="shared" si="0"/>
        <v>0</v>
      </c>
      <c r="K36" s="305">
        <f t="shared" si="2"/>
        <v>0</v>
      </c>
      <c r="L36" s="305">
        <f>'AT4A_enrolment vs availed_UPY'!L36</f>
        <v>0</v>
      </c>
    </row>
    <row r="37" spans="1:12" ht="15.75" customHeight="1" x14ac:dyDescent="0.2">
      <c r="A37" s="323">
        <v>28</v>
      </c>
      <c r="B37" s="323" t="s">
        <v>193</v>
      </c>
      <c r="C37" s="360"/>
      <c r="D37" s="360"/>
      <c r="E37" s="360">
        <v>310</v>
      </c>
      <c r="F37" s="359">
        <f t="shared" si="1"/>
        <v>0</v>
      </c>
      <c r="G37" s="360">
        <f>AT3A_Schools_PS!L37</f>
        <v>0</v>
      </c>
      <c r="H37" s="360">
        <f>'AT4A_enrolment vs availed_UPY'!R37</f>
        <v>0</v>
      </c>
      <c r="I37" s="360">
        <v>0</v>
      </c>
      <c r="J37" s="359">
        <f t="shared" si="0"/>
        <v>0</v>
      </c>
      <c r="K37" s="305">
        <f t="shared" si="2"/>
        <v>0</v>
      </c>
      <c r="L37" s="305">
        <f>'AT4A_enrolment vs availed_UPY'!L37</f>
        <v>0</v>
      </c>
    </row>
    <row r="38" spans="1:12" ht="15.75" customHeight="1" x14ac:dyDescent="0.2">
      <c r="A38" s="323">
        <v>29</v>
      </c>
      <c r="B38" s="323" t="s">
        <v>194</v>
      </c>
      <c r="C38" s="360"/>
      <c r="D38" s="360"/>
      <c r="E38" s="360">
        <v>310</v>
      </c>
      <c r="F38" s="359">
        <f t="shared" si="1"/>
        <v>0</v>
      </c>
      <c r="G38" s="360">
        <f>AT3A_Schools_PS!L38</f>
        <v>0</v>
      </c>
      <c r="H38" s="360">
        <f>'AT4A_enrolment vs availed_UPY'!R38</f>
        <v>0</v>
      </c>
      <c r="I38" s="360">
        <v>0</v>
      </c>
      <c r="J38" s="359">
        <f t="shared" si="0"/>
        <v>0</v>
      </c>
      <c r="K38" s="305">
        <f t="shared" si="2"/>
        <v>0</v>
      </c>
      <c r="L38" s="305">
        <f>'AT4A_enrolment vs availed_UPY'!L38</f>
        <v>0</v>
      </c>
    </row>
    <row r="39" spans="1:12" ht="15.75" customHeight="1" x14ac:dyDescent="0.2">
      <c r="A39" s="323">
        <v>30</v>
      </c>
      <c r="B39" s="323" t="s">
        <v>195</v>
      </c>
      <c r="C39" s="360"/>
      <c r="D39" s="360"/>
      <c r="E39" s="360">
        <v>310</v>
      </c>
      <c r="F39" s="359">
        <f t="shared" si="1"/>
        <v>0</v>
      </c>
      <c r="G39" s="360">
        <f>AT3A_Schools_PS!L39</f>
        <v>0</v>
      </c>
      <c r="H39" s="360">
        <f>'AT4A_enrolment vs availed_UPY'!R39</f>
        <v>0</v>
      </c>
      <c r="I39" s="360">
        <v>0</v>
      </c>
      <c r="J39" s="359">
        <f t="shared" si="0"/>
        <v>0</v>
      </c>
      <c r="K39" s="305">
        <f t="shared" si="2"/>
        <v>0</v>
      </c>
      <c r="L39" s="305">
        <f>'AT4A_enrolment vs availed_UPY'!L39</f>
        <v>0</v>
      </c>
    </row>
    <row r="40" spans="1:12" ht="15.75" customHeight="1" x14ac:dyDescent="0.2">
      <c r="A40" s="323">
        <v>31</v>
      </c>
      <c r="B40" s="323" t="s">
        <v>196</v>
      </c>
      <c r="C40" s="360"/>
      <c r="D40" s="360"/>
      <c r="E40" s="360">
        <v>310</v>
      </c>
      <c r="F40" s="359">
        <f t="shared" si="1"/>
        <v>0</v>
      </c>
      <c r="G40" s="360">
        <f>AT3A_Schools_PS!L40</f>
        <v>0</v>
      </c>
      <c r="H40" s="360">
        <f>'AT4A_enrolment vs availed_UPY'!R40</f>
        <v>0</v>
      </c>
      <c r="I40" s="360">
        <v>0</v>
      </c>
      <c r="J40" s="359">
        <f t="shared" si="0"/>
        <v>0</v>
      </c>
      <c r="K40" s="305">
        <f t="shared" si="2"/>
        <v>0</v>
      </c>
      <c r="L40" s="305">
        <f>'AT4A_enrolment vs availed_UPY'!L40</f>
        <v>0</v>
      </c>
    </row>
    <row r="41" spans="1:12" ht="15.75" customHeight="1" x14ac:dyDescent="0.2">
      <c r="A41" s="323">
        <v>32</v>
      </c>
      <c r="B41" s="323" t="s">
        <v>197</v>
      </c>
      <c r="C41" s="360"/>
      <c r="D41" s="360"/>
      <c r="E41" s="360">
        <v>310</v>
      </c>
      <c r="F41" s="359">
        <f t="shared" si="1"/>
        <v>0</v>
      </c>
      <c r="G41" s="360">
        <f>AT3A_Schools_PS!L41</f>
        <v>0</v>
      </c>
      <c r="H41" s="360">
        <f>'AT4A_enrolment vs availed_UPY'!R41</f>
        <v>0</v>
      </c>
      <c r="I41" s="360">
        <v>0</v>
      </c>
      <c r="J41" s="359">
        <f t="shared" si="0"/>
        <v>0</v>
      </c>
      <c r="K41" s="305">
        <f t="shared" si="2"/>
        <v>0</v>
      </c>
      <c r="L41" s="305">
        <f>'AT4A_enrolment vs availed_UPY'!L41</f>
        <v>0</v>
      </c>
    </row>
    <row r="42" spans="1:12" ht="15.75" customHeight="1" x14ac:dyDescent="0.2">
      <c r="A42" s="323">
        <v>33</v>
      </c>
      <c r="B42" s="323" t="s">
        <v>198</v>
      </c>
      <c r="C42" s="360"/>
      <c r="D42" s="360"/>
      <c r="E42" s="360">
        <v>310</v>
      </c>
      <c r="F42" s="359">
        <f t="shared" si="1"/>
        <v>0</v>
      </c>
      <c r="G42" s="360">
        <f>AT3A_Schools_PS!L42</f>
        <v>0</v>
      </c>
      <c r="H42" s="360">
        <f>'AT4A_enrolment vs availed_UPY'!R42</f>
        <v>0</v>
      </c>
      <c r="I42" s="360">
        <v>0</v>
      </c>
      <c r="J42" s="359">
        <f t="shared" si="0"/>
        <v>0</v>
      </c>
      <c r="K42" s="305">
        <f t="shared" si="2"/>
        <v>0</v>
      </c>
      <c r="L42" s="305">
        <f>'AT4A_enrolment vs availed_UPY'!L42</f>
        <v>0</v>
      </c>
    </row>
    <row r="43" spans="1:12" ht="15.75" customHeight="1" x14ac:dyDescent="0.2">
      <c r="A43" s="323">
        <v>34</v>
      </c>
      <c r="B43" s="323" t="s">
        <v>199</v>
      </c>
      <c r="C43" s="360"/>
      <c r="D43" s="360"/>
      <c r="E43" s="360">
        <v>310</v>
      </c>
      <c r="F43" s="359">
        <f t="shared" si="1"/>
        <v>0</v>
      </c>
      <c r="G43" s="360">
        <f>AT3A_Schools_PS!L43</f>
        <v>0</v>
      </c>
      <c r="H43" s="360">
        <f>'AT4A_enrolment vs availed_UPY'!R43</f>
        <v>0</v>
      </c>
      <c r="I43" s="360">
        <v>0</v>
      </c>
      <c r="J43" s="359">
        <f t="shared" si="0"/>
        <v>0</v>
      </c>
      <c r="K43" s="305">
        <f t="shared" si="2"/>
        <v>0</v>
      </c>
      <c r="L43" s="305">
        <f>'AT4A_enrolment vs availed_UPY'!L43</f>
        <v>0</v>
      </c>
    </row>
    <row r="44" spans="1:12" ht="15.75" customHeight="1" x14ac:dyDescent="0.2">
      <c r="A44" s="323">
        <v>35</v>
      </c>
      <c r="B44" s="323" t="s">
        <v>200</v>
      </c>
      <c r="C44" s="360"/>
      <c r="D44" s="360"/>
      <c r="E44" s="360">
        <v>310</v>
      </c>
      <c r="F44" s="359">
        <f t="shared" si="1"/>
        <v>0</v>
      </c>
      <c r="G44" s="360">
        <f>AT3A_Schools_PS!L44</f>
        <v>0</v>
      </c>
      <c r="H44" s="360">
        <f>'AT4A_enrolment vs availed_UPY'!R44</f>
        <v>0</v>
      </c>
      <c r="I44" s="360">
        <v>0</v>
      </c>
      <c r="J44" s="359">
        <f t="shared" si="0"/>
        <v>0</v>
      </c>
      <c r="K44" s="305">
        <f t="shared" si="2"/>
        <v>0</v>
      </c>
      <c r="L44" s="305">
        <f>'AT4A_enrolment vs availed_UPY'!L44</f>
        <v>0</v>
      </c>
    </row>
    <row r="45" spans="1:12" ht="15.75" customHeight="1" x14ac:dyDescent="0.2">
      <c r="A45" s="323">
        <v>36</v>
      </c>
      <c r="B45" s="323" t="s">
        <v>201</v>
      </c>
      <c r="C45" s="360"/>
      <c r="D45" s="360"/>
      <c r="E45" s="360">
        <v>310</v>
      </c>
      <c r="F45" s="359">
        <f t="shared" si="1"/>
        <v>0</v>
      </c>
      <c r="G45" s="360">
        <f>AT3A_Schools_PS!L45</f>
        <v>0</v>
      </c>
      <c r="H45" s="360">
        <f>'AT4A_enrolment vs availed_UPY'!R45</f>
        <v>0</v>
      </c>
      <c r="I45" s="360">
        <v>0</v>
      </c>
      <c r="J45" s="359">
        <f t="shared" si="0"/>
        <v>0</v>
      </c>
      <c r="K45" s="305">
        <f t="shared" si="2"/>
        <v>0</v>
      </c>
      <c r="L45" s="305">
        <f>'AT4A_enrolment vs availed_UPY'!L45</f>
        <v>0</v>
      </c>
    </row>
    <row r="46" spans="1:12" ht="15.75" customHeight="1" x14ac:dyDescent="0.2">
      <c r="A46" s="323">
        <v>37</v>
      </c>
      <c r="B46" s="323" t="s">
        <v>202</v>
      </c>
      <c r="C46" s="360"/>
      <c r="D46" s="360"/>
      <c r="E46" s="360">
        <v>310</v>
      </c>
      <c r="F46" s="359">
        <f t="shared" si="1"/>
        <v>0</v>
      </c>
      <c r="G46" s="360">
        <f>AT3A_Schools_PS!L46</f>
        <v>0</v>
      </c>
      <c r="H46" s="360">
        <f>'AT4A_enrolment vs availed_UPY'!R46</f>
        <v>0</v>
      </c>
      <c r="I46" s="360">
        <v>0</v>
      </c>
      <c r="J46" s="359">
        <f t="shared" si="0"/>
        <v>0</v>
      </c>
      <c r="K46" s="305">
        <f t="shared" si="2"/>
        <v>0</v>
      </c>
      <c r="L46" s="305">
        <f>'AT4A_enrolment vs availed_UPY'!L46</f>
        <v>0</v>
      </c>
    </row>
    <row r="47" spans="1:12" ht="15.75" customHeight="1" x14ac:dyDescent="0.2">
      <c r="A47" s="323">
        <v>38</v>
      </c>
      <c r="B47" s="323" t="s">
        <v>203</v>
      </c>
      <c r="C47" s="360"/>
      <c r="D47" s="360"/>
      <c r="E47" s="360">
        <v>310</v>
      </c>
      <c r="F47" s="359">
        <f t="shared" si="1"/>
        <v>0</v>
      </c>
      <c r="G47" s="360">
        <f>AT3A_Schools_PS!L47</f>
        <v>0</v>
      </c>
      <c r="H47" s="360">
        <f>'AT4A_enrolment vs availed_UPY'!R47</f>
        <v>0</v>
      </c>
      <c r="I47" s="360">
        <v>0</v>
      </c>
      <c r="J47" s="359">
        <f t="shared" si="0"/>
        <v>0</v>
      </c>
      <c r="K47" s="305">
        <f t="shared" si="2"/>
        <v>0</v>
      </c>
      <c r="L47" s="305">
        <f>'AT4A_enrolment vs availed_UPY'!L47</f>
        <v>0</v>
      </c>
    </row>
    <row r="48" spans="1:12" ht="15.75" customHeight="1" x14ac:dyDescent="0.2">
      <c r="A48" s="323">
        <v>39</v>
      </c>
      <c r="B48" s="323" t="s">
        <v>205</v>
      </c>
      <c r="C48" s="360"/>
      <c r="D48" s="360"/>
      <c r="E48" s="360">
        <v>310</v>
      </c>
      <c r="F48" s="359">
        <f t="shared" si="1"/>
        <v>0</v>
      </c>
      <c r="G48" s="360">
        <f>AT3A_Schools_PS!L48</f>
        <v>0</v>
      </c>
      <c r="H48" s="360">
        <f>'AT4A_enrolment vs availed_UPY'!R48</f>
        <v>0</v>
      </c>
      <c r="I48" s="360">
        <v>0</v>
      </c>
      <c r="J48" s="359">
        <f t="shared" si="0"/>
        <v>0</v>
      </c>
      <c r="K48" s="305">
        <f t="shared" si="2"/>
        <v>0</v>
      </c>
      <c r="L48" s="305">
        <f>'AT4A_enrolment vs availed_UPY'!L48</f>
        <v>0</v>
      </c>
    </row>
    <row r="49" spans="1:12" ht="15.75" customHeight="1" x14ac:dyDescent="0.2">
      <c r="A49" s="323">
        <v>40</v>
      </c>
      <c r="B49" s="323" t="s">
        <v>206</v>
      </c>
      <c r="C49" s="360"/>
      <c r="D49" s="360"/>
      <c r="E49" s="360">
        <v>310</v>
      </c>
      <c r="F49" s="359">
        <f t="shared" si="1"/>
        <v>0</v>
      </c>
      <c r="G49" s="360">
        <f>AT3A_Schools_PS!L49</f>
        <v>0</v>
      </c>
      <c r="H49" s="360">
        <f>'AT4A_enrolment vs availed_UPY'!R49</f>
        <v>0</v>
      </c>
      <c r="I49" s="360">
        <v>0</v>
      </c>
      <c r="J49" s="359">
        <f t="shared" si="0"/>
        <v>0</v>
      </c>
      <c r="K49" s="305">
        <f t="shared" si="2"/>
        <v>0</v>
      </c>
      <c r="L49" s="305">
        <f>'AT4A_enrolment vs availed_UPY'!L49</f>
        <v>0</v>
      </c>
    </row>
    <row r="50" spans="1:12" ht="15.75" customHeight="1" x14ac:dyDescent="0.2">
      <c r="A50" s="323">
        <v>41</v>
      </c>
      <c r="B50" s="323" t="s">
        <v>207</v>
      </c>
      <c r="C50" s="360"/>
      <c r="D50" s="360"/>
      <c r="E50" s="360">
        <v>310</v>
      </c>
      <c r="F50" s="359">
        <f t="shared" si="1"/>
        <v>0</v>
      </c>
      <c r="G50" s="360">
        <f>AT3A_Schools_PS!L50</f>
        <v>0</v>
      </c>
      <c r="H50" s="360">
        <f>'AT4A_enrolment vs availed_UPY'!R50</f>
        <v>0</v>
      </c>
      <c r="I50" s="360">
        <v>0</v>
      </c>
      <c r="J50" s="359">
        <f t="shared" si="0"/>
        <v>0</v>
      </c>
      <c r="K50" s="305">
        <f t="shared" si="2"/>
        <v>0</v>
      </c>
      <c r="L50" s="305">
        <f>'AT4A_enrolment vs availed_UPY'!L50</f>
        <v>0</v>
      </c>
    </row>
    <row r="51" spans="1:12" ht="15.75" customHeight="1" x14ac:dyDescent="0.2">
      <c r="A51" s="323">
        <v>42</v>
      </c>
      <c r="B51" s="323" t="s">
        <v>208</v>
      </c>
      <c r="C51" s="360"/>
      <c r="D51" s="360"/>
      <c r="E51" s="360">
        <v>310</v>
      </c>
      <c r="F51" s="359">
        <f t="shared" si="1"/>
        <v>0</v>
      </c>
      <c r="G51" s="360">
        <f>AT3A_Schools_PS!L51</f>
        <v>0</v>
      </c>
      <c r="H51" s="360">
        <f>'AT4A_enrolment vs availed_UPY'!R51</f>
        <v>0</v>
      </c>
      <c r="I51" s="360">
        <v>0</v>
      </c>
      <c r="J51" s="359">
        <f t="shared" si="0"/>
        <v>0</v>
      </c>
      <c r="K51" s="305">
        <f t="shared" si="2"/>
        <v>0</v>
      </c>
      <c r="L51" s="305">
        <f>'AT4A_enrolment vs availed_UPY'!L51</f>
        <v>0</v>
      </c>
    </row>
    <row r="52" spans="1:12" ht="15.75" customHeight="1" x14ac:dyDescent="0.2">
      <c r="A52" s="323">
        <v>43</v>
      </c>
      <c r="B52" s="323" t="s">
        <v>209</v>
      </c>
      <c r="C52" s="360"/>
      <c r="D52" s="360"/>
      <c r="E52" s="360">
        <v>310</v>
      </c>
      <c r="F52" s="359">
        <f t="shared" si="1"/>
        <v>0</v>
      </c>
      <c r="G52" s="360">
        <f>AT3A_Schools_PS!L52</f>
        <v>0</v>
      </c>
      <c r="H52" s="360">
        <f>'AT4A_enrolment vs availed_UPY'!R52</f>
        <v>0</v>
      </c>
      <c r="I52" s="360">
        <v>0</v>
      </c>
      <c r="J52" s="359">
        <f t="shared" si="0"/>
        <v>0</v>
      </c>
      <c r="K52" s="305">
        <f t="shared" si="2"/>
        <v>0</v>
      </c>
      <c r="L52" s="305">
        <f>'AT4A_enrolment vs availed_UPY'!L52</f>
        <v>0</v>
      </c>
    </row>
    <row r="53" spans="1:12" ht="15.75" customHeight="1" x14ac:dyDescent="0.2">
      <c r="A53" s="323">
        <v>44</v>
      </c>
      <c r="B53" s="323" t="s">
        <v>210</v>
      </c>
      <c r="C53" s="360"/>
      <c r="D53" s="360"/>
      <c r="E53" s="360">
        <v>310</v>
      </c>
      <c r="F53" s="359">
        <f t="shared" si="1"/>
        <v>0</v>
      </c>
      <c r="G53" s="360">
        <f>AT3A_Schools_PS!L53</f>
        <v>0</v>
      </c>
      <c r="H53" s="360">
        <f>'AT4A_enrolment vs availed_UPY'!R53</f>
        <v>0</v>
      </c>
      <c r="I53" s="360">
        <v>0</v>
      </c>
      <c r="J53" s="359">
        <f t="shared" si="0"/>
        <v>0</v>
      </c>
      <c r="K53" s="305">
        <f t="shared" si="2"/>
        <v>0</v>
      </c>
      <c r="L53" s="305">
        <f>'AT4A_enrolment vs availed_UPY'!L53</f>
        <v>0</v>
      </c>
    </row>
    <row r="54" spans="1:12" ht="15.75" customHeight="1" x14ac:dyDescent="0.2">
      <c r="A54" s="323">
        <v>45</v>
      </c>
      <c r="B54" s="323" t="s">
        <v>213</v>
      </c>
      <c r="C54" s="360"/>
      <c r="D54" s="360"/>
      <c r="E54" s="360">
        <v>310</v>
      </c>
      <c r="F54" s="359">
        <f t="shared" si="1"/>
        <v>0</v>
      </c>
      <c r="G54" s="360">
        <f>AT3A_Schools_PS!L54</f>
        <v>0</v>
      </c>
      <c r="H54" s="360">
        <f>'AT4A_enrolment vs availed_UPY'!R54</f>
        <v>0</v>
      </c>
      <c r="I54" s="360">
        <v>0</v>
      </c>
      <c r="J54" s="359">
        <f t="shared" si="0"/>
        <v>0</v>
      </c>
      <c r="K54" s="305">
        <f t="shared" si="2"/>
        <v>0</v>
      </c>
      <c r="L54" s="305">
        <f>'AT4A_enrolment vs availed_UPY'!L54</f>
        <v>0</v>
      </c>
    </row>
    <row r="55" spans="1:12" ht="15.75" customHeight="1" x14ac:dyDescent="0.2">
      <c r="A55" s="323">
        <v>46</v>
      </c>
      <c r="B55" s="323" t="s">
        <v>215</v>
      </c>
      <c r="C55" s="360"/>
      <c r="D55" s="360"/>
      <c r="E55" s="360">
        <v>310</v>
      </c>
      <c r="F55" s="359">
        <f t="shared" si="1"/>
        <v>0</v>
      </c>
      <c r="G55" s="360">
        <f>AT3A_Schools_PS!L55</f>
        <v>0</v>
      </c>
      <c r="H55" s="360">
        <f>'AT4A_enrolment vs availed_UPY'!R55</f>
        <v>0</v>
      </c>
      <c r="I55" s="360">
        <v>0</v>
      </c>
      <c r="J55" s="359">
        <f t="shared" si="0"/>
        <v>0</v>
      </c>
      <c r="K55" s="305">
        <f t="shared" si="2"/>
        <v>0</v>
      </c>
      <c r="L55" s="305">
        <f>'AT4A_enrolment vs availed_UPY'!L55</f>
        <v>0</v>
      </c>
    </row>
    <row r="56" spans="1:12" ht="15.75" customHeight="1" x14ac:dyDescent="0.2">
      <c r="A56" s="323">
        <v>47</v>
      </c>
      <c r="B56" s="323" t="s">
        <v>216</v>
      </c>
      <c r="C56" s="360"/>
      <c r="D56" s="360"/>
      <c r="E56" s="360">
        <v>310</v>
      </c>
      <c r="F56" s="359">
        <f t="shared" si="1"/>
        <v>0</v>
      </c>
      <c r="G56" s="360">
        <f>AT3A_Schools_PS!L56</f>
        <v>0</v>
      </c>
      <c r="H56" s="360">
        <f>'AT4A_enrolment vs availed_UPY'!R56</f>
        <v>0</v>
      </c>
      <c r="I56" s="360">
        <v>0</v>
      </c>
      <c r="J56" s="359">
        <f t="shared" si="0"/>
        <v>0</v>
      </c>
      <c r="K56" s="305">
        <f t="shared" si="2"/>
        <v>0</v>
      </c>
      <c r="L56" s="305">
        <f>'AT4A_enrolment vs availed_UPY'!L56</f>
        <v>0</v>
      </c>
    </row>
    <row r="57" spans="1:12" ht="15.75" customHeight="1" x14ac:dyDescent="0.2">
      <c r="A57" s="323">
        <v>48</v>
      </c>
      <c r="B57" s="323" t="s">
        <v>217</v>
      </c>
      <c r="C57" s="360"/>
      <c r="D57" s="360"/>
      <c r="E57" s="360">
        <v>310</v>
      </c>
      <c r="F57" s="359">
        <f t="shared" si="1"/>
        <v>0</v>
      </c>
      <c r="G57" s="360">
        <f>AT3A_Schools_PS!L57</f>
        <v>0</v>
      </c>
      <c r="H57" s="360">
        <f>'AT4A_enrolment vs availed_UPY'!R57</f>
        <v>0</v>
      </c>
      <c r="I57" s="360">
        <v>0</v>
      </c>
      <c r="J57" s="359">
        <f t="shared" si="0"/>
        <v>0</v>
      </c>
      <c r="K57" s="305">
        <f t="shared" si="2"/>
        <v>0</v>
      </c>
      <c r="L57" s="305">
        <f>'AT4A_enrolment vs availed_UPY'!L57</f>
        <v>0</v>
      </c>
    </row>
    <row r="58" spans="1:12" ht="15.75" customHeight="1" x14ac:dyDescent="0.2">
      <c r="A58" s="323">
        <v>49</v>
      </c>
      <c r="B58" s="323" t="s">
        <v>218</v>
      </c>
      <c r="C58" s="360"/>
      <c r="D58" s="360"/>
      <c r="E58" s="360">
        <v>310</v>
      </c>
      <c r="F58" s="359">
        <f t="shared" si="1"/>
        <v>0</v>
      </c>
      <c r="G58" s="360">
        <f>AT3A_Schools_PS!L58</f>
        <v>0</v>
      </c>
      <c r="H58" s="360">
        <f>'AT4A_enrolment vs availed_UPY'!R58</f>
        <v>0</v>
      </c>
      <c r="I58" s="360">
        <v>0</v>
      </c>
      <c r="J58" s="359">
        <f t="shared" si="0"/>
        <v>0</v>
      </c>
      <c r="K58" s="305">
        <f t="shared" si="2"/>
        <v>0</v>
      </c>
      <c r="L58" s="305">
        <f>'AT4A_enrolment vs availed_UPY'!L58</f>
        <v>0</v>
      </c>
    </row>
    <row r="59" spans="1:12" ht="15.75" customHeight="1" x14ac:dyDescent="0.2">
      <c r="A59" s="323">
        <v>50</v>
      </c>
      <c r="B59" s="323" t="s">
        <v>219</v>
      </c>
      <c r="C59" s="360"/>
      <c r="D59" s="360"/>
      <c r="E59" s="360">
        <v>310</v>
      </c>
      <c r="F59" s="359">
        <f t="shared" si="1"/>
        <v>0</v>
      </c>
      <c r="G59" s="360">
        <f>AT3A_Schools_PS!L59</f>
        <v>0</v>
      </c>
      <c r="H59" s="360">
        <f>'AT4A_enrolment vs availed_UPY'!R59</f>
        <v>0</v>
      </c>
      <c r="I59" s="360">
        <v>0</v>
      </c>
      <c r="J59" s="359">
        <f t="shared" si="0"/>
        <v>0</v>
      </c>
      <c r="K59" s="305">
        <f t="shared" si="2"/>
        <v>0</v>
      </c>
      <c r="L59" s="305">
        <f>'AT4A_enrolment vs availed_UPY'!L59</f>
        <v>0</v>
      </c>
    </row>
    <row r="60" spans="1:12" ht="15.75" customHeight="1" x14ac:dyDescent="0.2">
      <c r="A60" s="323">
        <v>51</v>
      </c>
      <c r="B60" s="323" t="s">
        <v>220</v>
      </c>
      <c r="C60" s="360"/>
      <c r="D60" s="360"/>
      <c r="E60" s="360">
        <v>310</v>
      </c>
      <c r="F60" s="359">
        <f t="shared" si="1"/>
        <v>0</v>
      </c>
      <c r="G60" s="360">
        <f>AT3A_Schools_PS!L60</f>
        <v>0</v>
      </c>
      <c r="H60" s="360">
        <f>'AT4A_enrolment vs availed_UPY'!R60</f>
        <v>0</v>
      </c>
      <c r="I60" s="360">
        <v>0</v>
      </c>
      <c r="J60" s="359">
        <f t="shared" si="0"/>
        <v>0</v>
      </c>
      <c r="K60" s="305">
        <f t="shared" si="2"/>
        <v>0</v>
      </c>
      <c r="L60" s="305">
        <f>'AT4A_enrolment vs availed_UPY'!L60</f>
        <v>0</v>
      </c>
    </row>
    <row r="61" spans="1:12" ht="15.75" customHeight="1" x14ac:dyDescent="0.2">
      <c r="A61" s="323">
        <v>52</v>
      </c>
      <c r="B61" s="323" t="s">
        <v>221</v>
      </c>
      <c r="C61" s="360"/>
      <c r="D61" s="360"/>
      <c r="E61" s="360">
        <v>310</v>
      </c>
      <c r="F61" s="359">
        <f t="shared" si="1"/>
        <v>0</v>
      </c>
      <c r="G61" s="360">
        <f>AT3A_Schools_PS!L61</f>
        <v>0</v>
      </c>
      <c r="H61" s="360">
        <f>'AT4A_enrolment vs availed_UPY'!R61</f>
        <v>0</v>
      </c>
      <c r="I61" s="360">
        <v>0</v>
      </c>
      <c r="J61" s="359">
        <f t="shared" si="0"/>
        <v>0</v>
      </c>
      <c r="K61" s="305">
        <f t="shared" si="2"/>
        <v>0</v>
      </c>
      <c r="L61" s="305">
        <f>'AT4A_enrolment vs availed_UPY'!L61</f>
        <v>0</v>
      </c>
    </row>
    <row r="62" spans="1:12" ht="15.75" customHeight="1" x14ac:dyDescent="0.2">
      <c r="A62" s="323">
        <v>53</v>
      </c>
      <c r="B62" s="323" t="s">
        <v>222</v>
      </c>
      <c r="C62" s="360"/>
      <c r="D62" s="360"/>
      <c r="E62" s="360">
        <v>310</v>
      </c>
      <c r="F62" s="359">
        <f t="shared" si="1"/>
        <v>0</v>
      </c>
      <c r="G62" s="360">
        <f>AT3A_Schools_PS!L62</f>
        <v>0</v>
      </c>
      <c r="H62" s="360">
        <f>'AT4A_enrolment vs availed_UPY'!R62</f>
        <v>0</v>
      </c>
      <c r="I62" s="360">
        <v>0</v>
      </c>
      <c r="J62" s="359">
        <f t="shared" si="0"/>
        <v>0</v>
      </c>
      <c r="K62" s="305">
        <f t="shared" si="2"/>
        <v>0</v>
      </c>
      <c r="L62" s="305">
        <f>'AT4A_enrolment vs availed_UPY'!L62</f>
        <v>0</v>
      </c>
    </row>
    <row r="63" spans="1:12" ht="15.75" customHeight="1" x14ac:dyDescent="0.2">
      <c r="A63" s="323">
        <v>54</v>
      </c>
      <c r="B63" s="323" t="s">
        <v>223</v>
      </c>
      <c r="C63" s="360"/>
      <c r="D63" s="360"/>
      <c r="E63" s="360">
        <v>310</v>
      </c>
      <c r="F63" s="359">
        <f t="shared" si="1"/>
        <v>0</v>
      </c>
      <c r="G63" s="360">
        <f>AT3A_Schools_PS!L63</f>
        <v>0</v>
      </c>
      <c r="H63" s="360">
        <f>'AT4A_enrolment vs availed_UPY'!R63</f>
        <v>0</v>
      </c>
      <c r="I63" s="360">
        <v>0</v>
      </c>
      <c r="J63" s="359">
        <f t="shared" si="0"/>
        <v>0</v>
      </c>
      <c r="K63" s="305">
        <f t="shared" si="2"/>
        <v>0</v>
      </c>
      <c r="L63" s="305">
        <f>'AT4A_enrolment vs availed_UPY'!L63</f>
        <v>0</v>
      </c>
    </row>
    <row r="64" spans="1:12" ht="15.75" customHeight="1" x14ac:dyDescent="0.2">
      <c r="A64" s="323">
        <v>55</v>
      </c>
      <c r="B64" s="323" t="s">
        <v>224</v>
      </c>
      <c r="C64" s="360"/>
      <c r="D64" s="360"/>
      <c r="E64" s="360">
        <v>310</v>
      </c>
      <c r="F64" s="359">
        <f t="shared" si="1"/>
        <v>0</v>
      </c>
      <c r="G64" s="360">
        <f>AT3A_Schools_PS!L64</f>
        <v>0</v>
      </c>
      <c r="H64" s="360">
        <f>'AT4A_enrolment vs availed_UPY'!R64</f>
        <v>0</v>
      </c>
      <c r="I64" s="360">
        <v>0</v>
      </c>
      <c r="J64" s="359">
        <f t="shared" si="0"/>
        <v>0</v>
      </c>
      <c r="K64" s="305">
        <f t="shared" si="2"/>
        <v>0</v>
      </c>
      <c r="L64" s="305">
        <f>'AT4A_enrolment vs availed_UPY'!L64</f>
        <v>0</v>
      </c>
    </row>
    <row r="65" spans="1:12" ht="15.75" customHeight="1" x14ac:dyDescent="0.2">
      <c r="A65" s="323">
        <v>56</v>
      </c>
      <c r="B65" s="323" t="s">
        <v>225</v>
      </c>
      <c r="C65" s="360"/>
      <c r="D65" s="360"/>
      <c r="E65" s="360">
        <v>310</v>
      </c>
      <c r="F65" s="359">
        <f t="shared" si="1"/>
        <v>0</v>
      </c>
      <c r="G65" s="360">
        <f>AT3A_Schools_PS!L65</f>
        <v>0</v>
      </c>
      <c r="H65" s="360">
        <f>'AT4A_enrolment vs availed_UPY'!R65</f>
        <v>0</v>
      </c>
      <c r="I65" s="360">
        <v>0</v>
      </c>
      <c r="J65" s="359">
        <f t="shared" si="0"/>
        <v>0</v>
      </c>
      <c r="K65" s="305">
        <f t="shared" si="2"/>
        <v>0</v>
      </c>
      <c r="L65" s="305">
        <f>'AT4A_enrolment vs availed_UPY'!L65</f>
        <v>0</v>
      </c>
    </row>
    <row r="66" spans="1:12" ht="15.75" customHeight="1" x14ac:dyDescent="0.2">
      <c r="A66" s="323">
        <v>57</v>
      </c>
      <c r="B66" s="323" t="s">
        <v>226</v>
      </c>
      <c r="C66" s="360"/>
      <c r="D66" s="360"/>
      <c r="E66" s="360">
        <v>310</v>
      </c>
      <c r="F66" s="359">
        <f t="shared" si="1"/>
        <v>0</v>
      </c>
      <c r="G66" s="360">
        <f>AT3A_Schools_PS!L66</f>
        <v>0</v>
      </c>
      <c r="H66" s="360">
        <f>'AT4A_enrolment vs availed_UPY'!R66</f>
        <v>0</v>
      </c>
      <c r="I66" s="360">
        <v>0</v>
      </c>
      <c r="J66" s="359">
        <f t="shared" si="0"/>
        <v>0</v>
      </c>
      <c r="K66" s="305">
        <f t="shared" si="2"/>
        <v>0</v>
      </c>
      <c r="L66" s="305">
        <f>'AT4A_enrolment vs availed_UPY'!L66</f>
        <v>0</v>
      </c>
    </row>
    <row r="67" spans="1:12" ht="15.75" customHeight="1" x14ac:dyDescent="0.2">
      <c r="A67" s="323">
        <v>58</v>
      </c>
      <c r="B67" s="323" t="s">
        <v>227</v>
      </c>
      <c r="C67" s="360"/>
      <c r="D67" s="360"/>
      <c r="E67" s="360">
        <v>310</v>
      </c>
      <c r="F67" s="359">
        <f t="shared" si="1"/>
        <v>0</v>
      </c>
      <c r="G67" s="360">
        <f>AT3A_Schools_PS!L67</f>
        <v>0</v>
      </c>
      <c r="H67" s="360">
        <f>'AT4A_enrolment vs availed_UPY'!R67</f>
        <v>0</v>
      </c>
      <c r="I67" s="360">
        <v>0</v>
      </c>
      <c r="J67" s="359">
        <f t="shared" si="0"/>
        <v>0</v>
      </c>
      <c r="K67" s="305">
        <f t="shared" si="2"/>
        <v>0</v>
      </c>
      <c r="L67" s="305">
        <f>'AT4A_enrolment vs availed_UPY'!L67</f>
        <v>0</v>
      </c>
    </row>
    <row r="68" spans="1:12" ht="15.75" customHeight="1" x14ac:dyDescent="0.2">
      <c r="A68" s="323">
        <v>59</v>
      </c>
      <c r="B68" s="323" t="s">
        <v>228</v>
      </c>
      <c r="C68" s="360"/>
      <c r="D68" s="360"/>
      <c r="E68" s="360">
        <v>310</v>
      </c>
      <c r="F68" s="359">
        <f t="shared" si="1"/>
        <v>0</v>
      </c>
      <c r="G68" s="360">
        <f>AT3A_Schools_PS!L68</f>
        <v>0</v>
      </c>
      <c r="H68" s="360">
        <f>'AT4A_enrolment vs availed_UPY'!R68</f>
        <v>0</v>
      </c>
      <c r="I68" s="360">
        <v>0</v>
      </c>
      <c r="J68" s="359">
        <f t="shared" si="0"/>
        <v>0</v>
      </c>
      <c r="K68" s="305">
        <f t="shared" si="2"/>
        <v>0</v>
      </c>
      <c r="L68" s="305">
        <f>'AT4A_enrolment vs availed_UPY'!L68</f>
        <v>0</v>
      </c>
    </row>
    <row r="69" spans="1:12" ht="15.75" customHeight="1" x14ac:dyDescent="0.2">
      <c r="A69" s="323">
        <v>60</v>
      </c>
      <c r="B69" s="323" t="s">
        <v>229</v>
      </c>
      <c r="C69" s="360"/>
      <c r="D69" s="360"/>
      <c r="E69" s="360">
        <v>310</v>
      </c>
      <c r="F69" s="359">
        <f t="shared" si="1"/>
        <v>0</v>
      </c>
      <c r="G69" s="360">
        <f>AT3A_Schools_PS!L69</f>
        <v>0</v>
      </c>
      <c r="H69" s="360">
        <f>'AT4A_enrolment vs availed_UPY'!R69</f>
        <v>0</v>
      </c>
      <c r="I69" s="360">
        <v>0</v>
      </c>
      <c r="J69" s="359">
        <f t="shared" si="0"/>
        <v>0</v>
      </c>
      <c r="K69" s="305">
        <f t="shared" si="2"/>
        <v>0</v>
      </c>
      <c r="L69" s="305">
        <f>'AT4A_enrolment vs availed_UPY'!L69</f>
        <v>0</v>
      </c>
    </row>
    <row r="70" spans="1:12" ht="15.75" customHeight="1" x14ac:dyDescent="0.2">
      <c r="A70" s="323">
        <v>61</v>
      </c>
      <c r="B70" s="323" t="s">
        <v>230</v>
      </c>
      <c r="C70" s="360"/>
      <c r="D70" s="360"/>
      <c r="E70" s="360">
        <v>310</v>
      </c>
      <c r="F70" s="359">
        <f t="shared" si="1"/>
        <v>0</v>
      </c>
      <c r="G70" s="360">
        <f>AT3A_Schools_PS!L70</f>
        <v>0</v>
      </c>
      <c r="H70" s="360">
        <f>'AT4A_enrolment vs availed_UPY'!R70</f>
        <v>0</v>
      </c>
      <c r="I70" s="360">
        <v>0</v>
      </c>
      <c r="J70" s="359">
        <f t="shared" si="0"/>
        <v>0</v>
      </c>
      <c r="K70" s="305">
        <f t="shared" si="2"/>
        <v>0</v>
      </c>
      <c r="L70" s="305">
        <f>'AT4A_enrolment vs availed_UPY'!L70</f>
        <v>0</v>
      </c>
    </row>
    <row r="71" spans="1:12" ht="15.75" customHeight="1" x14ac:dyDescent="0.2">
      <c r="A71" s="323">
        <v>62</v>
      </c>
      <c r="B71" s="323" t="s">
        <v>231</v>
      </c>
      <c r="C71" s="360">
        <v>67</v>
      </c>
      <c r="D71" s="360">
        <v>3350</v>
      </c>
      <c r="E71" s="360">
        <v>310</v>
      </c>
      <c r="F71" s="359">
        <f t="shared" si="1"/>
        <v>1038500</v>
      </c>
      <c r="G71" s="360">
        <f>AT3A_Schools_PS!L71</f>
        <v>67</v>
      </c>
      <c r="H71" s="360">
        <f>'AT4A_enrolment vs availed_UPY'!R71</f>
        <v>472040</v>
      </c>
      <c r="I71" s="360">
        <v>225</v>
      </c>
      <c r="J71" s="359">
        <f t="shared" si="0"/>
        <v>2098</v>
      </c>
      <c r="K71" s="305">
        <f t="shared" si="2"/>
        <v>106209000</v>
      </c>
      <c r="L71" s="305">
        <f>'AT4A_enrolment vs availed_UPY'!L71</f>
        <v>2098</v>
      </c>
    </row>
    <row r="72" spans="1:12" ht="15.75" customHeight="1" x14ac:dyDescent="0.2">
      <c r="A72" s="323">
        <v>63</v>
      </c>
      <c r="B72" s="323" t="s">
        <v>232</v>
      </c>
      <c r="C72" s="360"/>
      <c r="D72" s="360"/>
      <c r="E72" s="360">
        <v>310</v>
      </c>
      <c r="F72" s="359">
        <f t="shared" si="1"/>
        <v>0</v>
      </c>
      <c r="G72" s="360">
        <f>AT3A_Schools_PS!L72</f>
        <v>0</v>
      </c>
      <c r="H72" s="360">
        <f>'AT4A_enrolment vs availed_UPY'!R72</f>
        <v>0</v>
      </c>
      <c r="I72" s="360">
        <v>0</v>
      </c>
      <c r="J72" s="359">
        <f t="shared" si="0"/>
        <v>0</v>
      </c>
      <c r="K72" s="305">
        <f t="shared" si="2"/>
        <v>0</v>
      </c>
      <c r="L72" s="305">
        <f>'AT4A_enrolment vs availed_UPY'!L72</f>
        <v>0</v>
      </c>
    </row>
    <row r="73" spans="1:12" ht="15.75" customHeight="1" x14ac:dyDescent="0.2">
      <c r="A73" s="323">
        <v>64</v>
      </c>
      <c r="B73" s="323" t="s">
        <v>233</v>
      </c>
      <c r="C73" s="360"/>
      <c r="D73" s="360"/>
      <c r="E73" s="360">
        <v>310</v>
      </c>
      <c r="F73" s="359">
        <f t="shared" si="1"/>
        <v>0</v>
      </c>
      <c r="G73" s="360">
        <f>AT3A_Schools_PS!L73</f>
        <v>0</v>
      </c>
      <c r="H73" s="360">
        <f>'AT4A_enrolment vs availed_UPY'!R73</f>
        <v>0</v>
      </c>
      <c r="I73" s="360">
        <v>0</v>
      </c>
      <c r="J73" s="359">
        <f t="shared" si="0"/>
        <v>0</v>
      </c>
      <c r="K73" s="305">
        <f t="shared" si="2"/>
        <v>0</v>
      </c>
      <c r="L73" s="305">
        <f>'AT4A_enrolment vs availed_UPY'!L73</f>
        <v>0</v>
      </c>
    </row>
    <row r="74" spans="1:12" ht="15.75" customHeight="1" x14ac:dyDescent="0.2">
      <c r="A74" s="323">
        <v>65</v>
      </c>
      <c r="B74" s="323" t="s">
        <v>234</v>
      </c>
      <c r="C74" s="360"/>
      <c r="D74" s="360"/>
      <c r="E74" s="360">
        <v>310</v>
      </c>
      <c r="F74" s="359">
        <f t="shared" si="1"/>
        <v>0</v>
      </c>
      <c r="G74" s="360">
        <f>AT3A_Schools_PS!L74</f>
        <v>0</v>
      </c>
      <c r="H74" s="360">
        <f>'AT4A_enrolment vs availed_UPY'!R74</f>
        <v>0</v>
      </c>
      <c r="I74" s="360">
        <v>0</v>
      </c>
      <c r="J74" s="359">
        <f t="shared" si="0"/>
        <v>0</v>
      </c>
      <c r="K74" s="305">
        <f t="shared" si="2"/>
        <v>0</v>
      </c>
      <c r="L74" s="305">
        <f>'AT4A_enrolment vs availed_UPY'!L74</f>
        <v>0</v>
      </c>
    </row>
    <row r="75" spans="1:12" ht="15.75" customHeight="1" x14ac:dyDescent="0.2">
      <c r="A75" s="323">
        <v>66</v>
      </c>
      <c r="B75" s="323" t="s">
        <v>235</v>
      </c>
      <c r="C75" s="360"/>
      <c r="D75" s="360"/>
      <c r="E75" s="360">
        <v>310</v>
      </c>
      <c r="F75" s="359">
        <f t="shared" si="1"/>
        <v>0</v>
      </c>
      <c r="G75" s="360">
        <f>AT3A_Schools_PS!L75</f>
        <v>0</v>
      </c>
      <c r="H75" s="360">
        <f>'AT4A_enrolment vs availed_UPY'!R75</f>
        <v>0</v>
      </c>
      <c r="I75" s="360">
        <v>0</v>
      </c>
      <c r="J75" s="359">
        <f t="shared" si="0"/>
        <v>0</v>
      </c>
      <c r="K75" s="305">
        <f t="shared" si="2"/>
        <v>0</v>
      </c>
      <c r="L75" s="305">
        <f>'AT4A_enrolment vs availed_UPY'!L75</f>
        <v>0</v>
      </c>
    </row>
    <row r="76" spans="1:12" ht="15.75" customHeight="1" x14ac:dyDescent="0.2">
      <c r="A76" s="323">
        <v>67</v>
      </c>
      <c r="B76" s="323" t="s">
        <v>236</v>
      </c>
      <c r="C76" s="360"/>
      <c r="D76" s="360"/>
      <c r="E76" s="360">
        <v>310</v>
      </c>
      <c r="F76" s="359">
        <f t="shared" si="1"/>
        <v>0</v>
      </c>
      <c r="G76" s="360">
        <f>AT3A_Schools_PS!L76</f>
        <v>0</v>
      </c>
      <c r="H76" s="360">
        <f>'AT4A_enrolment vs availed_UPY'!R76</f>
        <v>0</v>
      </c>
      <c r="I76" s="360">
        <v>0</v>
      </c>
      <c r="J76" s="359">
        <f t="shared" si="0"/>
        <v>0</v>
      </c>
      <c r="K76" s="305">
        <f t="shared" si="2"/>
        <v>0</v>
      </c>
      <c r="L76" s="305">
        <f>'AT4A_enrolment vs availed_UPY'!L76</f>
        <v>0</v>
      </c>
    </row>
    <row r="77" spans="1:12" ht="15.75" customHeight="1" x14ac:dyDescent="0.2">
      <c r="A77" s="323">
        <v>68</v>
      </c>
      <c r="B77" s="323" t="s">
        <v>237</v>
      </c>
      <c r="C77" s="360"/>
      <c r="D77" s="360"/>
      <c r="E77" s="360">
        <v>310</v>
      </c>
      <c r="F77" s="359">
        <f t="shared" si="1"/>
        <v>0</v>
      </c>
      <c r="G77" s="360">
        <f>AT3A_Schools_PS!L77</f>
        <v>0</v>
      </c>
      <c r="H77" s="360">
        <f>'AT4A_enrolment vs availed_UPY'!R77</f>
        <v>0</v>
      </c>
      <c r="I77" s="360">
        <v>0</v>
      </c>
      <c r="J77" s="359">
        <f t="shared" si="0"/>
        <v>0</v>
      </c>
      <c r="K77" s="305">
        <f t="shared" si="2"/>
        <v>0</v>
      </c>
      <c r="L77" s="305">
        <f>'AT4A_enrolment vs availed_UPY'!L77</f>
        <v>0</v>
      </c>
    </row>
    <row r="78" spans="1:12" ht="15.75" customHeight="1" x14ac:dyDescent="0.2">
      <c r="A78" s="323">
        <v>69</v>
      </c>
      <c r="B78" s="323" t="s">
        <v>238</v>
      </c>
      <c r="C78" s="360"/>
      <c r="D78" s="360"/>
      <c r="E78" s="360">
        <v>310</v>
      </c>
      <c r="F78" s="359">
        <f t="shared" si="1"/>
        <v>0</v>
      </c>
      <c r="G78" s="360">
        <f>AT3A_Schools_PS!L78</f>
        <v>0</v>
      </c>
      <c r="H78" s="360">
        <f>'AT4A_enrolment vs availed_UPY'!R78</f>
        <v>0</v>
      </c>
      <c r="I78" s="360">
        <v>0</v>
      </c>
      <c r="J78" s="359">
        <f t="shared" si="0"/>
        <v>0</v>
      </c>
      <c r="K78" s="305">
        <f t="shared" si="2"/>
        <v>0</v>
      </c>
      <c r="L78" s="305">
        <f>'AT4A_enrolment vs availed_UPY'!L78</f>
        <v>0</v>
      </c>
    </row>
    <row r="79" spans="1:12" ht="15.75" customHeight="1" x14ac:dyDescent="0.2">
      <c r="A79" s="323">
        <v>70</v>
      </c>
      <c r="B79" s="323" t="s">
        <v>239</v>
      </c>
      <c r="C79" s="360"/>
      <c r="D79" s="360"/>
      <c r="E79" s="360">
        <v>310</v>
      </c>
      <c r="F79" s="359">
        <f t="shared" si="1"/>
        <v>0</v>
      </c>
      <c r="G79" s="360">
        <f>AT3A_Schools_PS!L79</f>
        <v>0</v>
      </c>
      <c r="H79" s="360">
        <f>'AT4A_enrolment vs availed_UPY'!R79</f>
        <v>0</v>
      </c>
      <c r="I79" s="360">
        <v>0</v>
      </c>
      <c r="J79" s="359">
        <f t="shared" si="0"/>
        <v>0</v>
      </c>
      <c r="K79" s="305">
        <f t="shared" si="2"/>
        <v>0</v>
      </c>
      <c r="L79" s="305">
        <f>'AT4A_enrolment vs availed_UPY'!L79</f>
        <v>0</v>
      </c>
    </row>
    <row r="80" spans="1:12" ht="15.75" customHeight="1" x14ac:dyDescent="0.2">
      <c r="A80" s="323">
        <v>71</v>
      </c>
      <c r="B80" s="323" t="s">
        <v>240</v>
      </c>
      <c r="C80" s="360"/>
      <c r="D80" s="360"/>
      <c r="E80" s="360">
        <v>310</v>
      </c>
      <c r="F80" s="359">
        <f t="shared" si="1"/>
        <v>0</v>
      </c>
      <c r="G80" s="360">
        <f>AT3A_Schools_PS!L80</f>
        <v>0</v>
      </c>
      <c r="H80" s="360">
        <f>'AT4A_enrolment vs availed_UPY'!R80</f>
        <v>0</v>
      </c>
      <c r="I80" s="360">
        <v>0</v>
      </c>
      <c r="J80" s="359">
        <f t="shared" si="0"/>
        <v>0</v>
      </c>
      <c r="K80" s="305">
        <f t="shared" si="2"/>
        <v>0</v>
      </c>
      <c r="L80" s="305">
        <f>'AT4A_enrolment vs availed_UPY'!L80</f>
        <v>0</v>
      </c>
    </row>
    <row r="81" spans="1:12" ht="15.75" customHeight="1" x14ac:dyDescent="0.2">
      <c r="A81" s="323">
        <v>72</v>
      </c>
      <c r="B81" s="323" t="s">
        <v>241</v>
      </c>
      <c r="C81" s="360"/>
      <c r="D81" s="360"/>
      <c r="E81" s="360">
        <v>310</v>
      </c>
      <c r="F81" s="359">
        <f t="shared" si="1"/>
        <v>0</v>
      </c>
      <c r="G81" s="360">
        <f>AT3A_Schools_PS!L81</f>
        <v>0</v>
      </c>
      <c r="H81" s="360">
        <f>'AT4A_enrolment vs availed_UPY'!R81</f>
        <v>0</v>
      </c>
      <c r="I81" s="360">
        <v>0</v>
      </c>
      <c r="J81" s="359">
        <f t="shared" si="0"/>
        <v>0</v>
      </c>
      <c r="K81" s="305">
        <f t="shared" si="2"/>
        <v>0</v>
      </c>
      <c r="L81" s="305">
        <f>'AT4A_enrolment vs availed_UPY'!L81</f>
        <v>0</v>
      </c>
    </row>
    <row r="82" spans="1:12" ht="15.75" customHeight="1" x14ac:dyDescent="0.2">
      <c r="A82" s="323">
        <v>73</v>
      </c>
      <c r="B82" s="323" t="s">
        <v>242</v>
      </c>
      <c r="C82" s="360"/>
      <c r="D82" s="360"/>
      <c r="E82" s="360">
        <v>310</v>
      </c>
      <c r="F82" s="359">
        <f t="shared" si="1"/>
        <v>0</v>
      </c>
      <c r="G82" s="360">
        <f>AT3A_Schools_PS!L82</f>
        <v>0</v>
      </c>
      <c r="H82" s="360">
        <f>'AT4A_enrolment vs availed_UPY'!R82</f>
        <v>0</v>
      </c>
      <c r="I82" s="360">
        <v>0</v>
      </c>
      <c r="J82" s="359">
        <f t="shared" si="0"/>
        <v>0</v>
      </c>
      <c r="K82" s="305">
        <f t="shared" si="2"/>
        <v>0</v>
      </c>
      <c r="L82" s="305">
        <f>'AT4A_enrolment vs availed_UPY'!L82</f>
        <v>0</v>
      </c>
    </row>
    <row r="83" spans="1:12" ht="15.75" customHeight="1" x14ac:dyDescent="0.2">
      <c r="A83" s="323">
        <v>74</v>
      </c>
      <c r="B83" s="323" t="s">
        <v>243</v>
      </c>
      <c r="C83" s="360"/>
      <c r="D83" s="360"/>
      <c r="E83" s="360">
        <v>310</v>
      </c>
      <c r="F83" s="359">
        <f t="shared" si="1"/>
        <v>0</v>
      </c>
      <c r="G83" s="360">
        <f>AT3A_Schools_PS!L83</f>
        <v>0</v>
      </c>
      <c r="H83" s="360">
        <f>'AT4A_enrolment vs availed_UPY'!R83</f>
        <v>0</v>
      </c>
      <c r="I83" s="360">
        <v>0</v>
      </c>
      <c r="J83" s="359">
        <f t="shared" si="0"/>
        <v>0</v>
      </c>
      <c r="K83" s="305">
        <f t="shared" si="2"/>
        <v>0</v>
      </c>
      <c r="L83" s="305">
        <f>'AT4A_enrolment vs availed_UPY'!L83</f>
        <v>0</v>
      </c>
    </row>
    <row r="84" spans="1:12" ht="15.75" customHeight="1" x14ac:dyDescent="0.2">
      <c r="A84" s="323">
        <v>75</v>
      </c>
      <c r="B84" s="323" t="s">
        <v>244</v>
      </c>
      <c r="C84" s="360"/>
      <c r="D84" s="360"/>
      <c r="E84" s="360">
        <v>310</v>
      </c>
      <c r="F84" s="359">
        <f t="shared" si="1"/>
        <v>0</v>
      </c>
      <c r="G84" s="360">
        <f>AT3A_Schools_PS!L84</f>
        <v>0</v>
      </c>
      <c r="H84" s="360">
        <f>'AT4A_enrolment vs availed_UPY'!R84</f>
        <v>0</v>
      </c>
      <c r="I84" s="360">
        <v>0</v>
      </c>
      <c r="J84" s="359">
        <f t="shared" si="0"/>
        <v>0</v>
      </c>
      <c r="K84" s="305">
        <f t="shared" si="2"/>
        <v>0</v>
      </c>
      <c r="L84" s="305">
        <f>'AT4A_enrolment vs availed_UPY'!L84</f>
        <v>0</v>
      </c>
    </row>
    <row r="89" spans="1:12" ht="15.75" customHeight="1" x14ac:dyDescent="0.2">
      <c r="A89" s="347" t="str">
        <f>AT_2A_fundflow!A73</f>
        <v>Date:</v>
      </c>
      <c r="H89" s="320" t="str">
        <f>'AT-1'!J46</f>
        <v>(Signature)</v>
      </c>
    </row>
    <row r="90" spans="1:12" ht="15.75" customHeight="1" x14ac:dyDescent="0.2">
      <c r="A90" s="347" t="str">
        <f>AT_2A_fundflow!A74</f>
        <v>Place: LUCKNOW</v>
      </c>
      <c r="H90" s="320" t="str">
        <f>'AT-1'!J47</f>
        <v>Secretary Basic Education Department</v>
      </c>
    </row>
    <row r="91" spans="1:12" ht="15.75" customHeight="1" x14ac:dyDescent="0.2">
      <c r="G91" s="320" t="str">
        <f>'AT-1'!I48</f>
        <v>Seal:</v>
      </c>
    </row>
  </sheetData>
  <mergeCells count="7">
    <mergeCell ref="A2:J2"/>
    <mergeCell ref="A4:J4"/>
    <mergeCell ref="A6:A7"/>
    <mergeCell ref="B6:B7"/>
    <mergeCell ref="C6:F6"/>
    <mergeCell ref="G6:J6"/>
    <mergeCell ref="A3:J3"/>
  </mergeCells>
  <conditionalFormatting sqref="J10:J84">
    <cfRule type="cellIs" dxfId="20" priority="1" operator="notEqual">
      <formula>L10</formula>
    </cfRule>
  </conditionalFormatting>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Z94"/>
  <sheetViews>
    <sheetView view="pageBreakPreview" zoomScale="60" workbookViewId="0">
      <pane xSplit="2" ySplit="9" topLeftCell="C77"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42578125" style="305" customWidth="1"/>
    <col min="2" max="2" width="21.42578125" style="305" customWidth="1"/>
    <col min="3" max="3" width="11.140625" style="305" bestFit="1" customWidth="1"/>
    <col min="4" max="4" width="10" style="305" bestFit="1" customWidth="1"/>
    <col min="5" max="5" width="11" style="305" bestFit="1" customWidth="1"/>
    <col min="6" max="6" width="11.7109375" style="305" customWidth="1"/>
    <col min="7" max="7" width="12.28515625" style="305" bestFit="1" customWidth="1"/>
    <col min="8" max="8" width="10.42578125" style="305" customWidth="1"/>
    <col min="9" max="9" width="9.42578125" style="305" bestFit="1" customWidth="1"/>
    <col min="10" max="10" width="9.7109375" style="305" customWidth="1"/>
    <col min="11" max="11" width="11.28515625" style="305" customWidth="1"/>
    <col min="12" max="12" width="12.28515625" style="305" customWidth="1"/>
    <col min="13" max="16384" width="14.42578125" style="305"/>
  </cols>
  <sheetData>
    <row r="1" spans="1:26" ht="12.75" x14ac:dyDescent="0.2">
      <c r="A1" s="362"/>
      <c r="B1" s="362"/>
      <c r="C1" s="362"/>
      <c r="D1" s="362"/>
      <c r="E1" s="362"/>
      <c r="F1" s="362"/>
      <c r="G1" s="362"/>
      <c r="H1" s="362"/>
      <c r="I1" s="362"/>
      <c r="J1" s="362"/>
      <c r="K1" s="362"/>
      <c r="L1" s="363" t="s">
        <v>286</v>
      </c>
    </row>
    <row r="2" spans="1:26" ht="12.75" x14ac:dyDescent="0.2">
      <c r="A2" s="626" t="str">
        <f>'AT-2-S1 BUDGET'!A2</f>
        <v>[Mid Day Meal Scheme, U.P.]</v>
      </c>
      <c r="B2" s="608"/>
      <c r="C2" s="608"/>
      <c r="D2" s="608"/>
      <c r="E2" s="608"/>
      <c r="F2" s="608"/>
      <c r="G2" s="608"/>
      <c r="H2" s="608"/>
      <c r="I2" s="608"/>
      <c r="J2" s="608"/>
      <c r="K2" s="608"/>
      <c r="L2" s="608"/>
    </row>
    <row r="3" spans="1:26" ht="24" customHeight="1" x14ac:dyDescent="0.2">
      <c r="A3" s="613" t="str">
        <f>'AT-2-S1 BUDGET'!A3</f>
        <v>Annual Work Plan and Budget 2018-19</v>
      </c>
      <c r="B3" s="608"/>
      <c r="C3" s="608"/>
      <c r="D3" s="608"/>
      <c r="E3" s="608"/>
      <c r="F3" s="608"/>
      <c r="G3" s="608"/>
      <c r="H3" s="608"/>
      <c r="I3" s="608"/>
      <c r="J3" s="608"/>
      <c r="K3" s="608"/>
      <c r="L3" s="608"/>
    </row>
    <row r="4" spans="1:26" ht="12.75" x14ac:dyDescent="0.2">
      <c r="A4" s="625" t="s">
        <v>287</v>
      </c>
      <c r="B4" s="608"/>
      <c r="C4" s="608"/>
      <c r="D4" s="608"/>
      <c r="E4" s="608"/>
      <c r="F4" s="608"/>
      <c r="G4" s="608"/>
      <c r="H4" s="608"/>
      <c r="I4" s="608"/>
      <c r="J4" s="608"/>
      <c r="K4" s="608"/>
      <c r="L4" s="608"/>
    </row>
    <row r="5" spans="1:26" ht="25.5" x14ac:dyDescent="0.2">
      <c r="A5" s="306" t="str">
        <f>AT_2A_fundflow!A5</f>
        <v>State: UTTAR PRADESH</v>
      </c>
      <c r="B5" s="319"/>
      <c r="C5" s="311"/>
      <c r="D5" s="311"/>
      <c r="E5" s="364"/>
      <c r="F5" s="311"/>
      <c r="G5" s="311"/>
      <c r="H5" s="311"/>
      <c r="I5" s="311"/>
      <c r="J5" s="311"/>
      <c r="K5" s="322" t="str">
        <f>AT_2A_fundflow!U5</f>
        <v>(For the Period 01.04.17 to 31.03.18)</v>
      </c>
      <c r="L5" s="365" t="s">
        <v>288</v>
      </c>
    </row>
    <row r="6" spans="1:26" ht="15.75" customHeight="1" x14ac:dyDescent="0.2">
      <c r="A6" s="603" t="s">
        <v>91</v>
      </c>
      <c r="B6" s="603" t="s">
        <v>99</v>
      </c>
      <c r="C6" s="605" t="s">
        <v>289</v>
      </c>
      <c r="D6" s="609"/>
      <c r="E6" s="609"/>
      <c r="F6" s="609"/>
      <c r="G6" s="610"/>
      <c r="H6" s="605" t="s">
        <v>290</v>
      </c>
      <c r="I6" s="609"/>
      <c r="J6" s="609"/>
      <c r="K6" s="609"/>
      <c r="L6" s="610"/>
    </row>
    <row r="7" spans="1:26" ht="68.25" customHeight="1" x14ac:dyDescent="0.2">
      <c r="A7" s="611"/>
      <c r="B7" s="611"/>
      <c r="C7" s="310" t="s">
        <v>291</v>
      </c>
      <c r="D7" s="310" t="s">
        <v>292</v>
      </c>
      <c r="E7" s="310" t="s">
        <v>293</v>
      </c>
      <c r="F7" s="310" t="s">
        <v>294</v>
      </c>
      <c r="G7" s="310" t="s">
        <v>295</v>
      </c>
      <c r="H7" s="310" t="s">
        <v>291</v>
      </c>
      <c r="I7" s="310" t="s">
        <v>292</v>
      </c>
      <c r="J7" s="310" t="s">
        <v>293</v>
      </c>
      <c r="K7" s="310" t="s">
        <v>294</v>
      </c>
      <c r="L7" s="310" t="s">
        <v>296</v>
      </c>
    </row>
    <row r="8" spans="1:26" ht="15.75" customHeight="1" x14ac:dyDescent="0.2">
      <c r="A8" s="310">
        <v>1</v>
      </c>
      <c r="B8" s="310">
        <v>2</v>
      </c>
      <c r="C8" s="310">
        <v>3</v>
      </c>
      <c r="D8" s="310">
        <v>4</v>
      </c>
      <c r="E8" s="310">
        <v>5</v>
      </c>
      <c r="F8" s="310">
        <v>6</v>
      </c>
      <c r="G8" s="310">
        <v>7</v>
      </c>
      <c r="H8" s="310">
        <v>8</v>
      </c>
      <c r="I8" s="310">
        <v>9</v>
      </c>
      <c r="J8" s="310">
        <v>10</v>
      </c>
      <c r="K8" s="310">
        <v>11</v>
      </c>
      <c r="L8" s="310">
        <v>12</v>
      </c>
    </row>
    <row r="9" spans="1:26" ht="12.75" x14ac:dyDescent="0.2">
      <c r="A9" s="358"/>
      <c r="B9" s="358" t="s">
        <v>32</v>
      </c>
      <c r="C9" s="366">
        <f t="shared" ref="C9:L9" si="0">SUM(C10:C84)</f>
        <v>117627.94799999999</v>
      </c>
      <c r="D9" s="366">
        <f t="shared" si="0"/>
        <v>11476.564000000006</v>
      </c>
      <c r="E9" s="366">
        <f t="shared" si="0"/>
        <v>105198.22499999999</v>
      </c>
      <c r="F9" s="366">
        <f t="shared" si="0"/>
        <v>106901.88399999998</v>
      </c>
      <c r="G9" s="366">
        <f t="shared" si="0"/>
        <v>9772.9049999999952</v>
      </c>
      <c r="H9" s="366">
        <f t="shared" si="0"/>
        <v>60596.215999999993</v>
      </c>
      <c r="I9" s="366">
        <f t="shared" si="0"/>
        <v>4869.8979999999983</v>
      </c>
      <c r="J9" s="366">
        <f t="shared" si="0"/>
        <v>50463.969999999987</v>
      </c>
      <c r="K9" s="366">
        <f t="shared" si="0"/>
        <v>54051.748999999989</v>
      </c>
      <c r="L9" s="366">
        <f t="shared" si="0"/>
        <v>1282.1190000000001</v>
      </c>
      <c r="M9" s="347"/>
      <c r="N9" s="347"/>
      <c r="O9" s="347"/>
      <c r="P9" s="347"/>
      <c r="Q9" s="347"/>
      <c r="R9" s="347"/>
      <c r="S9" s="347"/>
      <c r="T9" s="347"/>
      <c r="U9" s="347"/>
      <c r="V9" s="347"/>
      <c r="W9" s="347"/>
      <c r="X9" s="347"/>
      <c r="Y9" s="347"/>
      <c r="Z9" s="347"/>
    </row>
    <row r="10" spans="1:26" ht="12.75" x14ac:dyDescent="0.2">
      <c r="A10" s="323">
        <f>AT3A_Schools_PS!A10</f>
        <v>1</v>
      </c>
      <c r="B10" s="323" t="str">
        <f>AT3A_Schools_PS!B10</f>
        <v>01-AGRA</v>
      </c>
      <c r="C10" s="368">
        <v>1839.1590000000001</v>
      </c>
      <c r="D10" s="367">
        <v>382.214</v>
      </c>
      <c r="E10" s="367">
        <v>1699.2090000000001</v>
      </c>
      <c r="F10" s="367">
        <v>1489.114</v>
      </c>
      <c r="G10" s="366">
        <f t="shared" ref="G10:G84" si="1">D10+E10-F10</f>
        <v>592.3090000000002</v>
      </c>
      <c r="H10" s="368">
        <v>947.44600000000003</v>
      </c>
      <c r="I10" s="367">
        <v>233.072</v>
      </c>
      <c r="J10" s="367">
        <v>811.76400000000001</v>
      </c>
      <c r="K10" s="367">
        <v>1026.2760000000001</v>
      </c>
      <c r="L10" s="366">
        <f t="shared" ref="L10:L84" si="2">I10+J10-K10</f>
        <v>18.559999999999945</v>
      </c>
    </row>
    <row r="11" spans="1:26" ht="12.75" x14ac:dyDescent="0.2">
      <c r="A11" s="323">
        <f>AT3A_Schools_PS!A11</f>
        <v>2</v>
      </c>
      <c r="B11" s="323" t="str">
        <f>AT3A_Schools_PS!B11</f>
        <v>02-ALIGARH</v>
      </c>
      <c r="C11" s="368">
        <v>1507.7070000000001</v>
      </c>
      <c r="D11" s="367">
        <v>-98.653000000000006</v>
      </c>
      <c r="E11" s="367">
        <v>1227.9390000000001</v>
      </c>
      <c r="F11" s="367">
        <v>1331.0609999999999</v>
      </c>
      <c r="G11" s="366">
        <f t="shared" si="1"/>
        <v>-201.77499999999986</v>
      </c>
      <c r="H11" s="368">
        <v>776.69799999999998</v>
      </c>
      <c r="I11" s="367">
        <v>-87.14</v>
      </c>
      <c r="J11" s="367">
        <v>586.55399999999997</v>
      </c>
      <c r="K11" s="367">
        <v>665.52200000000005</v>
      </c>
      <c r="L11" s="366">
        <f t="shared" si="2"/>
        <v>-166.10800000000006</v>
      </c>
    </row>
    <row r="12" spans="1:26" ht="12.75" x14ac:dyDescent="0.2">
      <c r="A12" s="323">
        <f>AT3A_Schools_PS!A12</f>
        <v>3</v>
      </c>
      <c r="B12" s="323" t="str">
        <f>AT3A_Schools_PS!B12</f>
        <v>03-ALLAHABAD</v>
      </c>
      <c r="C12" s="368">
        <v>2788.9459999999999</v>
      </c>
      <c r="D12" s="367">
        <v>291.04899999999998</v>
      </c>
      <c r="E12" s="367">
        <v>1752.69</v>
      </c>
      <c r="F12" s="367">
        <v>2549.819</v>
      </c>
      <c r="G12" s="366">
        <f t="shared" si="1"/>
        <v>-506.07999999999993</v>
      </c>
      <c r="H12" s="368">
        <v>1436.73</v>
      </c>
      <c r="I12" s="367">
        <v>148.90700000000001</v>
      </c>
      <c r="J12" s="367">
        <v>802.65499999999997</v>
      </c>
      <c r="K12" s="367">
        <v>1274.9100000000001</v>
      </c>
      <c r="L12" s="366">
        <f t="shared" si="2"/>
        <v>-323.34800000000007</v>
      </c>
    </row>
    <row r="13" spans="1:26" ht="12" customHeight="1" x14ac:dyDescent="0.2">
      <c r="A13" s="323">
        <f>AT3A_Schools_PS!A13</f>
        <v>4</v>
      </c>
      <c r="B13" s="323" t="str">
        <f>AT3A_Schools_PS!B13</f>
        <v>04-AMBEDKAR NAGAR</v>
      </c>
      <c r="C13" s="368">
        <v>1187.6010000000001</v>
      </c>
      <c r="D13" s="367">
        <v>2747.105</v>
      </c>
      <c r="E13" s="367">
        <v>1109.2059999999999</v>
      </c>
      <c r="F13" s="367">
        <v>1206.617</v>
      </c>
      <c r="G13" s="366">
        <f t="shared" si="1"/>
        <v>2649.6939999999995</v>
      </c>
      <c r="H13" s="368">
        <v>611.79399999999998</v>
      </c>
      <c r="I13" s="367">
        <v>1500.7280000000001</v>
      </c>
      <c r="J13" s="367">
        <v>526.57500000000005</v>
      </c>
      <c r="K13" s="367">
        <v>603.30799999999999</v>
      </c>
      <c r="L13" s="366">
        <f t="shared" si="2"/>
        <v>1423.9950000000001</v>
      </c>
    </row>
    <row r="14" spans="1:26" ht="12.75" x14ac:dyDescent="0.2">
      <c r="A14" s="323">
        <f>AT3A_Schools_PS!A14</f>
        <v>5</v>
      </c>
      <c r="B14" s="323" t="str">
        <f>AT3A_Schools_PS!B14</f>
        <v>05-AURAIYA</v>
      </c>
      <c r="C14" s="368">
        <v>771.88300000000004</v>
      </c>
      <c r="D14" s="367">
        <v>55.006</v>
      </c>
      <c r="E14" s="367">
        <v>805.38300000000004</v>
      </c>
      <c r="F14" s="367">
        <v>856.92399999999998</v>
      </c>
      <c r="G14" s="366">
        <f t="shared" si="1"/>
        <v>3.4650000000000318</v>
      </c>
      <c r="H14" s="368">
        <v>397.637</v>
      </c>
      <c r="I14" s="367">
        <v>25.21</v>
      </c>
      <c r="J14" s="367">
        <v>385.22</v>
      </c>
      <c r="K14" s="367">
        <v>428.464</v>
      </c>
      <c r="L14" s="366">
        <f t="shared" si="2"/>
        <v>-18.033999999999992</v>
      </c>
    </row>
    <row r="15" spans="1:26" ht="12.75" x14ac:dyDescent="0.2">
      <c r="A15" s="323">
        <f>AT3A_Schools_PS!A15</f>
        <v>6</v>
      </c>
      <c r="B15" s="323" t="str">
        <f>AT3A_Schools_PS!B15</f>
        <v>06-AZAMGARH</v>
      </c>
      <c r="C15" s="368">
        <v>2898.56</v>
      </c>
      <c r="D15" s="367">
        <v>189.98</v>
      </c>
      <c r="E15" s="367">
        <v>2333.4989999999998</v>
      </c>
      <c r="F15" s="367">
        <v>2174.2669999999998</v>
      </c>
      <c r="G15" s="366">
        <f t="shared" si="1"/>
        <v>349.21199999999999</v>
      </c>
      <c r="H15" s="368">
        <v>1493.1980000000001</v>
      </c>
      <c r="I15" s="367">
        <v>468.28</v>
      </c>
      <c r="J15" s="367">
        <v>1115.4829999999999</v>
      </c>
      <c r="K15" s="367">
        <v>1335.125</v>
      </c>
      <c r="L15" s="366">
        <f t="shared" si="2"/>
        <v>248.63799999999992</v>
      </c>
    </row>
    <row r="16" spans="1:26" ht="12.75" x14ac:dyDescent="0.2">
      <c r="A16" s="323">
        <f>AT3A_Schools_PS!A16</f>
        <v>7</v>
      </c>
      <c r="B16" s="323" t="str">
        <f>AT3A_Schools_PS!B16</f>
        <v>07-BADAUN</v>
      </c>
      <c r="C16" s="368">
        <v>2164.922</v>
      </c>
      <c r="D16" s="367">
        <v>444.65</v>
      </c>
      <c r="E16" s="367">
        <v>2005.703</v>
      </c>
      <c r="F16" s="367">
        <v>1958.8579999999999</v>
      </c>
      <c r="G16" s="366">
        <f t="shared" si="1"/>
        <v>491.49500000000012</v>
      </c>
      <c r="H16" s="368">
        <v>1115.2629999999999</v>
      </c>
      <c r="I16" s="367">
        <v>85.046999999999997</v>
      </c>
      <c r="J16" s="367">
        <v>957.64800000000002</v>
      </c>
      <c r="K16" s="367">
        <v>964.81100000000004</v>
      </c>
      <c r="L16" s="366">
        <f t="shared" si="2"/>
        <v>77.883999999999901</v>
      </c>
    </row>
    <row r="17" spans="1:12" ht="12.75" x14ac:dyDescent="0.2">
      <c r="A17" s="323">
        <f>AT3A_Schools_PS!A17</f>
        <v>8</v>
      </c>
      <c r="B17" s="323" t="str">
        <f>AT3A_Schools_PS!B17</f>
        <v>08-BAGHPAT</v>
      </c>
      <c r="C17" s="368">
        <v>577.35199999999998</v>
      </c>
      <c r="D17" s="367">
        <v>-10.137</v>
      </c>
      <c r="E17" s="367">
        <v>481.75599999999997</v>
      </c>
      <c r="F17" s="367">
        <v>554.32000000000005</v>
      </c>
      <c r="G17" s="366">
        <f t="shared" si="1"/>
        <v>-82.701000000000079</v>
      </c>
      <c r="H17" s="368">
        <v>297.42399999999998</v>
      </c>
      <c r="I17" s="367">
        <v>-40.332999999999998</v>
      </c>
      <c r="J17" s="367">
        <v>228.078</v>
      </c>
      <c r="K17" s="367">
        <v>277.16000000000003</v>
      </c>
      <c r="L17" s="366">
        <f t="shared" si="2"/>
        <v>-89.41500000000002</v>
      </c>
    </row>
    <row r="18" spans="1:12" ht="12.75" x14ac:dyDescent="0.2">
      <c r="A18" s="323">
        <f>AT3A_Schools_PS!A18</f>
        <v>9</v>
      </c>
      <c r="B18" s="323" t="str">
        <f>AT3A_Schools_PS!B18</f>
        <v>09-BAHRAICH</v>
      </c>
      <c r="C18" s="368">
        <v>3308.165</v>
      </c>
      <c r="D18" s="367">
        <v>-210.39</v>
      </c>
      <c r="E18" s="367">
        <v>2528.9009999999998</v>
      </c>
      <c r="F18" s="367">
        <v>2860.8719999999998</v>
      </c>
      <c r="G18" s="366">
        <f t="shared" si="1"/>
        <v>-542.36099999999988</v>
      </c>
      <c r="H18" s="368">
        <v>1704.2059999999999</v>
      </c>
      <c r="I18" s="367">
        <v>18.190000000000001</v>
      </c>
      <c r="J18" s="367">
        <v>1205.953</v>
      </c>
      <c r="K18" s="367">
        <v>1430.4359999999999</v>
      </c>
      <c r="L18" s="366">
        <f t="shared" si="2"/>
        <v>-206.29299999999989</v>
      </c>
    </row>
    <row r="19" spans="1:12" ht="12.75" x14ac:dyDescent="0.2">
      <c r="A19" s="323">
        <f>AT3A_Schools_PS!A19</f>
        <v>10</v>
      </c>
      <c r="B19" s="323" t="str">
        <f>AT3A_Schools_PS!B19</f>
        <v>10-BALLIA</v>
      </c>
      <c r="C19" s="368">
        <v>2816.4639999999999</v>
      </c>
      <c r="D19" s="367">
        <v>200.36799999999999</v>
      </c>
      <c r="E19" s="367">
        <v>2259.9630000000002</v>
      </c>
      <c r="F19" s="367">
        <v>2143.3820000000001</v>
      </c>
      <c r="G19" s="366">
        <f t="shared" si="1"/>
        <v>316.94900000000007</v>
      </c>
      <c r="H19" s="368">
        <v>1450.9059999999999</v>
      </c>
      <c r="I19" s="367">
        <v>-201.68199999999999</v>
      </c>
      <c r="J19" s="367">
        <v>1075.6759999999999</v>
      </c>
      <c r="K19" s="367">
        <v>1071.671</v>
      </c>
      <c r="L19" s="366">
        <f t="shared" si="2"/>
        <v>-197.67700000000013</v>
      </c>
    </row>
    <row r="20" spans="1:12" ht="12.75" x14ac:dyDescent="0.2">
      <c r="A20" s="323">
        <f>AT3A_Schools_PS!A20</f>
        <v>11</v>
      </c>
      <c r="B20" s="323" t="str">
        <f>AT3A_Schools_PS!B20</f>
        <v>11-BALRAMPUR</v>
      </c>
      <c r="C20" s="368">
        <v>1811.0709999999999</v>
      </c>
      <c r="D20" s="367">
        <v>-63.826999999999998</v>
      </c>
      <c r="E20" s="367">
        <v>1637.136</v>
      </c>
      <c r="F20" s="367">
        <v>1771.0170000000001</v>
      </c>
      <c r="G20" s="366">
        <f t="shared" si="1"/>
        <v>-197.70800000000008</v>
      </c>
      <c r="H20" s="368">
        <v>932.976</v>
      </c>
      <c r="I20" s="367">
        <v>-30.318999999999999</v>
      </c>
      <c r="J20" s="367">
        <v>777.64300000000003</v>
      </c>
      <c r="K20" s="367">
        <v>885.50900000000001</v>
      </c>
      <c r="L20" s="366">
        <f t="shared" si="2"/>
        <v>-138.18499999999995</v>
      </c>
    </row>
    <row r="21" spans="1:12" ht="12.75" x14ac:dyDescent="0.2">
      <c r="A21" s="323">
        <f>AT3A_Schools_PS!A21</f>
        <v>12</v>
      </c>
      <c r="B21" s="323" t="str">
        <f>AT3A_Schools_PS!B21</f>
        <v>12-BANDA</v>
      </c>
      <c r="C21" s="368">
        <v>1453.9110000000001</v>
      </c>
      <c r="D21" s="367">
        <v>-114.459</v>
      </c>
      <c r="E21" s="367">
        <v>1305.0630000000001</v>
      </c>
      <c r="F21" s="367">
        <v>1414.444</v>
      </c>
      <c r="G21" s="366">
        <f t="shared" si="1"/>
        <v>-223.83999999999992</v>
      </c>
      <c r="H21" s="368">
        <v>748.98400000000004</v>
      </c>
      <c r="I21" s="367">
        <v>96.921000000000006</v>
      </c>
      <c r="J21" s="367">
        <v>620.60599999999999</v>
      </c>
      <c r="K21" s="367">
        <v>707.22199999999998</v>
      </c>
      <c r="L21" s="366">
        <f t="shared" si="2"/>
        <v>10.305000000000064</v>
      </c>
    </row>
    <row r="22" spans="1:12" ht="12.75" x14ac:dyDescent="0.2">
      <c r="A22" s="323">
        <f>AT3A_Schools_PS!A22</f>
        <v>13</v>
      </c>
      <c r="B22" s="323" t="str">
        <f>AT3A_Schools_PS!B22</f>
        <v>13-BARABANKI</v>
      </c>
      <c r="C22" s="368">
        <v>2043.8309999999999</v>
      </c>
      <c r="D22" s="367">
        <v>9.4450000000000003</v>
      </c>
      <c r="E22" s="367">
        <v>1878.7719999999999</v>
      </c>
      <c r="F22" s="367">
        <v>1980.393</v>
      </c>
      <c r="G22" s="366">
        <f t="shared" si="1"/>
        <v>-92.176000000000158</v>
      </c>
      <c r="H22" s="368">
        <v>1052.8820000000001</v>
      </c>
      <c r="I22" s="367">
        <v>-12.074</v>
      </c>
      <c r="J22" s="367">
        <v>913.178</v>
      </c>
      <c r="K22" s="367">
        <v>990.19799999999998</v>
      </c>
      <c r="L22" s="366">
        <f t="shared" si="2"/>
        <v>-89.093999999999937</v>
      </c>
    </row>
    <row r="23" spans="1:12" ht="12.75" x14ac:dyDescent="0.2">
      <c r="A23" s="323">
        <f>AT3A_Schools_PS!A23</f>
        <v>14</v>
      </c>
      <c r="B23" s="323" t="str">
        <f>AT3A_Schools_PS!B23</f>
        <v>14-BAREILY</v>
      </c>
      <c r="C23" s="368">
        <v>2461.6840000000002</v>
      </c>
      <c r="D23" s="367">
        <v>-411.37900000000002</v>
      </c>
      <c r="E23" s="367">
        <v>2624.0349999999999</v>
      </c>
      <c r="F23" s="367">
        <v>2235.4470000000001</v>
      </c>
      <c r="G23" s="366">
        <f t="shared" si="1"/>
        <v>-22.791000000000167</v>
      </c>
      <c r="H23" s="368">
        <v>1268.1400000000001</v>
      </c>
      <c r="I23" s="367">
        <v>142.91399999999999</v>
      </c>
      <c r="J23" s="367">
        <v>1057.48</v>
      </c>
      <c r="K23" s="367">
        <v>1117.722</v>
      </c>
      <c r="L23" s="366">
        <f t="shared" si="2"/>
        <v>82.672000000000025</v>
      </c>
    </row>
    <row r="24" spans="1:12" ht="12.75" x14ac:dyDescent="0.2">
      <c r="A24" s="323">
        <f>AT3A_Schools_PS!A24</f>
        <v>15</v>
      </c>
      <c r="B24" s="323" t="str">
        <f>AT3A_Schools_PS!B24</f>
        <v>15-BASTI</v>
      </c>
      <c r="C24" s="368">
        <v>1781.547</v>
      </c>
      <c r="D24" s="367">
        <v>90.674000000000007</v>
      </c>
      <c r="E24" s="367">
        <v>1348.5650000000001</v>
      </c>
      <c r="F24" s="367">
        <v>1421.7270000000001</v>
      </c>
      <c r="G24" s="366">
        <f t="shared" si="1"/>
        <v>17.511999999999944</v>
      </c>
      <c r="H24" s="368">
        <v>917.76700000000005</v>
      </c>
      <c r="I24" s="367">
        <v>28.706</v>
      </c>
      <c r="J24" s="367">
        <v>641.94600000000003</v>
      </c>
      <c r="K24" s="367">
        <v>702.98800000000006</v>
      </c>
      <c r="L24" s="366">
        <f t="shared" si="2"/>
        <v>-32.336000000000013</v>
      </c>
    </row>
    <row r="25" spans="1:12" ht="12.75" x14ac:dyDescent="0.2">
      <c r="A25" s="323">
        <f>AT3A_Schools_PS!A25</f>
        <v>16</v>
      </c>
      <c r="B25" s="323" t="str">
        <f>AT3A_Schools_PS!B25</f>
        <v>16-BHADOHI</v>
      </c>
      <c r="C25" s="368">
        <v>864.90300000000002</v>
      </c>
      <c r="D25" s="367">
        <v>-41.948999999999998</v>
      </c>
      <c r="E25" s="367">
        <v>802.17600000000004</v>
      </c>
      <c r="F25" s="367">
        <v>876.18799999999999</v>
      </c>
      <c r="G25" s="366">
        <f t="shared" si="1"/>
        <v>-115.9609999999999</v>
      </c>
      <c r="H25" s="368">
        <v>445.55599999999998</v>
      </c>
      <c r="I25" s="367">
        <v>-7.29</v>
      </c>
      <c r="J25" s="367">
        <v>379.30099999999999</v>
      </c>
      <c r="K25" s="367">
        <v>438.38600000000002</v>
      </c>
      <c r="L25" s="366">
        <f t="shared" si="2"/>
        <v>-66.375000000000057</v>
      </c>
    </row>
    <row r="26" spans="1:12" ht="12.75" x14ac:dyDescent="0.2">
      <c r="A26" s="323">
        <f>AT3A_Schools_PS!A26</f>
        <v>17</v>
      </c>
      <c r="B26" s="323" t="str">
        <f>AT3A_Schools_PS!B26</f>
        <v>17-BIJNOUR</v>
      </c>
      <c r="C26" s="368">
        <v>1728.664</v>
      </c>
      <c r="D26" s="367">
        <v>119.176</v>
      </c>
      <c r="E26" s="367">
        <v>1400.626</v>
      </c>
      <c r="F26" s="367">
        <v>1417.8240000000001</v>
      </c>
      <c r="G26" s="366">
        <f t="shared" si="1"/>
        <v>101.97799999999984</v>
      </c>
      <c r="H26" s="368">
        <v>890.524</v>
      </c>
      <c r="I26" s="367">
        <v>-27.774000000000001</v>
      </c>
      <c r="J26" s="367">
        <v>695.83900000000006</v>
      </c>
      <c r="K26" s="367">
        <v>708.91200000000003</v>
      </c>
      <c r="L26" s="366">
        <f t="shared" si="2"/>
        <v>-40.84699999999998</v>
      </c>
    </row>
    <row r="27" spans="1:12" ht="12.75" x14ac:dyDescent="0.2">
      <c r="A27" s="323">
        <f>AT3A_Schools_PS!A27</f>
        <v>18</v>
      </c>
      <c r="B27" s="323" t="str">
        <f>AT3A_Schools_PS!B27</f>
        <v>18-BULANDSHAHAR</v>
      </c>
      <c r="C27" s="368">
        <v>1463.5940000000001</v>
      </c>
      <c r="D27" s="367">
        <v>178.64400000000001</v>
      </c>
      <c r="E27" s="367">
        <v>1580.3920000000001</v>
      </c>
      <c r="F27" s="367">
        <v>1691.328</v>
      </c>
      <c r="G27" s="366">
        <f t="shared" si="1"/>
        <v>67.708000000000084</v>
      </c>
      <c r="H27" s="368">
        <v>753.97199999999998</v>
      </c>
      <c r="I27" s="367">
        <v>-69.218000000000004</v>
      </c>
      <c r="J27" s="367">
        <v>744.81600000000003</v>
      </c>
      <c r="K27" s="367">
        <v>845.66300000000001</v>
      </c>
      <c r="L27" s="366">
        <f t="shared" si="2"/>
        <v>-170.06499999999994</v>
      </c>
    </row>
    <row r="28" spans="1:12" ht="12.75" x14ac:dyDescent="0.2">
      <c r="A28" s="323">
        <f>AT3A_Schools_PS!A28</f>
        <v>19</v>
      </c>
      <c r="B28" s="323" t="str">
        <f>AT3A_Schools_PS!B28</f>
        <v>19-CHANDAULI</v>
      </c>
      <c r="C28" s="368">
        <v>1445.7919999999999</v>
      </c>
      <c r="D28" s="367">
        <v>74.430999999999997</v>
      </c>
      <c r="E28" s="367">
        <v>1267.2829999999999</v>
      </c>
      <c r="F28" s="367">
        <v>1347.367</v>
      </c>
      <c r="G28" s="366">
        <f t="shared" si="1"/>
        <v>-5.65300000000002</v>
      </c>
      <c r="H28" s="368">
        <v>744.80200000000002</v>
      </c>
      <c r="I28" s="367">
        <v>-14.757999999999999</v>
      </c>
      <c r="J28" s="367">
        <v>600.74599999999998</v>
      </c>
      <c r="K28" s="367">
        <v>673.68299999999999</v>
      </c>
      <c r="L28" s="366">
        <f t="shared" si="2"/>
        <v>-87.69500000000005</v>
      </c>
    </row>
    <row r="29" spans="1:12" ht="12.75" x14ac:dyDescent="0.2">
      <c r="A29" s="323">
        <f>AT3A_Schools_PS!A29</f>
        <v>20</v>
      </c>
      <c r="B29" s="323" t="str">
        <f>AT3A_Schools_PS!B29</f>
        <v>20-CHITRAKOOT</v>
      </c>
      <c r="C29" s="368">
        <v>967.09900000000005</v>
      </c>
      <c r="D29" s="367">
        <v>1.9059999999999999</v>
      </c>
      <c r="E29" s="367">
        <v>917.125</v>
      </c>
      <c r="F29" s="367">
        <v>885.36800000000005</v>
      </c>
      <c r="G29" s="366">
        <f t="shared" si="1"/>
        <v>33.662999999999897</v>
      </c>
      <c r="H29" s="368">
        <v>498.20299999999997</v>
      </c>
      <c r="I29" s="367">
        <v>50.133000000000003</v>
      </c>
      <c r="J29" s="367">
        <v>436.50400000000002</v>
      </c>
      <c r="K29" s="367">
        <v>487.68400000000003</v>
      </c>
      <c r="L29" s="366">
        <f t="shared" si="2"/>
        <v>-1.0470000000000255</v>
      </c>
    </row>
    <row r="30" spans="1:12" ht="12.75" x14ac:dyDescent="0.2">
      <c r="A30" s="323">
        <f>AT3A_Schools_PS!A30</f>
        <v>21</v>
      </c>
      <c r="B30" s="323" t="str">
        <f>AT3A_Schools_PS!B30</f>
        <v>21-AMETHI</v>
      </c>
      <c r="C30" s="368">
        <v>1048.6089999999999</v>
      </c>
      <c r="D30" s="367">
        <v>144.40299999999999</v>
      </c>
      <c r="E30" s="367">
        <v>977.18899999999996</v>
      </c>
      <c r="F30" s="367">
        <v>1007.76</v>
      </c>
      <c r="G30" s="366">
        <f t="shared" si="1"/>
        <v>113.83199999999988</v>
      </c>
      <c r="H30" s="368">
        <v>540.19299999999998</v>
      </c>
      <c r="I30" s="367">
        <v>19.486999999999998</v>
      </c>
      <c r="J30" s="367">
        <v>463.78899999999999</v>
      </c>
      <c r="K30" s="367">
        <v>503.88</v>
      </c>
      <c r="L30" s="366">
        <f t="shared" si="2"/>
        <v>-20.603999999999985</v>
      </c>
    </row>
    <row r="31" spans="1:12" ht="12.75" x14ac:dyDescent="0.2">
      <c r="A31" s="323">
        <f>AT3A_Schools_PS!A31</f>
        <v>22</v>
      </c>
      <c r="B31" s="323" t="str">
        <f>AT3A_Schools_PS!B31</f>
        <v>22-DEORIA</v>
      </c>
      <c r="C31" s="368">
        <v>1744.4280000000001</v>
      </c>
      <c r="D31" s="367">
        <v>-18.673999999999999</v>
      </c>
      <c r="E31" s="367">
        <v>1498.0509999999999</v>
      </c>
      <c r="F31" s="367">
        <v>1698.596</v>
      </c>
      <c r="G31" s="366">
        <f t="shared" si="1"/>
        <v>-219.21900000000005</v>
      </c>
      <c r="H31" s="368">
        <v>898.64499999999998</v>
      </c>
      <c r="I31" s="367">
        <v>-125.09</v>
      </c>
      <c r="J31" s="367">
        <v>716.27700000000004</v>
      </c>
      <c r="K31" s="367">
        <v>849.29899999999998</v>
      </c>
      <c r="L31" s="366">
        <f t="shared" si="2"/>
        <v>-258.11199999999997</v>
      </c>
    </row>
    <row r="32" spans="1:12" ht="12.75" x14ac:dyDescent="0.2">
      <c r="A32" s="323">
        <f>AT3A_Schools_PS!A32</f>
        <v>23</v>
      </c>
      <c r="B32" s="323" t="str">
        <f>AT3A_Schools_PS!B32</f>
        <v>23-ETAH</v>
      </c>
      <c r="C32" s="368">
        <v>1192.5899999999999</v>
      </c>
      <c r="D32" s="367">
        <v>291.71600000000001</v>
      </c>
      <c r="E32" s="367">
        <v>1040.402</v>
      </c>
      <c r="F32" s="367">
        <v>1110.4849999999999</v>
      </c>
      <c r="G32" s="366">
        <f t="shared" si="1"/>
        <v>221.63300000000004</v>
      </c>
      <c r="H32" s="368">
        <v>614.36400000000003</v>
      </c>
      <c r="I32" s="367">
        <v>-134.79599999999999</v>
      </c>
      <c r="J32" s="367">
        <v>495.54500000000002</v>
      </c>
      <c r="K32" s="367">
        <v>555.24300000000005</v>
      </c>
      <c r="L32" s="366">
        <f t="shared" si="2"/>
        <v>-194.49400000000003</v>
      </c>
    </row>
    <row r="33" spans="1:12" ht="12.75" x14ac:dyDescent="0.2">
      <c r="A33" s="323">
        <f>AT3A_Schools_PS!A33</f>
        <v>24</v>
      </c>
      <c r="B33" s="323" t="str">
        <f>AT3A_Schools_PS!B33</f>
        <v>24-FAIZABAD</v>
      </c>
      <c r="C33" s="368">
        <v>1505.702</v>
      </c>
      <c r="D33" s="367">
        <v>514.01499999999999</v>
      </c>
      <c r="E33" s="367">
        <v>1333.4179999999999</v>
      </c>
      <c r="F33" s="367">
        <v>1371.3489999999999</v>
      </c>
      <c r="G33" s="366">
        <f t="shared" si="1"/>
        <v>476.08400000000006</v>
      </c>
      <c r="H33" s="368">
        <v>775.66399999999999</v>
      </c>
      <c r="I33" s="367">
        <v>-340.95499999999998</v>
      </c>
      <c r="J33" s="367">
        <v>635.34299999999996</v>
      </c>
      <c r="K33" s="367">
        <v>706.452</v>
      </c>
      <c r="L33" s="366">
        <f t="shared" si="2"/>
        <v>-412.06400000000002</v>
      </c>
    </row>
    <row r="34" spans="1:12" ht="12.75" x14ac:dyDescent="0.2">
      <c r="A34" s="323">
        <f>AT3A_Schools_PS!A34</f>
        <v>25</v>
      </c>
      <c r="B34" s="323" t="str">
        <f>AT3A_Schools_PS!B34</f>
        <v>25-FARRUKHABAD</v>
      </c>
      <c r="C34" s="368">
        <v>1162.6099999999999</v>
      </c>
      <c r="D34" s="367">
        <v>239.64599999999999</v>
      </c>
      <c r="E34" s="367">
        <v>1174.3869999999999</v>
      </c>
      <c r="F34" s="367">
        <v>1182.607</v>
      </c>
      <c r="G34" s="366">
        <f t="shared" si="1"/>
        <v>231.42599999999993</v>
      </c>
      <c r="H34" s="368">
        <v>598.91999999999996</v>
      </c>
      <c r="I34" s="367">
        <v>30.056999999999999</v>
      </c>
      <c r="J34" s="367">
        <v>558.79300000000001</v>
      </c>
      <c r="K34" s="367">
        <v>591.30700000000002</v>
      </c>
      <c r="L34" s="366">
        <f t="shared" si="2"/>
        <v>-2.4569999999999936</v>
      </c>
    </row>
    <row r="35" spans="1:12" ht="12.75" x14ac:dyDescent="0.2">
      <c r="A35" s="323">
        <f>AT3A_Schools_PS!A35</f>
        <v>26</v>
      </c>
      <c r="B35" s="323" t="str">
        <f>AT3A_Schools_PS!B35</f>
        <v>26-FATEHPUR</v>
      </c>
      <c r="C35" s="368">
        <v>1862.145</v>
      </c>
      <c r="D35" s="367">
        <v>167.99</v>
      </c>
      <c r="E35" s="367">
        <v>1633.989</v>
      </c>
      <c r="F35" s="367">
        <v>1743.9939999999999</v>
      </c>
      <c r="G35" s="366">
        <f t="shared" si="1"/>
        <v>57.985000000000127</v>
      </c>
      <c r="H35" s="368">
        <v>959.28700000000003</v>
      </c>
      <c r="I35" s="367">
        <v>31.1</v>
      </c>
      <c r="J35" s="367">
        <v>779.46299999999997</v>
      </c>
      <c r="K35" s="367">
        <v>871.99599999999998</v>
      </c>
      <c r="L35" s="366">
        <f t="shared" si="2"/>
        <v>-61.432999999999993</v>
      </c>
    </row>
    <row r="36" spans="1:12" ht="12.75" x14ac:dyDescent="0.2">
      <c r="A36" s="323">
        <f>AT3A_Schools_PS!A36</f>
        <v>27</v>
      </c>
      <c r="B36" s="323" t="str">
        <f>AT3A_Schools_PS!B36</f>
        <v>27-FIROZABAD</v>
      </c>
      <c r="C36" s="368">
        <v>1118.953</v>
      </c>
      <c r="D36" s="367">
        <v>137.233</v>
      </c>
      <c r="E36" s="367">
        <v>1016.761</v>
      </c>
      <c r="F36" s="367">
        <v>1082.8530000000001</v>
      </c>
      <c r="G36" s="366">
        <f t="shared" si="1"/>
        <v>71.140999999999849</v>
      </c>
      <c r="H36" s="368">
        <v>576.42999999999995</v>
      </c>
      <c r="I36" s="367">
        <v>0.46300000000000002</v>
      </c>
      <c r="J36" s="367">
        <v>484.09500000000003</v>
      </c>
      <c r="K36" s="367">
        <v>541.399</v>
      </c>
      <c r="L36" s="366">
        <f t="shared" si="2"/>
        <v>-56.840999999999951</v>
      </c>
    </row>
    <row r="37" spans="1:12" ht="12.75" x14ac:dyDescent="0.2">
      <c r="A37" s="323">
        <f>AT3A_Schools_PS!A37</f>
        <v>28</v>
      </c>
      <c r="B37" s="323" t="str">
        <f>AT3A_Schools_PS!B37</f>
        <v>28-G.B. NAGAR</v>
      </c>
      <c r="C37" s="368">
        <v>693.65</v>
      </c>
      <c r="D37" s="367">
        <v>4.3209999999999997</v>
      </c>
      <c r="E37" s="367">
        <v>632.12300000000005</v>
      </c>
      <c r="F37" s="367">
        <v>585.11199999999997</v>
      </c>
      <c r="G37" s="366">
        <f t="shared" si="1"/>
        <v>51.332000000000107</v>
      </c>
      <c r="H37" s="368">
        <v>357.33499999999998</v>
      </c>
      <c r="I37" s="367">
        <v>-56.381</v>
      </c>
      <c r="J37" s="367">
        <v>348.09699999999998</v>
      </c>
      <c r="K37" s="367">
        <v>292.55700000000002</v>
      </c>
      <c r="L37" s="366">
        <f t="shared" si="2"/>
        <v>-0.84100000000000819</v>
      </c>
    </row>
    <row r="38" spans="1:12" ht="12.75" x14ac:dyDescent="0.2">
      <c r="A38" s="323">
        <f>AT3A_Schools_PS!A38</f>
        <v>29</v>
      </c>
      <c r="B38" s="323" t="str">
        <f>AT3A_Schools_PS!B38</f>
        <v>29-GHAZIPUR</v>
      </c>
      <c r="C38" s="368">
        <v>2211.7910000000002</v>
      </c>
      <c r="D38" s="367">
        <v>66.903000000000006</v>
      </c>
      <c r="E38" s="367">
        <v>2013.8869999999999</v>
      </c>
      <c r="F38" s="367">
        <v>2034.3219999999999</v>
      </c>
      <c r="G38" s="366">
        <f t="shared" si="1"/>
        <v>46.468000000000075</v>
      </c>
      <c r="H38" s="368">
        <v>1139.4069999999999</v>
      </c>
      <c r="I38" s="367">
        <v>244.26499999999999</v>
      </c>
      <c r="J38" s="367">
        <v>959.72500000000002</v>
      </c>
      <c r="K38" s="367">
        <v>1017.1609999999999</v>
      </c>
      <c r="L38" s="366">
        <f t="shared" si="2"/>
        <v>186.82900000000006</v>
      </c>
    </row>
    <row r="39" spans="1:12" ht="12.75" x14ac:dyDescent="0.2">
      <c r="A39" s="323">
        <f>AT3A_Schools_PS!A39</f>
        <v>30</v>
      </c>
      <c r="B39" s="323" t="str">
        <f>AT3A_Schools_PS!B39</f>
        <v>30-GHAZIYABAD</v>
      </c>
      <c r="C39" s="368">
        <v>620.87900000000002</v>
      </c>
      <c r="D39" s="367">
        <v>-135.22999999999999</v>
      </c>
      <c r="E39" s="367">
        <v>556.73800000000006</v>
      </c>
      <c r="F39" s="367">
        <v>576.91999999999996</v>
      </c>
      <c r="G39" s="366">
        <f t="shared" si="1"/>
        <v>-155.41199999999992</v>
      </c>
      <c r="H39" s="368">
        <v>319.846</v>
      </c>
      <c r="I39" s="367">
        <v>-64.52</v>
      </c>
      <c r="J39" s="367">
        <v>262.524</v>
      </c>
      <c r="K39" s="367">
        <v>288.44499999999999</v>
      </c>
      <c r="L39" s="366">
        <f t="shared" si="2"/>
        <v>-90.440999999999974</v>
      </c>
    </row>
    <row r="40" spans="1:12" ht="12.75" x14ac:dyDescent="0.2">
      <c r="A40" s="323">
        <f>AT3A_Schools_PS!A40</f>
        <v>31</v>
      </c>
      <c r="B40" s="323" t="str">
        <f>AT3A_Schools_PS!B40</f>
        <v>31-GONDA</v>
      </c>
      <c r="C40" s="368">
        <v>2464.3090000000002</v>
      </c>
      <c r="D40" s="367">
        <v>168.542</v>
      </c>
      <c r="E40" s="367">
        <v>2068.5149999999999</v>
      </c>
      <c r="F40" s="367">
        <v>2287.9319999999998</v>
      </c>
      <c r="G40" s="366">
        <f t="shared" si="1"/>
        <v>-50.875</v>
      </c>
      <c r="H40" s="368">
        <v>1269.492</v>
      </c>
      <c r="I40" s="367">
        <v>-68.861999999999995</v>
      </c>
      <c r="J40" s="367">
        <v>989.10699999999997</v>
      </c>
      <c r="K40" s="367">
        <v>1143.9680000000001</v>
      </c>
      <c r="L40" s="366">
        <f t="shared" si="2"/>
        <v>-223.72300000000007</v>
      </c>
    </row>
    <row r="41" spans="1:12" ht="12.75" x14ac:dyDescent="0.2">
      <c r="A41" s="323">
        <f>AT3A_Schools_PS!A41</f>
        <v>32</v>
      </c>
      <c r="B41" s="323" t="str">
        <f>AT3A_Schools_PS!B41</f>
        <v>32-GORAKHPUR</v>
      </c>
      <c r="C41" s="368">
        <v>2070.1260000000002</v>
      </c>
      <c r="D41" s="367">
        <v>411.02</v>
      </c>
      <c r="E41" s="367">
        <v>1972.76</v>
      </c>
      <c r="F41" s="367">
        <v>1831.078</v>
      </c>
      <c r="G41" s="366">
        <f t="shared" si="1"/>
        <v>552.70199999999977</v>
      </c>
      <c r="H41" s="368">
        <v>1066.4290000000001</v>
      </c>
      <c r="I41" s="367">
        <v>137.49199999999999</v>
      </c>
      <c r="J41" s="367">
        <v>945.20699999999999</v>
      </c>
      <c r="K41" s="367">
        <v>921.78099999999995</v>
      </c>
      <c r="L41" s="366">
        <f t="shared" si="2"/>
        <v>160.91800000000012</v>
      </c>
    </row>
    <row r="42" spans="1:12" ht="12.75" x14ac:dyDescent="0.2">
      <c r="A42" s="323">
        <f>AT3A_Schools_PS!A42</f>
        <v>33</v>
      </c>
      <c r="B42" s="323" t="str">
        <f>AT3A_Schools_PS!B42</f>
        <v>33-HAMEERPUR</v>
      </c>
      <c r="C42" s="368">
        <v>702.86099999999999</v>
      </c>
      <c r="D42" s="367">
        <v>94.57</v>
      </c>
      <c r="E42" s="367">
        <v>696.49400000000003</v>
      </c>
      <c r="F42" s="367">
        <v>731.73</v>
      </c>
      <c r="G42" s="366">
        <f t="shared" si="1"/>
        <v>59.33400000000006</v>
      </c>
      <c r="H42" s="368">
        <v>362.08</v>
      </c>
      <c r="I42" s="367">
        <v>20.962</v>
      </c>
      <c r="J42" s="367">
        <v>330.48899999999998</v>
      </c>
      <c r="K42" s="367">
        <v>365.86799999999999</v>
      </c>
      <c r="L42" s="366">
        <f t="shared" si="2"/>
        <v>-14.41700000000003</v>
      </c>
    </row>
    <row r="43" spans="1:12" ht="12.75" x14ac:dyDescent="0.2">
      <c r="A43" s="323">
        <f>AT3A_Schools_PS!A43</f>
        <v>34</v>
      </c>
      <c r="B43" s="323" t="str">
        <f>AT3A_Schools_PS!B43</f>
        <v>34-HARDOI</v>
      </c>
      <c r="C43" s="368">
        <v>3381.9639999999999</v>
      </c>
      <c r="D43" s="367">
        <v>668.97500000000002</v>
      </c>
      <c r="E43" s="367">
        <v>3079.9740000000002</v>
      </c>
      <c r="F43" s="367">
        <v>3155.6819999999998</v>
      </c>
      <c r="G43" s="366">
        <f t="shared" si="1"/>
        <v>593.26700000000028</v>
      </c>
      <c r="H43" s="368">
        <v>1742.2239999999999</v>
      </c>
      <c r="I43" s="367">
        <v>-3.2850000000000001</v>
      </c>
      <c r="J43" s="367">
        <v>1468.441</v>
      </c>
      <c r="K43" s="367">
        <v>1577.8309999999999</v>
      </c>
      <c r="L43" s="366">
        <f t="shared" si="2"/>
        <v>-112.67499999999995</v>
      </c>
    </row>
    <row r="44" spans="1:12" ht="12.75" x14ac:dyDescent="0.2">
      <c r="A44" s="323">
        <f>AT3A_Schools_PS!A44</f>
        <v>35</v>
      </c>
      <c r="B44" s="323" t="str">
        <f>AT3A_Schools_PS!B44</f>
        <v>35-HATHRAS</v>
      </c>
      <c r="C44" s="368">
        <v>799.12400000000002</v>
      </c>
      <c r="D44" s="367">
        <v>233.62899999999999</v>
      </c>
      <c r="E44" s="367">
        <v>770.68899999999996</v>
      </c>
      <c r="F44" s="367">
        <v>769.64400000000001</v>
      </c>
      <c r="G44" s="366">
        <f t="shared" si="1"/>
        <v>234.67399999999998</v>
      </c>
      <c r="H44" s="368">
        <v>411.67</v>
      </c>
      <c r="I44" s="367">
        <v>38.820999999999998</v>
      </c>
      <c r="J44" s="367">
        <v>367.77100000000002</v>
      </c>
      <c r="K44" s="367">
        <v>384.822</v>
      </c>
      <c r="L44" s="366">
        <f t="shared" si="2"/>
        <v>21.769999999999982</v>
      </c>
    </row>
    <row r="45" spans="1:12" ht="12.75" x14ac:dyDescent="0.2">
      <c r="A45" s="323">
        <f>AT3A_Schools_PS!A45</f>
        <v>36</v>
      </c>
      <c r="B45" s="323" t="str">
        <f>AT3A_Schools_PS!B45</f>
        <v>36-ITAWAH</v>
      </c>
      <c r="C45" s="368">
        <v>874.39</v>
      </c>
      <c r="D45" s="367">
        <v>94.388999999999996</v>
      </c>
      <c r="E45" s="367">
        <v>770.85500000000002</v>
      </c>
      <c r="F45" s="367">
        <v>801.75099999999998</v>
      </c>
      <c r="G45" s="366">
        <f t="shared" si="1"/>
        <v>63.493000000000052</v>
      </c>
      <c r="H45" s="368">
        <v>450.44400000000002</v>
      </c>
      <c r="I45" s="367">
        <v>7.6</v>
      </c>
      <c r="J45" s="367">
        <v>367.71699999999998</v>
      </c>
      <c r="K45" s="367">
        <v>400.875</v>
      </c>
      <c r="L45" s="366">
        <f t="shared" si="2"/>
        <v>-25.557999999999993</v>
      </c>
    </row>
    <row r="46" spans="1:12" ht="12.75" x14ac:dyDescent="0.2">
      <c r="A46" s="323">
        <f>AT3A_Schools_PS!A46</f>
        <v>37</v>
      </c>
      <c r="B46" s="323" t="str">
        <f>AT3A_Schools_PS!B46</f>
        <v>37-J.P. NAGAR</v>
      </c>
      <c r="C46" s="368">
        <v>818.149</v>
      </c>
      <c r="D46" s="367">
        <v>101.754</v>
      </c>
      <c r="E46" s="367">
        <v>797.20299999999997</v>
      </c>
      <c r="F46" s="367">
        <v>779.63800000000003</v>
      </c>
      <c r="G46" s="366">
        <f t="shared" si="1"/>
        <v>119.31899999999996</v>
      </c>
      <c r="H46" s="368">
        <v>421.47</v>
      </c>
      <c r="I46" s="367">
        <v>34.216000000000001</v>
      </c>
      <c r="J46" s="367">
        <v>381.49400000000003</v>
      </c>
      <c r="K46" s="367">
        <v>389.81900000000002</v>
      </c>
      <c r="L46" s="366">
        <f t="shared" si="2"/>
        <v>25.89100000000002</v>
      </c>
    </row>
    <row r="47" spans="1:12" ht="12.75" x14ac:dyDescent="0.2">
      <c r="A47" s="323">
        <f>AT3A_Schools_PS!A47</f>
        <v>38</v>
      </c>
      <c r="B47" s="323" t="str">
        <f>AT3A_Schools_PS!B47</f>
        <v>38-JALAUN</v>
      </c>
      <c r="C47" s="368">
        <v>856.05</v>
      </c>
      <c r="D47" s="367">
        <v>1958.66</v>
      </c>
      <c r="E47" s="367">
        <v>783.5</v>
      </c>
      <c r="F47" s="367">
        <v>823.37900000000002</v>
      </c>
      <c r="G47" s="366">
        <f t="shared" si="1"/>
        <v>1918.7809999999999</v>
      </c>
      <c r="H47" s="368">
        <v>440.99599999999998</v>
      </c>
      <c r="I47" s="367">
        <v>1665.22</v>
      </c>
      <c r="J47" s="367">
        <v>375</v>
      </c>
      <c r="K47" s="367">
        <v>411.69499999999999</v>
      </c>
      <c r="L47" s="366">
        <f t="shared" si="2"/>
        <v>1628.5250000000001</v>
      </c>
    </row>
    <row r="48" spans="1:12" ht="12.75" x14ac:dyDescent="0.2">
      <c r="A48" s="323">
        <f>AT3A_Schools_PS!A48</f>
        <v>39</v>
      </c>
      <c r="B48" s="323" t="str">
        <f>AT3A_Schools_PS!B48</f>
        <v>39-JAUNPUR</v>
      </c>
      <c r="C48" s="368">
        <v>2756.652</v>
      </c>
      <c r="D48" s="367">
        <v>197.56</v>
      </c>
      <c r="E48" s="367">
        <v>2470.1759999999999</v>
      </c>
      <c r="F48" s="367">
        <v>2562.36</v>
      </c>
      <c r="G48" s="366">
        <f t="shared" si="1"/>
        <v>105.37599999999975</v>
      </c>
      <c r="H48" s="368">
        <v>1420.0930000000001</v>
      </c>
      <c r="I48" s="367">
        <v>82.346000000000004</v>
      </c>
      <c r="J48" s="367">
        <v>1170.3409999999999</v>
      </c>
      <c r="K48" s="367">
        <v>1281.18</v>
      </c>
      <c r="L48" s="366">
        <f t="shared" si="2"/>
        <v>-28.493000000000166</v>
      </c>
    </row>
    <row r="49" spans="1:12" ht="12.75" x14ac:dyDescent="0.2">
      <c r="A49" s="323">
        <f>AT3A_Schools_PS!A49</f>
        <v>40</v>
      </c>
      <c r="B49" s="323" t="str">
        <f>AT3A_Schools_PS!B49</f>
        <v>40-JHANSI</v>
      </c>
      <c r="C49" s="368">
        <v>995.67700000000002</v>
      </c>
      <c r="D49" s="367">
        <v>123.084</v>
      </c>
      <c r="E49" s="367">
        <v>877.01099999999997</v>
      </c>
      <c r="F49" s="367">
        <v>922.05200000000002</v>
      </c>
      <c r="G49" s="366">
        <f t="shared" si="1"/>
        <v>78.043000000000006</v>
      </c>
      <c r="H49" s="368">
        <v>512.92499999999995</v>
      </c>
      <c r="I49" s="367">
        <v>6.1509999999999998</v>
      </c>
      <c r="J49" s="367">
        <v>418.69099999999997</v>
      </c>
      <c r="K49" s="367">
        <v>461.02600000000001</v>
      </c>
      <c r="L49" s="366">
        <f t="shared" si="2"/>
        <v>-36.184000000000026</v>
      </c>
    </row>
    <row r="50" spans="1:12" ht="12.75" x14ac:dyDescent="0.2">
      <c r="A50" s="323">
        <f>AT3A_Schools_PS!A50</f>
        <v>41</v>
      </c>
      <c r="B50" s="323" t="str">
        <f>AT3A_Schools_PS!B50</f>
        <v>41-KANNAUJ</v>
      </c>
      <c r="C50" s="368">
        <v>1095.837</v>
      </c>
      <c r="D50" s="367">
        <v>185.965</v>
      </c>
      <c r="E50" s="367">
        <v>1008.14</v>
      </c>
      <c r="F50" s="367">
        <v>1069.636</v>
      </c>
      <c r="G50" s="366">
        <f t="shared" si="1"/>
        <v>124.46900000000005</v>
      </c>
      <c r="H50" s="368">
        <v>564.52200000000005</v>
      </c>
      <c r="I50" s="367">
        <v>-82.465000000000003</v>
      </c>
      <c r="J50" s="367">
        <v>603.02</v>
      </c>
      <c r="K50" s="367">
        <v>543.81799999999998</v>
      </c>
      <c r="L50" s="366">
        <f t="shared" si="2"/>
        <v>-23.263000000000034</v>
      </c>
    </row>
    <row r="51" spans="1:12" ht="12.75" x14ac:dyDescent="0.2">
      <c r="A51" s="323">
        <f>AT3A_Schools_PS!A51</f>
        <v>42</v>
      </c>
      <c r="B51" s="323" t="str">
        <f>AT3A_Schools_PS!B51</f>
        <v>42-KANPUR DEHAT</v>
      </c>
      <c r="C51" s="368">
        <v>1006.4690000000001</v>
      </c>
      <c r="D51" s="367">
        <v>-129.358</v>
      </c>
      <c r="E51" s="367">
        <v>1226.3</v>
      </c>
      <c r="F51" s="367">
        <v>958.50599999999997</v>
      </c>
      <c r="G51" s="366">
        <f t="shared" si="1"/>
        <v>138.43600000000004</v>
      </c>
      <c r="H51" s="368">
        <v>518.48400000000004</v>
      </c>
      <c r="I51" s="367">
        <v>248.41399999999999</v>
      </c>
      <c r="J51" s="367">
        <v>591.04600000000005</v>
      </c>
      <c r="K51" s="367">
        <v>479.25599999999997</v>
      </c>
      <c r="L51" s="366">
        <f t="shared" si="2"/>
        <v>360.20400000000006</v>
      </c>
    </row>
    <row r="52" spans="1:12" ht="12.75" x14ac:dyDescent="0.2">
      <c r="A52" s="323">
        <f>AT3A_Schools_PS!A52</f>
        <v>43</v>
      </c>
      <c r="B52" s="323" t="str">
        <f>AT3A_Schools_PS!B52</f>
        <v>43-KANPUR NAGAR</v>
      </c>
      <c r="C52" s="368">
        <v>1180.329</v>
      </c>
      <c r="D52" s="367">
        <v>61.061999999999998</v>
      </c>
      <c r="E52" s="367">
        <v>1055.32</v>
      </c>
      <c r="F52" s="367">
        <v>1185.0550000000001</v>
      </c>
      <c r="G52" s="366">
        <f t="shared" si="1"/>
        <v>-68.673000000000229</v>
      </c>
      <c r="H52" s="368">
        <v>608.04899999999998</v>
      </c>
      <c r="I52" s="367">
        <v>-62.781999999999996</v>
      </c>
      <c r="J52" s="367">
        <v>610.02499999999998</v>
      </c>
      <c r="K52" s="367">
        <v>515.61800000000005</v>
      </c>
      <c r="L52" s="366">
        <f t="shared" si="2"/>
        <v>31.624999999999886</v>
      </c>
    </row>
    <row r="53" spans="1:12" ht="12.75" x14ac:dyDescent="0.2">
      <c r="A53" s="323">
        <f>AT3A_Schools_PS!A53</f>
        <v>44</v>
      </c>
      <c r="B53" s="323" t="str">
        <f>AT3A_Schools_PS!B53</f>
        <v>44-KAAS GANJ</v>
      </c>
      <c r="C53" s="368">
        <v>960.726</v>
      </c>
      <c r="D53" s="367">
        <v>51.6</v>
      </c>
      <c r="E53" s="367">
        <v>847.77700000000004</v>
      </c>
      <c r="F53" s="367">
        <v>902.25800000000004</v>
      </c>
      <c r="G53" s="366">
        <f t="shared" si="1"/>
        <v>-2.8809999999999718</v>
      </c>
      <c r="H53" s="368">
        <v>494.91899999999998</v>
      </c>
      <c r="I53" s="367">
        <v>-73.376000000000005</v>
      </c>
      <c r="J53" s="367">
        <v>408.48099999999999</v>
      </c>
      <c r="K53" s="367">
        <v>465.017</v>
      </c>
      <c r="L53" s="366">
        <f t="shared" si="2"/>
        <v>-129.91199999999998</v>
      </c>
    </row>
    <row r="54" spans="1:12" ht="12.75" x14ac:dyDescent="0.2">
      <c r="A54" s="323">
        <f>AT3A_Schools_PS!A54</f>
        <v>45</v>
      </c>
      <c r="B54" s="323" t="str">
        <f>AT3A_Schools_PS!B54</f>
        <v>45-KAUSHAMBI</v>
      </c>
      <c r="C54" s="368">
        <v>1123.876</v>
      </c>
      <c r="D54" s="367">
        <v>100.226</v>
      </c>
      <c r="E54" s="367">
        <v>1148.079</v>
      </c>
      <c r="F54" s="367">
        <v>1167.1110000000001</v>
      </c>
      <c r="G54" s="366">
        <f t="shared" si="1"/>
        <v>81.193999999999733</v>
      </c>
      <c r="H54" s="368">
        <v>578.96699999999998</v>
      </c>
      <c r="I54" s="367">
        <v>7.9690000000000003</v>
      </c>
      <c r="J54" s="367">
        <v>523.64700000000005</v>
      </c>
      <c r="K54" s="367">
        <v>582.54600000000005</v>
      </c>
      <c r="L54" s="366">
        <f t="shared" si="2"/>
        <v>-50.92999999999995</v>
      </c>
    </row>
    <row r="55" spans="1:12" ht="12.75" x14ac:dyDescent="0.2">
      <c r="A55" s="323">
        <f>AT3A_Schools_PS!A55</f>
        <v>46</v>
      </c>
      <c r="B55" s="323" t="str">
        <f>AT3A_Schools_PS!B55</f>
        <v>46-KUSHINAGAR</v>
      </c>
      <c r="C55" s="368">
        <v>2295.7779999999998</v>
      </c>
      <c r="D55" s="367">
        <v>184.95099999999999</v>
      </c>
      <c r="E55" s="367">
        <v>1877.1220000000001</v>
      </c>
      <c r="F55" s="367">
        <v>1979.627</v>
      </c>
      <c r="G55" s="366">
        <f t="shared" si="1"/>
        <v>82.445999999999913</v>
      </c>
      <c r="H55" s="368">
        <v>1182.674</v>
      </c>
      <c r="I55" s="367">
        <v>-64.447000000000003</v>
      </c>
      <c r="J55" s="367">
        <v>897.78200000000004</v>
      </c>
      <c r="K55" s="367">
        <v>989.82100000000003</v>
      </c>
      <c r="L55" s="366">
        <f t="shared" si="2"/>
        <v>-156.48599999999999</v>
      </c>
    </row>
    <row r="56" spans="1:12" ht="12.75" x14ac:dyDescent="0.2">
      <c r="A56" s="323">
        <f>AT3A_Schools_PS!A56</f>
        <v>47</v>
      </c>
      <c r="B56" s="323" t="str">
        <f>AT3A_Schools_PS!B56</f>
        <v>47-LAKHIMPUR KHERI</v>
      </c>
      <c r="C56" s="368">
        <v>4147.5709999999999</v>
      </c>
      <c r="D56" s="367">
        <v>-240.05600000000001</v>
      </c>
      <c r="E56" s="367">
        <v>3325.9690000000001</v>
      </c>
      <c r="F56" s="367">
        <v>3106.64</v>
      </c>
      <c r="G56" s="366">
        <f t="shared" si="1"/>
        <v>-20.726999999999862</v>
      </c>
      <c r="H56" s="368">
        <v>2136.6280000000002</v>
      </c>
      <c r="I56" s="367">
        <v>-163.291</v>
      </c>
      <c r="J56" s="367">
        <v>1599.3389999999999</v>
      </c>
      <c r="K56" s="367">
        <v>1553.32</v>
      </c>
      <c r="L56" s="366">
        <f t="shared" si="2"/>
        <v>-117.27199999999993</v>
      </c>
    </row>
    <row r="57" spans="1:12" ht="12.75" x14ac:dyDescent="0.2">
      <c r="A57" s="323">
        <f>AT3A_Schools_PS!A57</f>
        <v>48</v>
      </c>
      <c r="B57" s="323" t="str">
        <f>AT3A_Schools_PS!B57</f>
        <v>48-LALITPUR</v>
      </c>
      <c r="C57" s="368">
        <v>1112.758</v>
      </c>
      <c r="D57" s="367">
        <v>245.559</v>
      </c>
      <c r="E57" s="367">
        <v>1111.6130000000001</v>
      </c>
      <c r="F57" s="367">
        <v>1020.412</v>
      </c>
      <c r="G57" s="366">
        <f t="shared" si="1"/>
        <v>336.76</v>
      </c>
      <c r="H57" s="368">
        <v>573.23900000000003</v>
      </c>
      <c r="I57" s="367">
        <v>27.276</v>
      </c>
      <c r="J57" s="367">
        <v>527.13099999999997</v>
      </c>
      <c r="K57" s="367">
        <v>510.20600000000002</v>
      </c>
      <c r="L57" s="366">
        <f t="shared" si="2"/>
        <v>44.200999999999908</v>
      </c>
    </row>
    <row r="58" spans="1:12" ht="12.75" x14ac:dyDescent="0.2">
      <c r="A58" s="323">
        <f>AT3A_Schools_PS!A58</f>
        <v>49</v>
      </c>
      <c r="B58" s="323" t="str">
        <f>AT3A_Schools_PS!B58</f>
        <v>49-LUCKNOW</v>
      </c>
      <c r="C58" s="368">
        <v>1510.0709999999999</v>
      </c>
      <c r="D58" s="367">
        <v>317.90100000000001</v>
      </c>
      <c r="E58" s="367">
        <v>1372.6859999999999</v>
      </c>
      <c r="F58" s="367">
        <v>1369.9490000000001</v>
      </c>
      <c r="G58" s="366">
        <f t="shared" si="1"/>
        <v>320.63799999999992</v>
      </c>
      <c r="H58" s="368">
        <v>777.91499999999996</v>
      </c>
      <c r="I58" s="367">
        <v>118.331</v>
      </c>
      <c r="J58" s="367">
        <v>657.22400000000005</v>
      </c>
      <c r="K58" s="367">
        <v>684.96799999999996</v>
      </c>
      <c r="L58" s="366">
        <f t="shared" si="2"/>
        <v>90.587000000000103</v>
      </c>
    </row>
    <row r="59" spans="1:12" ht="12.75" x14ac:dyDescent="0.2">
      <c r="A59" s="323">
        <f>AT3A_Schools_PS!A59</f>
        <v>50</v>
      </c>
      <c r="B59" s="323" t="str">
        <f>AT3A_Schools_PS!B59</f>
        <v>50-MAHOBA</v>
      </c>
      <c r="C59" s="368">
        <v>696.48599999999999</v>
      </c>
      <c r="D59" s="367">
        <v>21.361000000000001</v>
      </c>
      <c r="E59" s="367">
        <v>697.79100000000005</v>
      </c>
      <c r="F59" s="367">
        <v>702.649</v>
      </c>
      <c r="G59" s="366">
        <f t="shared" si="1"/>
        <v>16.503000000000043</v>
      </c>
      <c r="H59" s="368">
        <v>358.79599999999999</v>
      </c>
      <c r="I59" s="367">
        <v>6.4160000000000004</v>
      </c>
      <c r="J59" s="367">
        <v>332.88200000000001</v>
      </c>
      <c r="K59" s="367">
        <v>351.32799999999997</v>
      </c>
      <c r="L59" s="366">
        <f t="shared" si="2"/>
        <v>-12.029999999999973</v>
      </c>
    </row>
    <row r="60" spans="1:12" ht="12.75" x14ac:dyDescent="0.2">
      <c r="A60" s="323">
        <f>AT3A_Schools_PS!A60</f>
        <v>51</v>
      </c>
      <c r="B60" s="323" t="str">
        <f>AT3A_Schools_PS!B60</f>
        <v>51-MAHRAJGANJ</v>
      </c>
      <c r="C60" s="368">
        <v>1919.0709999999999</v>
      </c>
      <c r="D60" s="367">
        <v>11.12</v>
      </c>
      <c r="E60" s="367">
        <v>1560.645</v>
      </c>
      <c r="F60" s="367">
        <v>1547.98</v>
      </c>
      <c r="G60" s="366">
        <f t="shared" si="1"/>
        <v>23.784999999999854</v>
      </c>
      <c r="H60" s="368">
        <v>988.61300000000006</v>
      </c>
      <c r="I60" s="367">
        <v>-142.815</v>
      </c>
      <c r="J60" s="367">
        <v>874.67700000000002</v>
      </c>
      <c r="K60" s="367">
        <v>773.98900000000003</v>
      </c>
      <c r="L60" s="366">
        <f t="shared" si="2"/>
        <v>-42.126999999999953</v>
      </c>
    </row>
    <row r="61" spans="1:12" ht="12.75" x14ac:dyDescent="0.2">
      <c r="A61" s="323">
        <f>AT3A_Schools_PS!A61</f>
        <v>52</v>
      </c>
      <c r="B61" s="323" t="str">
        <f>AT3A_Schools_PS!B61</f>
        <v>52-MAINPURI</v>
      </c>
      <c r="C61" s="368">
        <v>1077.335</v>
      </c>
      <c r="D61" s="367">
        <v>110.04</v>
      </c>
      <c r="E61" s="367">
        <v>932.60500000000002</v>
      </c>
      <c r="F61" s="367">
        <v>982.10400000000004</v>
      </c>
      <c r="G61" s="366">
        <f t="shared" si="1"/>
        <v>60.54099999999994</v>
      </c>
      <c r="H61" s="368">
        <v>554.99</v>
      </c>
      <c r="I61" s="367">
        <v>31.456</v>
      </c>
      <c r="J61" s="367">
        <v>444.08499999999998</v>
      </c>
      <c r="K61" s="367">
        <v>491.06599999999997</v>
      </c>
      <c r="L61" s="366">
        <f t="shared" si="2"/>
        <v>-15.524999999999977</v>
      </c>
    </row>
    <row r="62" spans="1:12" ht="12.75" x14ac:dyDescent="0.2">
      <c r="A62" s="323">
        <f>AT3A_Schools_PS!A62</f>
        <v>53</v>
      </c>
      <c r="B62" s="323" t="str">
        <f>AT3A_Schools_PS!B62</f>
        <v>53-MATHURA</v>
      </c>
      <c r="C62" s="368">
        <v>1089.2829999999999</v>
      </c>
      <c r="D62" s="367">
        <v>4.4329999999999998</v>
      </c>
      <c r="E62" s="367">
        <v>949.35699999999997</v>
      </c>
      <c r="F62" s="367">
        <v>1010.332</v>
      </c>
      <c r="G62" s="366">
        <f t="shared" si="1"/>
        <v>-56.54200000000003</v>
      </c>
      <c r="H62" s="368">
        <v>561.14599999999996</v>
      </c>
      <c r="I62" s="367">
        <v>27.698</v>
      </c>
      <c r="J62" s="367">
        <v>501.435</v>
      </c>
      <c r="K62" s="367">
        <v>596.93499999999995</v>
      </c>
      <c r="L62" s="366">
        <f t="shared" si="2"/>
        <v>-67.801999999999907</v>
      </c>
    </row>
    <row r="63" spans="1:12" ht="12.75" x14ac:dyDescent="0.2">
      <c r="A63" s="323">
        <f>AT3A_Schools_PS!A63</f>
        <v>54</v>
      </c>
      <c r="B63" s="323" t="str">
        <f>AT3A_Schools_PS!B63</f>
        <v>54-MAU</v>
      </c>
      <c r="C63" s="368">
        <v>1390.12</v>
      </c>
      <c r="D63" s="367">
        <v>-329.84699999999998</v>
      </c>
      <c r="E63" s="367">
        <v>1156.598</v>
      </c>
      <c r="F63" s="367">
        <v>1179.3409999999999</v>
      </c>
      <c r="G63" s="366">
        <f t="shared" si="1"/>
        <v>-352.58999999999992</v>
      </c>
      <c r="H63" s="368">
        <v>716.12300000000005</v>
      </c>
      <c r="I63" s="367">
        <v>266.42899999999997</v>
      </c>
      <c r="J63" s="367">
        <v>550.43600000000004</v>
      </c>
      <c r="K63" s="367">
        <v>589.66999999999996</v>
      </c>
      <c r="L63" s="366">
        <f t="shared" si="2"/>
        <v>227.19500000000005</v>
      </c>
    </row>
    <row r="64" spans="1:12" ht="12.75" x14ac:dyDescent="0.2">
      <c r="A64" s="323">
        <f>AT3A_Schools_PS!A64</f>
        <v>55</v>
      </c>
      <c r="B64" s="323" t="str">
        <f>AT3A_Schools_PS!B64</f>
        <v>55-MEERUT</v>
      </c>
      <c r="C64" s="368">
        <v>1024.7760000000001</v>
      </c>
      <c r="D64" s="367">
        <v>108.60899999999999</v>
      </c>
      <c r="E64" s="367">
        <v>832.72199999999998</v>
      </c>
      <c r="F64" s="367">
        <v>902.76</v>
      </c>
      <c r="G64" s="366">
        <f t="shared" si="1"/>
        <v>38.571000000000026</v>
      </c>
      <c r="H64" s="368">
        <v>527.91499999999996</v>
      </c>
      <c r="I64" s="367">
        <v>-67.343999999999994</v>
      </c>
      <c r="J64" s="367">
        <v>395.55799999999999</v>
      </c>
      <c r="K64" s="367">
        <v>451.4</v>
      </c>
      <c r="L64" s="366">
        <f t="shared" si="2"/>
        <v>-123.18599999999998</v>
      </c>
    </row>
    <row r="65" spans="1:12" ht="12.75" x14ac:dyDescent="0.2">
      <c r="A65" s="323">
        <f>AT3A_Schools_PS!A65</f>
        <v>56</v>
      </c>
      <c r="B65" s="323" t="str">
        <f>AT3A_Schools_PS!B65</f>
        <v>56-MIRZAPUR</v>
      </c>
      <c r="C65" s="368">
        <v>2031.4570000000001</v>
      </c>
      <c r="D65" s="367">
        <v>246.30099999999999</v>
      </c>
      <c r="E65" s="367">
        <v>1815.51</v>
      </c>
      <c r="F65" s="367">
        <v>1828.81</v>
      </c>
      <c r="G65" s="366">
        <f t="shared" si="1"/>
        <v>233.0010000000002</v>
      </c>
      <c r="H65" s="368">
        <v>1046.508</v>
      </c>
      <c r="I65" s="367">
        <v>29.35</v>
      </c>
      <c r="J65" s="367">
        <v>866.47400000000005</v>
      </c>
      <c r="K65" s="367">
        <v>914.40499999999997</v>
      </c>
      <c r="L65" s="366">
        <f t="shared" si="2"/>
        <v>-18.580999999999904</v>
      </c>
    </row>
    <row r="66" spans="1:12" ht="12.75" x14ac:dyDescent="0.2">
      <c r="A66" s="323">
        <f>AT3A_Schools_PS!A66</f>
        <v>57</v>
      </c>
      <c r="B66" s="323" t="str">
        <f>AT3A_Schools_PS!B66</f>
        <v>57-MORADABAD</v>
      </c>
      <c r="C66" s="368">
        <v>1209.9829999999999</v>
      </c>
      <c r="D66" s="367">
        <v>145.84700000000001</v>
      </c>
      <c r="E66" s="367">
        <v>1147.8530000000001</v>
      </c>
      <c r="F66" s="367">
        <v>1127.107</v>
      </c>
      <c r="G66" s="366">
        <f t="shared" si="1"/>
        <v>166.59300000000007</v>
      </c>
      <c r="H66" s="368">
        <v>623.32500000000005</v>
      </c>
      <c r="I66" s="367">
        <v>37.033000000000001</v>
      </c>
      <c r="J66" s="367">
        <v>548.36900000000003</v>
      </c>
      <c r="K66" s="367">
        <v>563.553</v>
      </c>
      <c r="L66" s="366">
        <f t="shared" si="2"/>
        <v>21.849000000000046</v>
      </c>
    </row>
    <row r="67" spans="1:12" ht="12.75" x14ac:dyDescent="0.2">
      <c r="A67" s="323">
        <f>AT3A_Schools_PS!A67</f>
        <v>58</v>
      </c>
      <c r="B67" s="323" t="str">
        <f>AT3A_Schools_PS!B67</f>
        <v>58-MUZAFFARNAGAR</v>
      </c>
      <c r="C67" s="368">
        <v>990.93399999999997</v>
      </c>
      <c r="D67" s="367">
        <v>61.308</v>
      </c>
      <c r="E67" s="367">
        <v>946.62</v>
      </c>
      <c r="F67" s="367">
        <v>998.74900000000002</v>
      </c>
      <c r="G67" s="366">
        <f t="shared" si="1"/>
        <v>9.1789999999999736</v>
      </c>
      <c r="H67" s="368">
        <v>510.48099999999999</v>
      </c>
      <c r="I67" s="367">
        <v>18.734000000000002</v>
      </c>
      <c r="J67" s="367">
        <v>449.959</v>
      </c>
      <c r="K67" s="367">
        <v>493.49599999999998</v>
      </c>
      <c r="L67" s="366">
        <f t="shared" si="2"/>
        <v>-24.802999999999997</v>
      </c>
    </row>
    <row r="68" spans="1:12" ht="12.75" x14ac:dyDescent="0.2">
      <c r="A68" s="323">
        <f>AT3A_Schools_PS!A68</f>
        <v>59</v>
      </c>
      <c r="B68" s="323" t="str">
        <f>AT3A_Schools_PS!B68</f>
        <v>59-PILIBHIT</v>
      </c>
      <c r="C68" s="368">
        <v>1151.867</v>
      </c>
      <c r="D68" s="367">
        <v>37.097999999999999</v>
      </c>
      <c r="E68" s="367">
        <v>1022.433</v>
      </c>
      <c r="F68" s="367">
        <v>1042.8330000000001</v>
      </c>
      <c r="G68" s="366">
        <f t="shared" si="1"/>
        <v>16.697999999999865</v>
      </c>
      <c r="H68" s="368">
        <v>593.38599999999997</v>
      </c>
      <c r="I68" s="367">
        <v>186.52500000000001</v>
      </c>
      <c r="J68" s="367">
        <v>488.76100000000002</v>
      </c>
      <c r="K68" s="367">
        <v>513.64800000000002</v>
      </c>
      <c r="L68" s="366">
        <f t="shared" si="2"/>
        <v>161.63800000000003</v>
      </c>
    </row>
    <row r="69" spans="1:12" ht="12.75" x14ac:dyDescent="0.2">
      <c r="A69" s="323">
        <f>AT3A_Schools_PS!A69</f>
        <v>60</v>
      </c>
      <c r="B69" s="323" t="str">
        <f>AT3A_Schools_PS!B69</f>
        <v>60-PRATAPGARH</v>
      </c>
      <c r="C69" s="368">
        <v>1894.846</v>
      </c>
      <c r="D69" s="367">
        <v>49.404000000000003</v>
      </c>
      <c r="E69" s="367">
        <v>1467.866</v>
      </c>
      <c r="F69" s="367">
        <v>1586.4169999999999</v>
      </c>
      <c r="G69" s="366">
        <f t="shared" si="1"/>
        <v>-69.146999999999935</v>
      </c>
      <c r="H69" s="368">
        <v>976.13300000000004</v>
      </c>
      <c r="I69" s="367">
        <v>-2.2410000000000001</v>
      </c>
      <c r="J69" s="367">
        <v>700.875</v>
      </c>
      <c r="K69" s="367">
        <v>781.37</v>
      </c>
      <c r="L69" s="366">
        <f t="shared" si="2"/>
        <v>-82.73599999999999</v>
      </c>
    </row>
    <row r="70" spans="1:12" ht="12.75" x14ac:dyDescent="0.2">
      <c r="A70" s="323">
        <f>AT3A_Schools_PS!A70</f>
        <v>61</v>
      </c>
      <c r="B70" s="323" t="str">
        <f>AT3A_Schools_PS!B70</f>
        <v>61-RAI BAREILY</v>
      </c>
      <c r="C70" s="368">
        <v>1670.0909999999999</v>
      </c>
      <c r="D70" s="367">
        <v>-27.564</v>
      </c>
      <c r="E70" s="367">
        <v>1406.5530000000001</v>
      </c>
      <c r="F70" s="367">
        <v>1409.7070000000001</v>
      </c>
      <c r="G70" s="366">
        <f t="shared" si="1"/>
        <v>-30.718000000000075</v>
      </c>
      <c r="H70" s="368">
        <v>860.35</v>
      </c>
      <c r="I70" s="367">
        <v>-55.223999999999997</v>
      </c>
      <c r="J70" s="367">
        <v>664.33199999999999</v>
      </c>
      <c r="K70" s="367">
        <v>704.85900000000004</v>
      </c>
      <c r="L70" s="366">
        <f t="shared" si="2"/>
        <v>-95.75100000000009</v>
      </c>
    </row>
    <row r="71" spans="1:12" ht="12.75" x14ac:dyDescent="0.2">
      <c r="A71" s="323">
        <f>AT3A_Schools_PS!A71</f>
        <v>62</v>
      </c>
      <c r="B71" s="323" t="str">
        <f>AT3A_Schools_PS!B71</f>
        <v>62-RAMPUR</v>
      </c>
      <c r="C71" s="368">
        <v>1196.518</v>
      </c>
      <c r="D71" s="367">
        <v>-150.62799999999999</v>
      </c>
      <c r="E71" s="367">
        <v>1388.357</v>
      </c>
      <c r="F71" s="367">
        <v>1076.7239999999999</v>
      </c>
      <c r="G71" s="366">
        <f t="shared" si="1"/>
        <v>161.00500000000011</v>
      </c>
      <c r="H71" s="368">
        <v>616.38800000000003</v>
      </c>
      <c r="I71" s="367">
        <v>-62.966999999999999</v>
      </c>
      <c r="J71" s="367">
        <v>661.53</v>
      </c>
      <c r="K71" s="367">
        <v>538.36300000000006</v>
      </c>
      <c r="L71" s="366">
        <f t="shared" si="2"/>
        <v>60.199999999999932</v>
      </c>
    </row>
    <row r="72" spans="1:12" ht="12.75" x14ac:dyDescent="0.2">
      <c r="A72" s="323">
        <f>AT3A_Schools_PS!A72</f>
        <v>63</v>
      </c>
      <c r="B72" s="323" t="str">
        <f>AT3A_Schools_PS!B72</f>
        <v>63-SAHARANPUR</v>
      </c>
      <c r="C72" s="368">
        <v>1447.308</v>
      </c>
      <c r="D72" s="367">
        <v>26.931000000000001</v>
      </c>
      <c r="E72" s="367">
        <v>1245.3610000000001</v>
      </c>
      <c r="F72" s="367">
        <v>1302.106</v>
      </c>
      <c r="G72" s="366">
        <f t="shared" si="1"/>
        <v>-29.813999999999851</v>
      </c>
      <c r="H72" s="368">
        <v>745.58299999999997</v>
      </c>
      <c r="I72" s="367">
        <v>40.997999999999998</v>
      </c>
      <c r="J72" s="367">
        <v>591.12800000000004</v>
      </c>
      <c r="K72" s="367">
        <v>651.05399999999997</v>
      </c>
      <c r="L72" s="366">
        <f t="shared" si="2"/>
        <v>-18.927999999999884</v>
      </c>
    </row>
    <row r="73" spans="1:12" ht="12.75" customHeight="1" x14ac:dyDescent="0.2">
      <c r="A73" s="323">
        <f>AT3A_Schools_PS!A73</f>
        <v>64</v>
      </c>
      <c r="B73" s="323" t="str">
        <f>AT3A_Schools_PS!B73</f>
        <v>64-SANTKABIR NAGAR</v>
      </c>
      <c r="C73" s="368">
        <v>1053.924</v>
      </c>
      <c r="D73" s="367">
        <v>69.445999999999998</v>
      </c>
      <c r="E73" s="367">
        <v>899.59400000000005</v>
      </c>
      <c r="F73" s="367">
        <v>935.08500000000004</v>
      </c>
      <c r="G73" s="366">
        <f t="shared" si="1"/>
        <v>33.955000000000041</v>
      </c>
      <c r="H73" s="368">
        <v>542.93100000000004</v>
      </c>
      <c r="I73" s="367">
        <v>-29.802</v>
      </c>
      <c r="J73" s="367">
        <v>429.53399999999999</v>
      </c>
      <c r="K73" s="367">
        <v>467.54300000000001</v>
      </c>
      <c r="L73" s="366">
        <f t="shared" si="2"/>
        <v>-67.811000000000035</v>
      </c>
    </row>
    <row r="74" spans="1:12" ht="12.75" x14ac:dyDescent="0.2">
      <c r="A74" s="323">
        <f>AT3A_Schools_PS!A74</f>
        <v>65</v>
      </c>
      <c r="B74" s="323" t="str">
        <f>AT3A_Schools_PS!B74</f>
        <v>65-SHAHJAHANPUR</v>
      </c>
      <c r="C74" s="368">
        <v>2403.616</v>
      </c>
      <c r="D74" s="367">
        <v>-276.02</v>
      </c>
      <c r="E74" s="367">
        <v>2115.9499999999998</v>
      </c>
      <c r="F74" s="367">
        <v>2170.6579999999999</v>
      </c>
      <c r="G74" s="366">
        <f t="shared" si="1"/>
        <v>-330.72800000000007</v>
      </c>
      <c r="H74" s="368">
        <v>1238.2260000000001</v>
      </c>
      <c r="I74" s="367">
        <v>547.38699999999994</v>
      </c>
      <c r="J74" s="367">
        <v>1012.034</v>
      </c>
      <c r="K74" s="367">
        <v>1037.319</v>
      </c>
      <c r="L74" s="366">
        <f t="shared" si="2"/>
        <v>522.10199999999986</v>
      </c>
    </row>
    <row r="75" spans="1:12" ht="12.75" x14ac:dyDescent="0.2">
      <c r="A75" s="323">
        <f>AT3A_Schools_PS!A75</f>
        <v>66</v>
      </c>
      <c r="B75" s="323" t="str">
        <f>AT3A_Schools_PS!B75</f>
        <v>66-SHRAWASTI</v>
      </c>
      <c r="C75" s="368">
        <v>763.39</v>
      </c>
      <c r="D75" s="367">
        <v>774.20799999999997</v>
      </c>
      <c r="E75" s="367">
        <v>679.69</v>
      </c>
      <c r="F75" s="367">
        <v>718.17200000000003</v>
      </c>
      <c r="G75" s="366">
        <f t="shared" si="1"/>
        <v>735.72600000000011</v>
      </c>
      <c r="H75" s="368">
        <v>393.262</v>
      </c>
      <c r="I75" s="367">
        <v>344.291</v>
      </c>
      <c r="J75" s="367">
        <v>324.923</v>
      </c>
      <c r="K75" s="367">
        <v>359.09</v>
      </c>
      <c r="L75" s="366">
        <f t="shared" si="2"/>
        <v>310.12399999999997</v>
      </c>
    </row>
    <row r="76" spans="1:12" ht="12.75" x14ac:dyDescent="0.2">
      <c r="A76" s="323">
        <f>AT3A_Schools_PS!A76</f>
        <v>67</v>
      </c>
      <c r="B76" s="323" t="str">
        <f>AT3A_Schools_PS!B76</f>
        <v>67-SIDDHARTHNAGAR</v>
      </c>
      <c r="C76" s="368">
        <v>2116.9780000000001</v>
      </c>
      <c r="D76" s="367">
        <v>-496.05700000000002</v>
      </c>
      <c r="E76" s="367">
        <v>2600.8809999999999</v>
      </c>
      <c r="F76" s="367">
        <v>1947.32</v>
      </c>
      <c r="G76" s="366">
        <f t="shared" si="1"/>
        <v>157.50399999999968</v>
      </c>
      <c r="H76" s="368">
        <v>1090.5640000000001</v>
      </c>
      <c r="I76" s="367">
        <v>-351.95100000000002</v>
      </c>
      <c r="J76" s="367">
        <v>1313.9839999999999</v>
      </c>
      <c r="K76" s="367">
        <v>973.66300000000001</v>
      </c>
      <c r="L76" s="366">
        <f t="shared" si="2"/>
        <v>-11.630000000000109</v>
      </c>
    </row>
    <row r="77" spans="1:12" ht="12.75" x14ac:dyDescent="0.2">
      <c r="A77" s="323">
        <f>AT3A_Schools_PS!A77</f>
        <v>68</v>
      </c>
      <c r="B77" s="323" t="str">
        <f>AT3A_Schools_PS!B77</f>
        <v>68-SITAPUR</v>
      </c>
      <c r="C77" s="368">
        <v>3449.9920000000002</v>
      </c>
      <c r="D77" s="367">
        <v>446.14</v>
      </c>
      <c r="E77" s="367">
        <v>3184.636</v>
      </c>
      <c r="F77" s="367">
        <v>3389.9520000000002</v>
      </c>
      <c r="G77" s="366">
        <f t="shared" si="1"/>
        <v>240.82399999999961</v>
      </c>
      <c r="H77" s="368">
        <v>1777.269</v>
      </c>
      <c r="I77" s="367">
        <v>313.79000000000002</v>
      </c>
      <c r="J77" s="367">
        <v>1516.4970000000001</v>
      </c>
      <c r="K77" s="367">
        <v>1694.9760000000001</v>
      </c>
      <c r="L77" s="366">
        <f t="shared" si="2"/>
        <v>135.31099999999992</v>
      </c>
    </row>
    <row r="78" spans="1:12" ht="12.75" x14ac:dyDescent="0.2">
      <c r="A78" s="323">
        <f>AT3A_Schools_PS!A78</f>
        <v>69</v>
      </c>
      <c r="B78" s="323" t="str">
        <f>AT3A_Schools_PS!B78</f>
        <v>69-SONBHADRA</v>
      </c>
      <c r="C78" s="368">
        <v>1668.722</v>
      </c>
      <c r="D78" s="367">
        <v>244.339</v>
      </c>
      <c r="E78" s="367">
        <v>1601.933</v>
      </c>
      <c r="F78" s="367">
        <v>1598.079</v>
      </c>
      <c r="G78" s="366">
        <f t="shared" si="1"/>
        <v>248.19299999999998</v>
      </c>
      <c r="H78" s="368">
        <v>859.64400000000001</v>
      </c>
      <c r="I78" s="367">
        <v>38.082000000000001</v>
      </c>
      <c r="J78" s="367">
        <v>760.899</v>
      </c>
      <c r="K78" s="367">
        <v>799.03899999999999</v>
      </c>
      <c r="L78" s="366">
        <f t="shared" si="2"/>
        <v>-5.7999999999992724E-2</v>
      </c>
    </row>
    <row r="79" spans="1:12" ht="12.75" x14ac:dyDescent="0.2">
      <c r="A79" s="323">
        <f>AT3A_Schools_PS!A79</f>
        <v>70</v>
      </c>
      <c r="B79" s="323" t="str">
        <f>AT3A_Schools_PS!B79</f>
        <v>70-SULTANPUR</v>
      </c>
      <c r="C79" s="368">
        <v>1674.085</v>
      </c>
      <c r="D79" s="367">
        <v>119.94499999999999</v>
      </c>
      <c r="E79" s="367">
        <v>1615.6590000000001</v>
      </c>
      <c r="F79" s="367">
        <v>1674.896</v>
      </c>
      <c r="G79" s="366">
        <f t="shared" si="1"/>
        <v>60.708000000000084</v>
      </c>
      <c r="H79" s="368">
        <v>862.40700000000004</v>
      </c>
      <c r="I79" s="367">
        <v>-8.2720000000000002</v>
      </c>
      <c r="J79" s="367">
        <v>764.81799999999998</v>
      </c>
      <c r="K79" s="367">
        <v>832.07</v>
      </c>
      <c r="L79" s="366">
        <f t="shared" si="2"/>
        <v>-75.524000000000115</v>
      </c>
    </row>
    <row r="80" spans="1:12" ht="12.75" x14ac:dyDescent="0.2">
      <c r="A80" s="323">
        <f>AT3A_Schools_PS!A80</f>
        <v>71</v>
      </c>
      <c r="B80" s="323" t="str">
        <f>AT3A_Schools_PS!B80</f>
        <v>71-UNNAO</v>
      </c>
      <c r="C80" s="368">
        <v>1798.7629999999999</v>
      </c>
      <c r="D80" s="367">
        <v>82.671999999999997</v>
      </c>
      <c r="E80" s="367">
        <v>1696.163</v>
      </c>
      <c r="F80" s="367">
        <v>1707.65</v>
      </c>
      <c r="G80" s="366">
        <f t="shared" si="1"/>
        <v>71.184999999999945</v>
      </c>
      <c r="H80" s="368">
        <v>926.63499999999999</v>
      </c>
      <c r="I80" s="367">
        <v>72.971999999999994</v>
      </c>
      <c r="J80" s="367">
        <v>806.63599999999997</v>
      </c>
      <c r="K80" s="367">
        <v>853.83</v>
      </c>
      <c r="L80" s="366">
        <f t="shared" si="2"/>
        <v>25.777999999999906</v>
      </c>
    </row>
    <row r="81" spans="1:12" ht="12.75" x14ac:dyDescent="0.2">
      <c r="A81" s="323">
        <f>AT3A_Schools_PS!A81</f>
        <v>72</v>
      </c>
      <c r="B81" s="323" t="str">
        <f>AT3A_Schools_PS!B81</f>
        <v>72-VARANASI</v>
      </c>
      <c r="C81" s="368">
        <v>2099.0459999999998</v>
      </c>
      <c r="D81" s="367">
        <v>17.260000000000002</v>
      </c>
      <c r="E81" s="367">
        <v>1879.0229999999999</v>
      </c>
      <c r="F81" s="367">
        <v>1894.38</v>
      </c>
      <c r="G81" s="366">
        <f t="shared" si="1"/>
        <v>1.9029999999997926</v>
      </c>
      <c r="H81" s="368">
        <v>1081.326</v>
      </c>
      <c r="I81" s="367">
        <v>-143.22</v>
      </c>
      <c r="J81" s="367">
        <v>892.553</v>
      </c>
      <c r="K81" s="367">
        <v>1010.61</v>
      </c>
      <c r="L81" s="366">
        <f t="shared" si="2"/>
        <v>-261.27700000000004</v>
      </c>
    </row>
    <row r="82" spans="1:12" ht="12.75" x14ac:dyDescent="0.2">
      <c r="A82" s="323">
        <f>AT3A_Schools_PS!A82</f>
        <v>73</v>
      </c>
      <c r="B82" s="323" t="str">
        <f>AT3A_Schools_PS!B82</f>
        <v>73-SAMBHAL</v>
      </c>
      <c r="C82" s="368">
        <v>1528.59</v>
      </c>
      <c r="D82" s="367">
        <v>101.547</v>
      </c>
      <c r="E82" s="367">
        <v>1297.7919999999999</v>
      </c>
      <c r="F82" s="367">
        <v>1170.2370000000001</v>
      </c>
      <c r="G82" s="366">
        <f t="shared" si="1"/>
        <v>229.10199999999986</v>
      </c>
      <c r="H82" s="368">
        <v>787.45500000000004</v>
      </c>
      <c r="I82" s="367">
        <v>0.72299999999999998</v>
      </c>
      <c r="J82" s="367">
        <v>620.00900000000001</v>
      </c>
      <c r="K82" s="367">
        <v>585.11900000000003</v>
      </c>
      <c r="L82" s="366">
        <f t="shared" si="2"/>
        <v>35.612999999999943</v>
      </c>
    </row>
    <row r="83" spans="1:12" ht="12.75" x14ac:dyDescent="0.2">
      <c r="A83" s="323">
        <f>AT3A_Schools_PS!A83</f>
        <v>74</v>
      </c>
      <c r="B83" s="323" t="str">
        <f>AT3A_Schools_PS!B83</f>
        <v>74-HAPUR</v>
      </c>
      <c r="C83" s="368">
        <v>465.30799999999999</v>
      </c>
      <c r="D83" s="367">
        <v>-48.3</v>
      </c>
      <c r="E83" s="367">
        <v>382.86</v>
      </c>
      <c r="F83" s="367">
        <v>415.34800000000001</v>
      </c>
      <c r="G83" s="366">
        <f t="shared" si="1"/>
        <v>-80.788000000000011</v>
      </c>
      <c r="H83" s="368">
        <v>239.70400000000001</v>
      </c>
      <c r="I83" s="367">
        <v>-22.722999999999999</v>
      </c>
      <c r="J83" s="367">
        <v>181.41200000000001</v>
      </c>
      <c r="K83" s="367">
        <v>207.67400000000001</v>
      </c>
      <c r="L83" s="366">
        <f t="shared" si="2"/>
        <v>-48.984999999999985</v>
      </c>
    </row>
    <row r="84" spans="1:12" ht="12.75" x14ac:dyDescent="0.2">
      <c r="A84" s="323">
        <f>AT3A_Schools_PS!A84</f>
        <v>75</v>
      </c>
      <c r="B84" s="323" t="str">
        <f>AT3A_Schools_PS!B84</f>
        <v>75-SHAMLI</v>
      </c>
      <c r="C84" s="368">
        <v>618.53</v>
      </c>
      <c r="D84" s="367">
        <v>50.761000000000003</v>
      </c>
      <c r="E84" s="367">
        <v>571.22299999999996</v>
      </c>
      <c r="F84" s="367">
        <v>597.71299999999997</v>
      </c>
      <c r="G84" s="366">
        <f t="shared" si="1"/>
        <v>24.270999999999958</v>
      </c>
      <c r="H84" s="368">
        <v>318.637</v>
      </c>
      <c r="I84" s="367">
        <v>7.133</v>
      </c>
      <c r="J84" s="367">
        <v>270.90100000000001</v>
      </c>
      <c r="K84" s="367">
        <v>298.85599999999999</v>
      </c>
      <c r="L84" s="366">
        <f t="shared" si="2"/>
        <v>-20.822000000000003</v>
      </c>
    </row>
    <row r="85" spans="1:12" ht="15.75" customHeight="1" x14ac:dyDescent="0.2">
      <c r="A85" s="623" t="s">
        <v>300</v>
      </c>
      <c r="B85" s="608"/>
      <c r="C85" s="608"/>
      <c r="D85" s="362"/>
      <c r="E85" s="362"/>
      <c r="F85" s="362"/>
      <c r="G85" s="362"/>
      <c r="H85" s="362"/>
      <c r="I85" s="362"/>
      <c r="J85" s="362"/>
      <c r="K85" s="362"/>
      <c r="L85" s="362"/>
    </row>
    <row r="86" spans="1:12" ht="15.75" customHeight="1" x14ac:dyDescent="0.2">
      <c r="A86" s="624" t="s">
        <v>301</v>
      </c>
      <c r="B86" s="608"/>
      <c r="C86" s="608"/>
      <c r="D86" s="608"/>
      <c r="E86" s="608"/>
      <c r="F86" s="608"/>
      <c r="G86" s="608"/>
      <c r="H86" s="608"/>
      <c r="I86" s="362"/>
      <c r="J86" s="362"/>
      <c r="K86" s="362"/>
      <c r="L86" s="362"/>
    </row>
    <row r="87" spans="1:12" ht="15.75" customHeight="1" x14ac:dyDescent="0.2">
      <c r="A87" s="362"/>
      <c r="I87" s="362"/>
      <c r="J87" s="362"/>
      <c r="K87" s="362"/>
      <c r="L87" s="362"/>
    </row>
    <row r="88" spans="1:12" ht="15.75" customHeight="1" x14ac:dyDescent="0.2">
      <c r="A88" s="362"/>
      <c r="I88" s="362"/>
      <c r="J88" s="362"/>
      <c r="K88" s="362"/>
      <c r="L88" s="362"/>
    </row>
    <row r="89" spans="1:12" ht="15.75" customHeight="1" x14ac:dyDescent="0.2">
      <c r="A89" s="362"/>
      <c r="I89" s="362"/>
      <c r="J89" s="362"/>
      <c r="K89" s="362"/>
      <c r="L89" s="362"/>
    </row>
    <row r="92" spans="1:12" ht="15.75" customHeight="1" x14ac:dyDescent="0.2">
      <c r="A92" s="347" t="str">
        <f>AT_2A_fundflow!A73</f>
        <v>Date:</v>
      </c>
      <c r="J92" s="320" t="str">
        <f>'AT-1'!J46</f>
        <v>(Signature)</v>
      </c>
    </row>
    <row r="93" spans="1:12" ht="15.75" customHeight="1" x14ac:dyDescent="0.2">
      <c r="A93" s="347" t="str">
        <f>AT_2A_fundflow!A74</f>
        <v>Place: LUCKNOW</v>
      </c>
      <c r="J93" s="320" t="str">
        <f>'AT-1'!J47</f>
        <v>Secretary Basic Education Department</v>
      </c>
    </row>
    <row r="94" spans="1:12" ht="15.75" customHeight="1" x14ac:dyDescent="0.2">
      <c r="I94" s="320" t="str">
        <f>'AT-1'!I48</f>
        <v>Seal:</v>
      </c>
    </row>
  </sheetData>
  <mergeCells count="9">
    <mergeCell ref="A85:C85"/>
    <mergeCell ref="A86:H86"/>
    <mergeCell ref="A3:L3"/>
    <mergeCell ref="A4:L4"/>
    <mergeCell ref="A2:L2"/>
    <mergeCell ref="C6:G6"/>
    <mergeCell ref="H6:L6"/>
    <mergeCell ref="A6:A7"/>
    <mergeCell ref="B6:B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Y94"/>
  <sheetViews>
    <sheetView view="pageBreakPreview" zoomScale="60" zoomScaleNormal="100" workbookViewId="0">
      <pane xSplit="2" ySplit="9" topLeftCell="C5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42578125" style="305" customWidth="1"/>
    <col min="2" max="2" width="21.7109375" style="305" bestFit="1" customWidth="1"/>
    <col min="3" max="3" width="10" style="305" customWidth="1"/>
    <col min="4" max="4" width="9.7109375" style="305" customWidth="1"/>
    <col min="5" max="5" width="10" style="305" customWidth="1"/>
    <col min="6" max="6" width="11.28515625" style="305" customWidth="1"/>
    <col min="7" max="7" width="10.140625" style="305" bestFit="1" customWidth="1"/>
    <col min="8" max="8" width="10.140625" style="305" customWidth="1"/>
    <col min="9" max="9" width="9" style="305" customWidth="1"/>
    <col min="10" max="10" width="9.7109375" style="305" customWidth="1"/>
    <col min="11" max="11" width="10.5703125" style="305" customWidth="1"/>
    <col min="12" max="12" width="11.85546875" style="305" customWidth="1"/>
    <col min="13" max="16384" width="14.42578125" style="305"/>
  </cols>
  <sheetData>
    <row r="1" spans="1:25" ht="12.75" x14ac:dyDescent="0.2">
      <c r="A1" s="362"/>
      <c r="B1" s="362"/>
      <c r="C1" s="362"/>
      <c r="D1" s="362"/>
      <c r="E1" s="362"/>
      <c r="F1" s="362"/>
      <c r="G1" s="362"/>
      <c r="H1" s="362"/>
      <c r="I1" s="362"/>
      <c r="J1" s="362"/>
      <c r="K1" s="362"/>
      <c r="L1" s="371" t="s">
        <v>298</v>
      </c>
    </row>
    <row r="2" spans="1:25" ht="12.75" x14ac:dyDescent="0.2">
      <c r="A2" s="626" t="str">
        <f>'AT-2-S1 BUDGET'!A2</f>
        <v>[Mid Day Meal Scheme, U.P.]</v>
      </c>
      <c r="B2" s="626"/>
      <c r="C2" s="626"/>
      <c r="D2" s="626"/>
      <c r="E2" s="626"/>
      <c r="F2" s="626"/>
      <c r="G2" s="626"/>
      <c r="H2" s="626"/>
      <c r="I2" s="626"/>
      <c r="J2" s="626"/>
      <c r="K2" s="626"/>
      <c r="L2" s="626"/>
    </row>
    <row r="3" spans="1:25" ht="23.25" x14ac:dyDescent="0.2">
      <c r="A3" s="613" t="str">
        <f>'AT-2-S1 BUDGET'!A3</f>
        <v>Annual Work Plan and Budget 2018-19</v>
      </c>
      <c r="B3" s="613"/>
      <c r="C3" s="613"/>
      <c r="D3" s="613"/>
      <c r="E3" s="613"/>
      <c r="F3" s="613"/>
      <c r="G3" s="613"/>
      <c r="H3" s="613"/>
      <c r="I3" s="613"/>
      <c r="J3" s="613"/>
      <c r="K3" s="613"/>
      <c r="L3" s="613"/>
    </row>
    <row r="4" spans="1:25" ht="12.75" x14ac:dyDescent="0.2">
      <c r="A4" s="625" t="s">
        <v>299</v>
      </c>
      <c r="B4" s="625"/>
      <c r="C4" s="625"/>
      <c r="D4" s="625"/>
      <c r="E4" s="625"/>
      <c r="F4" s="625"/>
      <c r="G4" s="625"/>
      <c r="H4" s="625"/>
      <c r="I4" s="625"/>
      <c r="J4" s="625"/>
      <c r="K4" s="625"/>
      <c r="L4" s="625"/>
    </row>
    <row r="5" spans="1:25" ht="25.5" x14ac:dyDescent="0.2">
      <c r="A5" s="306" t="str">
        <f>AT_2A_fundflow!A5</f>
        <v>State: UTTAR PRADESH</v>
      </c>
      <c r="B5" s="319"/>
      <c r="C5" s="311"/>
      <c r="D5" s="311"/>
      <c r="E5" s="311"/>
      <c r="F5" s="311"/>
      <c r="G5" s="311"/>
      <c r="H5" s="311"/>
      <c r="I5" s="311"/>
      <c r="J5" s="311"/>
      <c r="K5" s="322" t="str">
        <f>AT_2A_fundflow!U5</f>
        <v>(For the Period 01.04.17 to 31.03.18)</v>
      </c>
      <c r="L5" s="365" t="s">
        <v>288</v>
      </c>
    </row>
    <row r="6" spans="1:25" ht="15.75" customHeight="1" x14ac:dyDescent="0.2">
      <c r="A6" s="603" t="s">
        <v>91</v>
      </c>
      <c r="B6" s="603" t="s">
        <v>99</v>
      </c>
      <c r="C6" s="605" t="s">
        <v>289</v>
      </c>
      <c r="D6" s="629"/>
      <c r="E6" s="629"/>
      <c r="F6" s="629"/>
      <c r="G6" s="630"/>
      <c r="H6" s="605" t="s">
        <v>290</v>
      </c>
      <c r="I6" s="629"/>
      <c r="J6" s="629"/>
      <c r="K6" s="629"/>
      <c r="L6" s="630"/>
    </row>
    <row r="7" spans="1:25" ht="66.75" customHeight="1" x14ac:dyDescent="0.2">
      <c r="A7" s="611"/>
      <c r="B7" s="628"/>
      <c r="C7" s="310" t="s">
        <v>291</v>
      </c>
      <c r="D7" s="310" t="s">
        <v>292</v>
      </c>
      <c r="E7" s="310" t="s">
        <v>293</v>
      </c>
      <c r="F7" s="310" t="s">
        <v>294</v>
      </c>
      <c r="G7" s="310" t="s">
        <v>295</v>
      </c>
      <c r="H7" s="310" t="s">
        <v>291</v>
      </c>
      <c r="I7" s="310" t="s">
        <v>292</v>
      </c>
      <c r="J7" s="310" t="s">
        <v>293</v>
      </c>
      <c r="K7" s="310" t="s">
        <v>294</v>
      </c>
      <c r="L7" s="310" t="s">
        <v>296</v>
      </c>
    </row>
    <row r="8" spans="1:25" ht="15.75" customHeight="1" x14ac:dyDescent="0.2">
      <c r="A8" s="310">
        <v>1</v>
      </c>
      <c r="B8" s="310">
        <v>2</v>
      </c>
      <c r="C8" s="310">
        <v>3</v>
      </c>
      <c r="D8" s="310">
        <v>4</v>
      </c>
      <c r="E8" s="310">
        <v>5</v>
      </c>
      <c r="F8" s="310">
        <v>6</v>
      </c>
      <c r="G8" s="310">
        <v>7</v>
      </c>
      <c r="H8" s="310">
        <v>8</v>
      </c>
      <c r="I8" s="310">
        <v>9</v>
      </c>
      <c r="J8" s="310">
        <v>10</v>
      </c>
      <c r="K8" s="310">
        <v>11</v>
      </c>
      <c r="L8" s="310">
        <v>12</v>
      </c>
    </row>
    <row r="9" spans="1:25" ht="15.75" customHeight="1" x14ac:dyDescent="0.2">
      <c r="A9" s="358"/>
      <c r="B9" s="358" t="s">
        <v>32</v>
      </c>
      <c r="C9" s="366">
        <f t="shared" ref="C9:L9" si="0">SUM(C10:C84)</f>
        <v>76109.683000000005</v>
      </c>
      <c r="D9" s="366">
        <f t="shared" si="0"/>
        <v>8181.1500000000015</v>
      </c>
      <c r="E9" s="366">
        <f t="shared" si="0"/>
        <v>69618.204999999987</v>
      </c>
      <c r="F9" s="366">
        <f t="shared" si="0"/>
        <v>66576.284700000004</v>
      </c>
      <c r="G9" s="366">
        <f t="shared" si="0"/>
        <v>11223.070299999994</v>
      </c>
      <c r="H9" s="366">
        <f t="shared" si="0"/>
        <v>39208.012999999992</v>
      </c>
      <c r="I9" s="366">
        <f t="shared" si="0"/>
        <v>4929.5310000000009</v>
      </c>
      <c r="J9" s="366">
        <f t="shared" si="0"/>
        <v>35284.396000000015</v>
      </c>
      <c r="K9" s="366">
        <f t="shared" si="0"/>
        <v>33480.03330000001</v>
      </c>
      <c r="L9" s="366">
        <f t="shared" si="0"/>
        <v>6733.8936999999996</v>
      </c>
      <c r="M9" s="347"/>
      <c r="N9" s="347"/>
      <c r="O9" s="347"/>
      <c r="P9" s="347"/>
      <c r="Q9" s="347"/>
      <c r="R9" s="347"/>
      <c r="S9" s="347"/>
      <c r="T9" s="347"/>
      <c r="U9" s="347"/>
      <c r="V9" s="347"/>
      <c r="W9" s="347"/>
      <c r="X9" s="347"/>
      <c r="Y9" s="347"/>
    </row>
    <row r="10" spans="1:25" ht="15.75" customHeight="1" x14ac:dyDescent="0.2">
      <c r="A10" s="323">
        <f>AT3A_Schools_PS!A10</f>
        <v>1</v>
      </c>
      <c r="B10" s="323" t="str">
        <f>AT3A_Schools_PS!B10</f>
        <v>01-AGRA</v>
      </c>
      <c r="C10" s="368">
        <v>846.02499999999998</v>
      </c>
      <c r="D10" s="367">
        <v>282.077</v>
      </c>
      <c r="E10" s="367">
        <v>776.41600000000005</v>
      </c>
      <c r="F10" s="369">
        <v>815.41600000000005</v>
      </c>
      <c r="G10" s="366">
        <f t="shared" ref="G10:G84" si="1">D10+E10-F10</f>
        <v>243.07699999999988</v>
      </c>
      <c r="H10" s="368">
        <v>435.83100000000002</v>
      </c>
      <c r="I10" s="367">
        <v>125.77</v>
      </c>
      <c r="J10" s="367">
        <v>395.91699999999997</v>
      </c>
      <c r="K10" s="370">
        <v>407.709</v>
      </c>
      <c r="L10" s="366">
        <f t="shared" ref="L10:L84" si="2">I10+J10-K10</f>
        <v>113.97800000000001</v>
      </c>
    </row>
    <row r="11" spans="1:25" ht="15.75" customHeight="1" x14ac:dyDescent="0.2">
      <c r="A11" s="323">
        <f>AT3A_Schools_PS!A11</f>
        <v>2</v>
      </c>
      <c r="B11" s="323" t="str">
        <f>AT3A_Schools_PS!B11</f>
        <v>02-ALIGARH</v>
      </c>
      <c r="C11" s="368">
        <v>1452.5540000000001</v>
      </c>
      <c r="D11" s="367">
        <v>380.42200000000003</v>
      </c>
      <c r="E11" s="367">
        <v>971.33100000000002</v>
      </c>
      <c r="F11" s="367">
        <v>882.01700000000005</v>
      </c>
      <c r="G11" s="366">
        <f t="shared" si="1"/>
        <v>469.7360000000001</v>
      </c>
      <c r="H11" s="368">
        <v>748.28599999999994</v>
      </c>
      <c r="I11" s="367">
        <v>176.10400000000001</v>
      </c>
      <c r="J11" s="367">
        <v>495.726</v>
      </c>
      <c r="K11" s="367">
        <v>441.01</v>
      </c>
      <c r="L11" s="366">
        <f t="shared" si="2"/>
        <v>230.82000000000005</v>
      </c>
    </row>
    <row r="12" spans="1:25" ht="15.75" customHeight="1" x14ac:dyDescent="0.2">
      <c r="A12" s="323">
        <f>AT3A_Schools_PS!A12</f>
        <v>3</v>
      </c>
      <c r="B12" s="323" t="str">
        <f>AT3A_Schools_PS!B12</f>
        <v>03-ALLAHABAD</v>
      </c>
      <c r="C12" s="368">
        <v>2305.02</v>
      </c>
      <c r="D12" s="367">
        <v>-875.53</v>
      </c>
      <c r="E12" s="367">
        <v>1320.431</v>
      </c>
      <c r="F12" s="367">
        <v>1921.191</v>
      </c>
      <c r="G12" s="366">
        <f t="shared" si="1"/>
        <v>-1476.29</v>
      </c>
      <c r="H12" s="368">
        <v>1187.4349999999999</v>
      </c>
      <c r="I12" s="367">
        <v>108.161</v>
      </c>
      <c r="J12" s="367">
        <v>669.30899999999997</v>
      </c>
      <c r="K12" s="367">
        <v>960.59400000000005</v>
      </c>
      <c r="L12" s="366">
        <f t="shared" si="2"/>
        <v>-183.12400000000002</v>
      </c>
    </row>
    <row r="13" spans="1:25" ht="15.75" customHeight="1" x14ac:dyDescent="0.2">
      <c r="A13" s="323">
        <f>AT3A_Schools_PS!A13</f>
        <v>4</v>
      </c>
      <c r="B13" s="323" t="str">
        <f>AT3A_Schools_PS!B13</f>
        <v>04-AMBEDKAR NAGAR</v>
      </c>
      <c r="C13" s="368">
        <v>956.72900000000004</v>
      </c>
      <c r="D13" s="367">
        <v>765.13199999999995</v>
      </c>
      <c r="E13" s="367">
        <v>887.05</v>
      </c>
      <c r="F13" s="367">
        <v>918.94600000000003</v>
      </c>
      <c r="G13" s="366">
        <f t="shared" si="1"/>
        <v>733.23599999999976</v>
      </c>
      <c r="H13" s="368">
        <v>492.86099999999999</v>
      </c>
      <c r="I13" s="367">
        <v>224.184</v>
      </c>
      <c r="J13" s="367">
        <v>452.05099999999999</v>
      </c>
      <c r="K13" s="367">
        <v>459.47199999999998</v>
      </c>
      <c r="L13" s="366">
        <f t="shared" si="2"/>
        <v>216.76300000000003</v>
      </c>
    </row>
    <row r="14" spans="1:25" ht="15.75" customHeight="1" x14ac:dyDescent="0.2">
      <c r="A14" s="323">
        <f>AT3A_Schools_PS!A14</f>
        <v>5</v>
      </c>
      <c r="B14" s="323" t="str">
        <f>AT3A_Schools_PS!B14</f>
        <v>05-AURAIYA</v>
      </c>
      <c r="C14" s="368">
        <v>625.01300000000003</v>
      </c>
      <c r="D14" s="367">
        <v>125.911</v>
      </c>
      <c r="E14" s="367">
        <v>584.29300000000001</v>
      </c>
      <c r="F14" s="367">
        <v>613.18100000000004</v>
      </c>
      <c r="G14" s="366">
        <f t="shared" si="1"/>
        <v>97.022999999999911</v>
      </c>
      <c r="H14" s="368">
        <v>321.97699999999998</v>
      </c>
      <c r="I14" s="367">
        <v>61.792000000000002</v>
      </c>
      <c r="J14" s="367">
        <v>298.09899999999999</v>
      </c>
      <c r="K14" s="367">
        <v>306.59199999999998</v>
      </c>
      <c r="L14" s="366">
        <f t="shared" si="2"/>
        <v>53.298999999999978</v>
      </c>
    </row>
    <row r="15" spans="1:25" ht="15.75" customHeight="1" x14ac:dyDescent="0.2">
      <c r="A15" s="323">
        <f>AT3A_Schools_PS!A15</f>
        <v>6</v>
      </c>
      <c r="B15" s="323" t="str">
        <f>AT3A_Schools_PS!B15</f>
        <v>06-AZAMGARH</v>
      </c>
      <c r="C15" s="368">
        <v>1936.9939999999999</v>
      </c>
      <c r="D15" s="367">
        <v>239.06</v>
      </c>
      <c r="E15" s="367">
        <v>1525.28</v>
      </c>
      <c r="F15" s="367">
        <v>1365.2349999999999</v>
      </c>
      <c r="G15" s="366">
        <f t="shared" si="1"/>
        <v>399.10500000000002</v>
      </c>
      <c r="H15" s="368">
        <v>997.846</v>
      </c>
      <c r="I15" s="367">
        <v>286.68</v>
      </c>
      <c r="J15" s="367">
        <v>777.49599999999998</v>
      </c>
      <c r="K15" s="367">
        <v>838.02200000000005</v>
      </c>
      <c r="L15" s="366">
        <f t="shared" si="2"/>
        <v>226.15399999999988</v>
      </c>
    </row>
    <row r="16" spans="1:25" ht="15.75" customHeight="1" x14ac:dyDescent="0.2">
      <c r="A16" s="323">
        <f>AT3A_Schools_PS!A16</f>
        <v>7</v>
      </c>
      <c r="B16" s="323" t="str">
        <f>AT3A_Schools_PS!B16</f>
        <v>07-BADAUN</v>
      </c>
      <c r="C16" s="368">
        <v>892.06899999999996</v>
      </c>
      <c r="D16" s="367">
        <v>334.63499999999999</v>
      </c>
      <c r="E16" s="367">
        <v>1041.259</v>
      </c>
      <c r="F16" s="367">
        <v>930.13</v>
      </c>
      <c r="G16" s="366">
        <f t="shared" si="1"/>
        <v>445.76400000000001</v>
      </c>
      <c r="H16" s="368">
        <v>459.55099999999999</v>
      </c>
      <c r="I16" s="367">
        <v>76.155000000000001</v>
      </c>
      <c r="J16" s="367">
        <v>530.15599999999995</v>
      </c>
      <c r="K16" s="367">
        <v>465.07</v>
      </c>
      <c r="L16" s="366">
        <f t="shared" si="2"/>
        <v>141.24099999999993</v>
      </c>
    </row>
    <row r="17" spans="1:12" ht="15.75" customHeight="1" x14ac:dyDescent="0.2">
      <c r="A17" s="323">
        <f>AT3A_Schools_PS!A17</f>
        <v>8</v>
      </c>
      <c r="B17" s="323" t="str">
        <f>AT3A_Schools_PS!B17</f>
        <v>08-BAGHPAT</v>
      </c>
      <c r="C17" s="368">
        <v>456.63400000000001</v>
      </c>
      <c r="D17" s="367">
        <v>-1.228</v>
      </c>
      <c r="E17" s="367">
        <v>442.72500000000002</v>
      </c>
      <c r="F17" s="367">
        <v>434.95</v>
      </c>
      <c r="G17" s="366">
        <f t="shared" si="1"/>
        <v>6.5470000000000255</v>
      </c>
      <c r="H17" s="368">
        <v>235.23599999999999</v>
      </c>
      <c r="I17" s="367">
        <v>-3.5179999999999998</v>
      </c>
      <c r="J17" s="367">
        <v>225.34899999999999</v>
      </c>
      <c r="K17" s="367">
        <v>217.46</v>
      </c>
      <c r="L17" s="366">
        <f t="shared" si="2"/>
        <v>4.3709999999999809</v>
      </c>
    </row>
    <row r="18" spans="1:12" ht="15.75" customHeight="1" x14ac:dyDescent="0.2">
      <c r="A18" s="323">
        <f>AT3A_Schools_PS!A18</f>
        <v>9</v>
      </c>
      <c r="B18" s="323" t="str">
        <f>AT3A_Schools_PS!B18</f>
        <v>09-BAHRAICH</v>
      </c>
      <c r="C18" s="368">
        <v>1421.528</v>
      </c>
      <c r="D18" s="367">
        <v>-1.23</v>
      </c>
      <c r="E18" s="367">
        <v>1127.952</v>
      </c>
      <c r="F18" s="367">
        <v>1292.376</v>
      </c>
      <c r="G18" s="366">
        <f t="shared" si="1"/>
        <v>-165.654</v>
      </c>
      <c r="H18" s="368">
        <v>732.30200000000002</v>
      </c>
      <c r="I18" s="367">
        <v>69.858999999999995</v>
      </c>
      <c r="J18" s="367">
        <v>574.803</v>
      </c>
      <c r="K18" s="367">
        <v>645.66999999999996</v>
      </c>
      <c r="L18" s="366">
        <f t="shared" si="2"/>
        <v>-1.0079999999999245</v>
      </c>
    </row>
    <row r="19" spans="1:12" ht="15.75" customHeight="1" x14ac:dyDescent="0.2">
      <c r="A19" s="323">
        <f>AT3A_Schools_PS!A19</f>
        <v>10</v>
      </c>
      <c r="B19" s="323" t="str">
        <f>AT3A_Schools_PS!B19</f>
        <v>10-BALLIA</v>
      </c>
      <c r="C19" s="368">
        <v>1526.4079999999999</v>
      </c>
      <c r="D19" s="367">
        <v>45.067</v>
      </c>
      <c r="E19" s="367">
        <v>1220.761</v>
      </c>
      <c r="F19" s="367">
        <v>1213.383</v>
      </c>
      <c r="G19" s="366">
        <f t="shared" si="1"/>
        <v>52.444999999999936</v>
      </c>
      <c r="H19" s="368">
        <v>786.33199999999999</v>
      </c>
      <c r="I19" s="367">
        <v>-2.59</v>
      </c>
      <c r="J19" s="367">
        <v>622.20899999999995</v>
      </c>
      <c r="K19" s="367">
        <v>606.74199999999996</v>
      </c>
      <c r="L19" s="366">
        <f t="shared" si="2"/>
        <v>12.876999999999953</v>
      </c>
    </row>
    <row r="20" spans="1:12" ht="15.75" customHeight="1" x14ac:dyDescent="0.2">
      <c r="A20" s="323">
        <f>AT3A_Schools_PS!A20</f>
        <v>11</v>
      </c>
      <c r="B20" s="323" t="str">
        <f>AT3A_Schools_PS!B20</f>
        <v>11-BALRAMPUR</v>
      </c>
      <c r="C20" s="368">
        <v>750.04399999999998</v>
      </c>
      <c r="D20" s="367">
        <v>69.998000000000005</v>
      </c>
      <c r="E20" s="367">
        <v>676.7</v>
      </c>
      <c r="F20" s="367">
        <v>712.95299999999997</v>
      </c>
      <c r="G20" s="366">
        <f t="shared" si="1"/>
        <v>33.745000000000118</v>
      </c>
      <c r="H20" s="368">
        <v>386.38600000000002</v>
      </c>
      <c r="I20" s="367">
        <v>-21.722000000000001</v>
      </c>
      <c r="J20" s="367">
        <v>344.661</v>
      </c>
      <c r="K20" s="367">
        <v>354.375</v>
      </c>
      <c r="L20" s="366">
        <f t="shared" si="2"/>
        <v>-31.435999999999979</v>
      </c>
    </row>
    <row r="21" spans="1:12" ht="15.75" customHeight="1" x14ac:dyDescent="0.2">
      <c r="A21" s="323">
        <f>AT3A_Schools_PS!A21</f>
        <v>12</v>
      </c>
      <c r="B21" s="323" t="str">
        <f>AT3A_Schools_PS!B21</f>
        <v>12-BANDA</v>
      </c>
      <c r="C21" s="368">
        <v>983.37400000000002</v>
      </c>
      <c r="D21" s="367">
        <v>249.93600000000001</v>
      </c>
      <c r="E21" s="367">
        <v>956.947</v>
      </c>
      <c r="F21" s="367">
        <v>972.25599999999997</v>
      </c>
      <c r="G21" s="366">
        <f t="shared" si="1"/>
        <v>234.62700000000007</v>
      </c>
      <c r="H21" s="368">
        <v>506.58600000000001</v>
      </c>
      <c r="I21" s="367">
        <v>176.518</v>
      </c>
      <c r="J21" s="367">
        <v>487.87299999999999</v>
      </c>
      <c r="K21" s="367">
        <v>486.12799999999999</v>
      </c>
      <c r="L21" s="366">
        <f t="shared" si="2"/>
        <v>178.26299999999998</v>
      </c>
    </row>
    <row r="22" spans="1:12" ht="15.75" customHeight="1" x14ac:dyDescent="0.2">
      <c r="A22" s="323">
        <f>AT3A_Schools_PS!A22</f>
        <v>13</v>
      </c>
      <c r="B22" s="323" t="str">
        <f>AT3A_Schools_PS!B22</f>
        <v>13-BARABANKI</v>
      </c>
      <c r="C22" s="368">
        <v>1271.8989999999999</v>
      </c>
      <c r="D22" s="367">
        <v>289.37599999999998</v>
      </c>
      <c r="E22" s="367">
        <v>1178.1679999999999</v>
      </c>
      <c r="F22" s="367">
        <v>1133.8420000000001</v>
      </c>
      <c r="G22" s="366">
        <f t="shared" si="1"/>
        <v>333.70199999999977</v>
      </c>
      <c r="H22" s="368">
        <v>655.221</v>
      </c>
      <c r="I22" s="367">
        <v>126.248</v>
      </c>
      <c r="J22" s="367">
        <v>610.00900000000001</v>
      </c>
      <c r="K22" s="367">
        <v>567.69100000000003</v>
      </c>
      <c r="L22" s="366">
        <f t="shared" si="2"/>
        <v>168.56600000000003</v>
      </c>
    </row>
    <row r="23" spans="1:12" ht="15.75" customHeight="1" x14ac:dyDescent="0.2">
      <c r="A23" s="323">
        <f>AT3A_Schools_PS!A23</f>
        <v>14</v>
      </c>
      <c r="B23" s="323" t="str">
        <f>AT3A_Schools_PS!B23</f>
        <v>14-BAREILY</v>
      </c>
      <c r="C23" s="368">
        <v>1403.259</v>
      </c>
      <c r="D23" s="367">
        <v>33.576000000000001</v>
      </c>
      <c r="E23" s="367">
        <v>1459.8209999999999</v>
      </c>
      <c r="F23" s="367">
        <v>1197.4997000000001</v>
      </c>
      <c r="G23" s="366">
        <f t="shared" si="1"/>
        <v>295.89729999999986</v>
      </c>
      <c r="H23" s="368">
        <v>722.89099999999996</v>
      </c>
      <c r="I23" s="367">
        <v>-4.1379999999999999</v>
      </c>
      <c r="J23" s="367">
        <v>632.34699999999998</v>
      </c>
      <c r="K23" s="367">
        <v>598.75130000000001</v>
      </c>
      <c r="L23" s="366">
        <f t="shared" si="2"/>
        <v>29.457699999999932</v>
      </c>
    </row>
    <row r="24" spans="1:12" ht="15.75" customHeight="1" x14ac:dyDescent="0.2">
      <c r="A24" s="323">
        <f>AT3A_Schools_PS!A24</f>
        <v>15</v>
      </c>
      <c r="B24" s="323" t="str">
        <f>AT3A_Schools_PS!B24</f>
        <v>15-BASTI</v>
      </c>
      <c r="C24" s="368">
        <v>1099.5530000000001</v>
      </c>
      <c r="D24" s="367">
        <v>221.38499999999999</v>
      </c>
      <c r="E24" s="367">
        <v>986.79499999999996</v>
      </c>
      <c r="F24" s="367">
        <v>938.39200000000005</v>
      </c>
      <c r="G24" s="366">
        <f t="shared" si="1"/>
        <v>269.78799999999978</v>
      </c>
      <c r="H24" s="368">
        <v>566.43700000000001</v>
      </c>
      <c r="I24" s="367">
        <v>12.188000000000001</v>
      </c>
      <c r="J24" s="367">
        <v>502.77800000000002</v>
      </c>
      <c r="K24" s="367">
        <v>463.65899999999999</v>
      </c>
      <c r="L24" s="366">
        <f t="shared" si="2"/>
        <v>51.307000000000016</v>
      </c>
    </row>
    <row r="25" spans="1:12" ht="15.75" customHeight="1" x14ac:dyDescent="0.2">
      <c r="A25" s="323">
        <f>AT3A_Schools_PS!A25</f>
        <v>16</v>
      </c>
      <c r="B25" s="323" t="str">
        <f>AT3A_Schools_PS!B25</f>
        <v>16-BHADOHI</v>
      </c>
      <c r="C25" s="368">
        <v>573.29600000000005</v>
      </c>
      <c r="D25" s="367">
        <v>117.837</v>
      </c>
      <c r="E25" s="367">
        <v>583.93299999999999</v>
      </c>
      <c r="F25" s="367">
        <v>557.43700000000001</v>
      </c>
      <c r="G25" s="366">
        <f t="shared" si="1"/>
        <v>144.33299999999997</v>
      </c>
      <c r="H25" s="368">
        <v>295.334</v>
      </c>
      <c r="I25" s="367">
        <v>112.789</v>
      </c>
      <c r="J25" s="367">
        <v>297.755</v>
      </c>
      <c r="K25" s="367">
        <v>278.67899999999997</v>
      </c>
      <c r="L25" s="366">
        <f t="shared" si="2"/>
        <v>131.86500000000001</v>
      </c>
    </row>
    <row r="26" spans="1:12" ht="15.75" customHeight="1" x14ac:dyDescent="0.2">
      <c r="A26" s="323">
        <f>AT3A_Schools_PS!A26</f>
        <v>17</v>
      </c>
      <c r="B26" s="323" t="str">
        <f>AT3A_Schools_PS!B26</f>
        <v>17-BIJNOUR</v>
      </c>
      <c r="C26" s="368">
        <v>1598.1310000000001</v>
      </c>
      <c r="D26" s="367">
        <v>106.236</v>
      </c>
      <c r="E26" s="367">
        <v>1415.181</v>
      </c>
      <c r="F26" s="367">
        <v>1393.8340000000001</v>
      </c>
      <c r="G26" s="366">
        <f t="shared" si="1"/>
        <v>127.58300000000008</v>
      </c>
      <c r="H26" s="368">
        <v>823.279</v>
      </c>
      <c r="I26" s="367">
        <v>45.548000000000002</v>
      </c>
      <c r="J26" s="367">
        <v>729.81100000000004</v>
      </c>
      <c r="K26" s="367">
        <v>696.91700000000003</v>
      </c>
      <c r="L26" s="366">
        <f t="shared" si="2"/>
        <v>78.442000000000007</v>
      </c>
    </row>
    <row r="27" spans="1:12" ht="15.75" customHeight="1" x14ac:dyDescent="0.2">
      <c r="A27" s="323">
        <f>AT3A_Schools_PS!A27</f>
        <v>18</v>
      </c>
      <c r="B27" s="323" t="str">
        <f>AT3A_Schools_PS!B27</f>
        <v>18-BULANDSHAHAR</v>
      </c>
      <c r="C27" s="368">
        <v>690.23500000000001</v>
      </c>
      <c r="D27" s="367">
        <v>294.57100000000003</v>
      </c>
      <c r="E27" s="367">
        <v>674.21600000000001</v>
      </c>
      <c r="F27" s="367">
        <v>736.28800000000001</v>
      </c>
      <c r="G27" s="366">
        <f t="shared" si="1"/>
        <v>232.49900000000002</v>
      </c>
      <c r="H27" s="368">
        <v>355.57499999999999</v>
      </c>
      <c r="I27" s="367">
        <v>158.584</v>
      </c>
      <c r="J27" s="367">
        <v>342.99099999999999</v>
      </c>
      <c r="K27" s="367">
        <v>368.14499999999998</v>
      </c>
      <c r="L27" s="366">
        <f t="shared" si="2"/>
        <v>133.43</v>
      </c>
    </row>
    <row r="28" spans="1:12" ht="15.75" customHeight="1" x14ac:dyDescent="0.2">
      <c r="A28" s="323">
        <f>AT3A_Schools_PS!A28</f>
        <v>19</v>
      </c>
      <c r="B28" s="323" t="str">
        <f>AT3A_Schools_PS!B28</f>
        <v>19-CHANDAULI</v>
      </c>
      <c r="C28" s="368">
        <v>1084.73</v>
      </c>
      <c r="D28" s="367">
        <v>116.509</v>
      </c>
      <c r="E28" s="367">
        <v>934.904</v>
      </c>
      <c r="F28" s="367">
        <v>1000.07</v>
      </c>
      <c r="G28" s="366">
        <f t="shared" si="1"/>
        <v>51.342999999999961</v>
      </c>
      <c r="H28" s="368">
        <v>558.79999999999995</v>
      </c>
      <c r="I28" s="367">
        <v>49.984000000000002</v>
      </c>
      <c r="J28" s="367">
        <v>476.32799999999997</v>
      </c>
      <c r="K28" s="367">
        <v>500.03500000000003</v>
      </c>
      <c r="L28" s="366">
        <f t="shared" si="2"/>
        <v>26.276999999999987</v>
      </c>
    </row>
    <row r="29" spans="1:12" ht="15.75" customHeight="1" x14ac:dyDescent="0.2">
      <c r="A29" s="323">
        <f>AT3A_Schools_PS!A29</f>
        <v>20</v>
      </c>
      <c r="B29" s="323" t="str">
        <f>AT3A_Schools_PS!B29</f>
        <v>20-CHITRAKOOT</v>
      </c>
      <c r="C29" s="368">
        <v>648.37099999999998</v>
      </c>
      <c r="D29" s="367">
        <v>123.67</v>
      </c>
      <c r="E29" s="367">
        <v>639.22400000000005</v>
      </c>
      <c r="F29" s="367">
        <v>623.88099999999997</v>
      </c>
      <c r="G29" s="366">
        <f t="shared" si="1"/>
        <v>139.01300000000003</v>
      </c>
      <c r="H29" s="368">
        <v>334.00900000000001</v>
      </c>
      <c r="I29" s="367">
        <v>77.188000000000002</v>
      </c>
      <c r="J29" s="367">
        <v>325.72000000000003</v>
      </c>
      <c r="K29" s="367">
        <v>311.94</v>
      </c>
      <c r="L29" s="366">
        <f t="shared" si="2"/>
        <v>90.968000000000018</v>
      </c>
    </row>
    <row r="30" spans="1:12" ht="15.75" customHeight="1" x14ac:dyDescent="0.2">
      <c r="A30" s="323">
        <f>AT3A_Schools_PS!A30</f>
        <v>21</v>
      </c>
      <c r="B30" s="323" t="str">
        <f>AT3A_Schools_PS!B30</f>
        <v>21-AMETHI</v>
      </c>
      <c r="C30" s="368">
        <v>603.81399999999996</v>
      </c>
      <c r="D30" s="367">
        <v>95.817999999999998</v>
      </c>
      <c r="E30" s="367">
        <v>572.41700000000003</v>
      </c>
      <c r="F30" s="367">
        <v>585.16499999999996</v>
      </c>
      <c r="G30" s="366">
        <f t="shared" si="1"/>
        <v>83.07000000000005</v>
      </c>
      <c r="H30" s="368">
        <v>311.05599999999998</v>
      </c>
      <c r="I30" s="367">
        <v>48.36</v>
      </c>
      <c r="J30" s="367">
        <v>291.51100000000002</v>
      </c>
      <c r="K30" s="367">
        <v>292.58199999999999</v>
      </c>
      <c r="L30" s="366">
        <f t="shared" si="2"/>
        <v>47.289000000000044</v>
      </c>
    </row>
    <row r="31" spans="1:12" ht="15.75" customHeight="1" x14ac:dyDescent="0.2">
      <c r="A31" s="323">
        <f>AT3A_Schools_PS!A31</f>
        <v>22</v>
      </c>
      <c r="B31" s="323" t="str">
        <f>AT3A_Schools_PS!B31</f>
        <v>22-DEORIA</v>
      </c>
      <c r="C31" s="368">
        <v>1287.9110000000001</v>
      </c>
      <c r="D31" s="367">
        <v>72.081999999999994</v>
      </c>
      <c r="E31" s="367">
        <v>1094.0150000000001</v>
      </c>
      <c r="F31" s="367">
        <v>1106.4590000000001</v>
      </c>
      <c r="G31" s="366">
        <f t="shared" si="1"/>
        <v>59.638000000000147</v>
      </c>
      <c r="H31" s="368">
        <v>663.46900000000005</v>
      </c>
      <c r="I31" s="367">
        <v>60.774000000000001</v>
      </c>
      <c r="J31" s="367">
        <v>557.97400000000005</v>
      </c>
      <c r="K31" s="367">
        <v>553.23099999999999</v>
      </c>
      <c r="L31" s="366">
        <f t="shared" si="2"/>
        <v>65.517000000000053</v>
      </c>
    </row>
    <row r="32" spans="1:12" ht="15.75" customHeight="1" x14ac:dyDescent="0.2">
      <c r="A32" s="323">
        <f>AT3A_Schools_PS!A32</f>
        <v>23</v>
      </c>
      <c r="B32" s="323" t="str">
        <f>AT3A_Schools_PS!B32</f>
        <v>23-ETAH</v>
      </c>
      <c r="C32" s="368">
        <v>767.31600000000003</v>
      </c>
      <c r="D32" s="367">
        <v>149.79300000000001</v>
      </c>
      <c r="E32" s="367">
        <v>668.82299999999998</v>
      </c>
      <c r="F32" s="367">
        <v>630.42200000000003</v>
      </c>
      <c r="G32" s="366">
        <f t="shared" si="1"/>
        <v>188.19399999999996</v>
      </c>
      <c r="H32" s="368">
        <v>395.28399999999999</v>
      </c>
      <c r="I32" s="367">
        <v>62.515000000000001</v>
      </c>
      <c r="J32" s="367">
        <v>340.84100000000001</v>
      </c>
      <c r="K32" s="367">
        <v>315.21100000000001</v>
      </c>
      <c r="L32" s="366">
        <f t="shared" si="2"/>
        <v>88.144999999999982</v>
      </c>
    </row>
    <row r="33" spans="1:12" ht="15.75" customHeight="1" x14ac:dyDescent="0.2">
      <c r="A33" s="323">
        <f>AT3A_Schools_PS!A33</f>
        <v>24</v>
      </c>
      <c r="B33" s="323" t="str">
        <f>AT3A_Schools_PS!B33</f>
        <v>24-FAIZABAD</v>
      </c>
      <c r="C33" s="368">
        <v>1110.925</v>
      </c>
      <c r="D33" s="367">
        <v>204.06399999999999</v>
      </c>
      <c r="E33" s="367">
        <v>929.97199999999998</v>
      </c>
      <c r="F33" s="367">
        <v>942.22400000000005</v>
      </c>
      <c r="G33" s="366">
        <f t="shared" si="1"/>
        <v>191.81200000000001</v>
      </c>
      <c r="H33" s="368">
        <v>572.29499999999996</v>
      </c>
      <c r="I33" s="367">
        <v>-33.920999999999999</v>
      </c>
      <c r="J33" s="367">
        <v>474.00900000000001</v>
      </c>
      <c r="K33" s="367">
        <v>485.38799999999998</v>
      </c>
      <c r="L33" s="366">
        <f t="shared" si="2"/>
        <v>-45.299999999999955</v>
      </c>
    </row>
    <row r="34" spans="1:12" ht="15.75" customHeight="1" x14ac:dyDescent="0.2">
      <c r="A34" s="323">
        <f>AT3A_Schools_PS!A34</f>
        <v>25</v>
      </c>
      <c r="B34" s="323" t="str">
        <f>AT3A_Schools_PS!B34</f>
        <v>25-FARRUKHABAD</v>
      </c>
      <c r="C34" s="368">
        <v>913.49300000000005</v>
      </c>
      <c r="D34" s="367">
        <v>144.143</v>
      </c>
      <c r="E34" s="367">
        <v>778.20600000000002</v>
      </c>
      <c r="F34" s="367">
        <v>700.01</v>
      </c>
      <c r="G34" s="366">
        <f t="shared" si="1"/>
        <v>222.33900000000006</v>
      </c>
      <c r="H34" s="368">
        <v>470.58699999999999</v>
      </c>
      <c r="I34" s="367">
        <v>65.938000000000002</v>
      </c>
      <c r="J34" s="367">
        <v>396.65100000000001</v>
      </c>
      <c r="K34" s="367">
        <v>350.00200000000001</v>
      </c>
      <c r="L34" s="366">
        <f t="shared" si="2"/>
        <v>112.58699999999999</v>
      </c>
    </row>
    <row r="35" spans="1:12" ht="15.75" customHeight="1" x14ac:dyDescent="0.2">
      <c r="A35" s="323">
        <f>AT3A_Schools_PS!A35</f>
        <v>26</v>
      </c>
      <c r="B35" s="323" t="str">
        <f>AT3A_Schools_PS!B35</f>
        <v>26-FATEHPUR</v>
      </c>
      <c r="C35" s="368">
        <v>1119.6769999999999</v>
      </c>
      <c r="D35" s="367">
        <v>192.76599999999999</v>
      </c>
      <c r="E35" s="367">
        <v>983.86800000000005</v>
      </c>
      <c r="F35" s="367">
        <v>1023.58</v>
      </c>
      <c r="G35" s="366">
        <f t="shared" si="1"/>
        <v>153.05399999999997</v>
      </c>
      <c r="H35" s="368">
        <v>576.803</v>
      </c>
      <c r="I35" s="367">
        <v>69.221000000000004</v>
      </c>
      <c r="J35" s="367">
        <v>501.67399999999998</v>
      </c>
      <c r="K35" s="367">
        <v>511.78100000000001</v>
      </c>
      <c r="L35" s="366">
        <f t="shared" si="2"/>
        <v>59.113999999999976</v>
      </c>
    </row>
    <row r="36" spans="1:12" ht="15.75" customHeight="1" x14ac:dyDescent="0.2">
      <c r="A36" s="323">
        <f>AT3A_Schools_PS!A36</f>
        <v>27</v>
      </c>
      <c r="B36" s="323" t="str">
        <f>AT3A_Schools_PS!B36</f>
        <v>27-FIROZABAD</v>
      </c>
      <c r="C36" s="368">
        <v>612.20299999999997</v>
      </c>
      <c r="D36" s="367">
        <v>-6</v>
      </c>
      <c r="E36" s="367">
        <v>545.76499999999999</v>
      </c>
      <c r="F36" s="367">
        <v>594.72500000000002</v>
      </c>
      <c r="G36" s="366">
        <f t="shared" si="1"/>
        <v>-54.960000000000036</v>
      </c>
      <c r="H36" s="368">
        <v>315.37700000000001</v>
      </c>
      <c r="I36" s="367">
        <v>40.369999999999997</v>
      </c>
      <c r="J36" s="367">
        <v>278.00299999999999</v>
      </c>
      <c r="K36" s="367">
        <v>297.35300000000001</v>
      </c>
      <c r="L36" s="366">
        <f t="shared" si="2"/>
        <v>21.019999999999982</v>
      </c>
    </row>
    <row r="37" spans="1:12" ht="15.75" customHeight="1" x14ac:dyDescent="0.2">
      <c r="A37" s="323">
        <f>AT3A_Schools_PS!A37</f>
        <v>28</v>
      </c>
      <c r="B37" s="323" t="str">
        <f>AT3A_Schools_PS!B37</f>
        <v>28-G.B. NAGAR</v>
      </c>
      <c r="C37" s="368">
        <v>503.85700000000003</v>
      </c>
      <c r="D37" s="367">
        <v>-61.44</v>
      </c>
      <c r="E37" s="367">
        <v>450.23099999999999</v>
      </c>
      <c r="F37" s="367">
        <v>389.18099999999998</v>
      </c>
      <c r="G37" s="366">
        <f t="shared" si="1"/>
        <v>-0.38999999999998636</v>
      </c>
      <c r="H37" s="368">
        <v>259.56299999999999</v>
      </c>
      <c r="I37" s="367">
        <v>-22.219000000000001</v>
      </c>
      <c r="J37" s="367">
        <v>240.04900000000001</v>
      </c>
      <c r="K37" s="367">
        <v>194.59100000000001</v>
      </c>
      <c r="L37" s="366">
        <f t="shared" si="2"/>
        <v>23.239000000000004</v>
      </c>
    </row>
    <row r="38" spans="1:12" ht="15.75" customHeight="1" x14ac:dyDescent="0.2">
      <c r="A38" s="323">
        <f>AT3A_Schools_PS!A38</f>
        <v>29</v>
      </c>
      <c r="B38" s="323" t="str">
        <f>AT3A_Schools_PS!B38</f>
        <v>29-GHAZIPUR</v>
      </c>
      <c r="C38" s="368">
        <v>1194.818</v>
      </c>
      <c r="D38" s="367">
        <v>288.13799999999998</v>
      </c>
      <c r="E38" s="367">
        <v>1116.779</v>
      </c>
      <c r="F38" s="367">
        <v>1104.1279999999999</v>
      </c>
      <c r="G38" s="366">
        <f t="shared" si="1"/>
        <v>300.78899999999999</v>
      </c>
      <c r="H38" s="368">
        <v>615.51199999999994</v>
      </c>
      <c r="I38" s="367">
        <v>28.045000000000002</v>
      </c>
      <c r="J38" s="367">
        <v>569.14200000000005</v>
      </c>
      <c r="K38" s="367">
        <v>552.06299999999999</v>
      </c>
      <c r="L38" s="366">
        <f t="shared" si="2"/>
        <v>45.124000000000024</v>
      </c>
    </row>
    <row r="39" spans="1:12" ht="15.75" customHeight="1" x14ac:dyDescent="0.2">
      <c r="A39" s="323">
        <f>AT3A_Schools_PS!A39</f>
        <v>30</v>
      </c>
      <c r="B39" s="323" t="str">
        <f>AT3A_Schools_PS!B39</f>
        <v>30-GHAZIYABAD</v>
      </c>
      <c r="C39" s="368">
        <v>594.62</v>
      </c>
      <c r="D39" s="367">
        <v>-100.21</v>
      </c>
      <c r="E39" s="367">
        <v>450.39499999999998</v>
      </c>
      <c r="F39" s="367">
        <v>365.8</v>
      </c>
      <c r="G39" s="366">
        <f t="shared" si="1"/>
        <v>-15.615000000000009</v>
      </c>
      <c r="H39" s="368">
        <v>306.32</v>
      </c>
      <c r="I39" s="367">
        <v>-54.86</v>
      </c>
      <c r="J39" s="367">
        <v>227.75299999999999</v>
      </c>
      <c r="K39" s="367">
        <v>182.905</v>
      </c>
      <c r="L39" s="366">
        <f t="shared" si="2"/>
        <v>-10.012000000000029</v>
      </c>
    </row>
    <row r="40" spans="1:12" ht="15.75" customHeight="1" x14ac:dyDescent="0.2">
      <c r="A40" s="323">
        <f>AT3A_Schools_PS!A40</f>
        <v>31</v>
      </c>
      <c r="B40" s="323" t="str">
        <f>AT3A_Schools_PS!B40</f>
        <v>31-GONDA</v>
      </c>
      <c r="C40" s="368">
        <v>1317.8420000000001</v>
      </c>
      <c r="D40" s="367">
        <v>104.24299999999999</v>
      </c>
      <c r="E40" s="367">
        <v>1101.491</v>
      </c>
      <c r="F40" s="367">
        <v>1140.866</v>
      </c>
      <c r="G40" s="366">
        <f t="shared" si="1"/>
        <v>64.867999999999938</v>
      </c>
      <c r="H40" s="368">
        <v>678.88800000000003</v>
      </c>
      <c r="I40" s="367">
        <v>16.535</v>
      </c>
      <c r="J40" s="367">
        <v>561.66300000000001</v>
      </c>
      <c r="K40" s="367">
        <v>570.43399999999997</v>
      </c>
      <c r="L40" s="366">
        <f t="shared" si="2"/>
        <v>7.76400000000001</v>
      </c>
    </row>
    <row r="41" spans="1:12" ht="15.75" customHeight="1" x14ac:dyDescent="0.2">
      <c r="A41" s="323">
        <f>AT3A_Schools_PS!A41</f>
        <v>32</v>
      </c>
      <c r="B41" s="323" t="str">
        <f>AT3A_Schools_PS!B41</f>
        <v>32-GORAKHPUR</v>
      </c>
      <c r="C41" s="368">
        <v>1509.922</v>
      </c>
      <c r="D41" s="367">
        <v>372.911</v>
      </c>
      <c r="E41" s="367">
        <v>1303</v>
      </c>
      <c r="F41" s="367">
        <v>1196.768</v>
      </c>
      <c r="G41" s="366">
        <f t="shared" si="1"/>
        <v>479.14300000000003</v>
      </c>
      <c r="H41" s="368">
        <v>777.83799999999997</v>
      </c>
      <c r="I41" s="367">
        <v>87.808000000000007</v>
      </c>
      <c r="J41" s="367">
        <v>664.49199999999996</v>
      </c>
      <c r="K41" s="367">
        <v>603.452</v>
      </c>
      <c r="L41" s="366">
        <f t="shared" si="2"/>
        <v>148.84799999999996</v>
      </c>
    </row>
    <row r="42" spans="1:12" ht="15.75" customHeight="1" x14ac:dyDescent="0.2">
      <c r="A42" s="323">
        <f>AT3A_Schools_PS!A42</f>
        <v>33</v>
      </c>
      <c r="B42" s="323" t="str">
        <f>AT3A_Schools_PS!B42</f>
        <v>33-HAMEERPUR</v>
      </c>
      <c r="C42" s="368">
        <v>588.21799999999996</v>
      </c>
      <c r="D42" s="367">
        <v>143.07</v>
      </c>
      <c r="E42" s="367">
        <v>567.49400000000003</v>
      </c>
      <c r="F42" s="367">
        <v>555.18499999999995</v>
      </c>
      <c r="G42" s="366">
        <f t="shared" si="1"/>
        <v>155.37900000000013</v>
      </c>
      <c r="H42" s="368">
        <v>303.02199999999999</v>
      </c>
      <c r="I42" s="367">
        <v>60.619</v>
      </c>
      <c r="J42" s="367">
        <v>289.233</v>
      </c>
      <c r="K42" s="367">
        <v>277.59300000000002</v>
      </c>
      <c r="L42" s="366">
        <f t="shared" si="2"/>
        <v>72.258999999999958</v>
      </c>
    </row>
    <row r="43" spans="1:12" ht="15.75" customHeight="1" x14ac:dyDescent="0.2">
      <c r="A43" s="323">
        <f>AT3A_Schools_PS!A43</f>
        <v>34</v>
      </c>
      <c r="B43" s="323" t="str">
        <f>AT3A_Schools_PS!B43</f>
        <v>34-HARDOI</v>
      </c>
      <c r="C43" s="368">
        <v>1878.8679999999999</v>
      </c>
      <c r="D43" s="367">
        <v>298.80500000000001</v>
      </c>
      <c r="E43" s="367">
        <v>1817.6110000000001</v>
      </c>
      <c r="F43" s="367">
        <v>1774.4760000000001</v>
      </c>
      <c r="G43" s="366">
        <f t="shared" si="1"/>
        <v>341.94000000000005</v>
      </c>
      <c r="H43" s="368">
        <v>967.90200000000004</v>
      </c>
      <c r="I43" s="367">
        <v>166.916</v>
      </c>
      <c r="J43" s="367">
        <v>925.66</v>
      </c>
      <c r="K43" s="367">
        <v>887.23199999999997</v>
      </c>
      <c r="L43" s="366">
        <f t="shared" si="2"/>
        <v>205.34400000000005</v>
      </c>
    </row>
    <row r="44" spans="1:12" ht="15.75" customHeight="1" x14ac:dyDescent="0.2">
      <c r="A44" s="323">
        <f>AT3A_Schools_PS!A44</f>
        <v>35</v>
      </c>
      <c r="B44" s="323" t="str">
        <f>AT3A_Schools_PS!B44</f>
        <v>35-HATHRAS</v>
      </c>
      <c r="C44" s="368">
        <v>535.66300000000001</v>
      </c>
      <c r="D44" s="367">
        <v>89.945999999999998</v>
      </c>
      <c r="E44" s="367">
        <v>479.387</v>
      </c>
      <c r="F44" s="367">
        <v>494.53100000000001</v>
      </c>
      <c r="G44" s="366">
        <f t="shared" si="1"/>
        <v>74.801999999999964</v>
      </c>
      <c r="H44" s="368">
        <v>275.947</v>
      </c>
      <c r="I44" s="367">
        <v>26.651</v>
      </c>
      <c r="J44" s="367">
        <v>244.286</v>
      </c>
      <c r="K44" s="367">
        <v>247.26499999999999</v>
      </c>
      <c r="L44" s="366">
        <f t="shared" si="2"/>
        <v>23.672000000000025</v>
      </c>
    </row>
    <row r="45" spans="1:12" ht="15.75" customHeight="1" x14ac:dyDescent="0.2">
      <c r="A45" s="323">
        <f>AT3A_Schools_PS!A45</f>
        <v>36</v>
      </c>
      <c r="B45" s="323" t="str">
        <f>AT3A_Schools_PS!B45</f>
        <v>36-ITAWAH</v>
      </c>
      <c r="C45" s="368">
        <v>718.846</v>
      </c>
      <c r="D45" s="367">
        <v>92.292000000000002</v>
      </c>
      <c r="E45" s="367">
        <v>631.70500000000004</v>
      </c>
      <c r="F45" s="367">
        <v>608.57899999999995</v>
      </c>
      <c r="G45" s="366">
        <f t="shared" si="1"/>
        <v>115.41800000000012</v>
      </c>
      <c r="H45" s="368">
        <v>370.31400000000002</v>
      </c>
      <c r="I45" s="367">
        <v>64.135000000000005</v>
      </c>
      <c r="J45" s="367">
        <v>322.02100000000002</v>
      </c>
      <c r="K45" s="367">
        <v>304.28899999999999</v>
      </c>
      <c r="L45" s="366">
        <f t="shared" si="2"/>
        <v>81.867000000000019</v>
      </c>
    </row>
    <row r="46" spans="1:12" ht="15.75" customHeight="1" x14ac:dyDescent="0.2">
      <c r="A46" s="323">
        <f>AT3A_Schools_PS!A46</f>
        <v>37</v>
      </c>
      <c r="B46" s="323" t="str">
        <f>AT3A_Schools_PS!B46</f>
        <v>37-J.P. NAGAR</v>
      </c>
      <c r="C46" s="368">
        <v>634.33299999999997</v>
      </c>
      <c r="D46" s="367">
        <v>99.018000000000001</v>
      </c>
      <c r="E46" s="367">
        <v>595.70100000000002</v>
      </c>
      <c r="F46" s="367">
        <v>559.72799999999995</v>
      </c>
      <c r="G46" s="366">
        <f t="shared" si="1"/>
        <v>134.9910000000001</v>
      </c>
      <c r="H46" s="368">
        <v>326.77699999999999</v>
      </c>
      <c r="I46" s="367">
        <v>59.173000000000002</v>
      </c>
      <c r="J46" s="367">
        <v>303.78500000000003</v>
      </c>
      <c r="K46" s="367">
        <v>279.863</v>
      </c>
      <c r="L46" s="366">
        <f t="shared" si="2"/>
        <v>83.095000000000027</v>
      </c>
    </row>
    <row r="47" spans="1:12" ht="15.75" customHeight="1" x14ac:dyDescent="0.2">
      <c r="A47" s="323">
        <f>AT3A_Schools_PS!A47</f>
        <v>38</v>
      </c>
      <c r="B47" s="323" t="str">
        <f>AT3A_Schools_PS!B47</f>
        <v>38-JALAUN</v>
      </c>
      <c r="C47" s="368">
        <v>674.12400000000002</v>
      </c>
      <c r="D47" s="367">
        <v>121.86</v>
      </c>
      <c r="E47" s="367">
        <v>612.70000000000005</v>
      </c>
      <c r="F47" s="367">
        <v>641.93799999999999</v>
      </c>
      <c r="G47" s="366">
        <f t="shared" si="1"/>
        <v>92.622000000000071</v>
      </c>
      <c r="H47" s="368">
        <v>347.27600000000001</v>
      </c>
      <c r="I47" s="367">
        <v>84.83</v>
      </c>
      <c r="J47" s="367">
        <v>312.39999999999998</v>
      </c>
      <c r="K47" s="367">
        <v>320.97300000000001</v>
      </c>
      <c r="L47" s="366">
        <f t="shared" si="2"/>
        <v>76.256999999999948</v>
      </c>
    </row>
    <row r="48" spans="1:12" ht="15.75" customHeight="1" x14ac:dyDescent="0.2">
      <c r="A48" s="323">
        <f>AT3A_Schools_PS!A48</f>
        <v>39</v>
      </c>
      <c r="B48" s="323" t="str">
        <f>AT3A_Schools_PS!B48</f>
        <v>39-JAUNPUR</v>
      </c>
      <c r="C48" s="368">
        <v>2023.0450000000001</v>
      </c>
      <c r="D48" s="367">
        <v>727.04700000000003</v>
      </c>
      <c r="E48" s="367">
        <v>1812.3589999999999</v>
      </c>
      <c r="F48" s="367">
        <v>1693.91</v>
      </c>
      <c r="G48" s="366">
        <f t="shared" si="1"/>
        <v>845.49599999999987</v>
      </c>
      <c r="H48" s="368">
        <v>1042.175</v>
      </c>
      <c r="I48" s="367">
        <v>-69.986999999999995</v>
      </c>
      <c r="J48" s="367">
        <v>923.55700000000002</v>
      </c>
      <c r="K48" s="367">
        <v>846.93</v>
      </c>
      <c r="L48" s="366">
        <f t="shared" si="2"/>
        <v>6.6400000000001</v>
      </c>
    </row>
    <row r="49" spans="1:12" ht="15.75" customHeight="1" x14ac:dyDescent="0.2">
      <c r="A49" s="323">
        <f>AT3A_Schools_PS!A49</f>
        <v>40</v>
      </c>
      <c r="B49" s="323" t="str">
        <f>AT3A_Schools_PS!B49</f>
        <v>40-JHANSI</v>
      </c>
      <c r="C49" s="368">
        <v>819.93799999999999</v>
      </c>
      <c r="D49" s="367">
        <v>14.582000000000001</v>
      </c>
      <c r="E49" s="367">
        <v>731.87699999999995</v>
      </c>
      <c r="F49" s="367">
        <v>748.88300000000004</v>
      </c>
      <c r="G49" s="366">
        <f t="shared" si="1"/>
        <v>-2.4240000000000919</v>
      </c>
      <c r="H49" s="368">
        <v>422.392</v>
      </c>
      <c r="I49" s="367">
        <v>169.71</v>
      </c>
      <c r="J49" s="367">
        <v>373.11200000000002</v>
      </c>
      <c r="K49" s="367">
        <v>374.44099999999997</v>
      </c>
      <c r="L49" s="366">
        <f t="shared" si="2"/>
        <v>168.38100000000003</v>
      </c>
    </row>
    <row r="50" spans="1:12" ht="15.75" customHeight="1" x14ac:dyDescent="0.2">
      <c r="A50" s="323">
        <f>AT3A_Schools_PS!A50</f>
        <v>41</v>
      </c>
      <c r="B50" s="323" t="str">
        <f>AT3A_Schools_PS!B50</f>
        <v>41-KANNAUJ</v>
      </c>
      <c r="C50" s="368">
        <v>1009.734</v>
      </c>
      <c r="D50" s="367">
        <v>-283.49400000000003</v>
      </c>
      <c r="E50" s="367">
        <v>1010.816</v>
      </c>
      <c r="F50" s="367">
        <v>836.03499999999997</v>
      </c>
      <c r="G50" s="366">
        <f t="shared" si="1"/>
        <v>-108.71299999999997</v>
      </c>
      <c r="H50" s="368">
        <v>520.16600000000005</v>
      </c>
      <c r="I50" s="367">
        <v>178.69800000000001</v>
      </c>
      <c r="J50" s="367">
        <v>399.56400000000002</v>
      </c>
      <c r="K50" s="367">
        <v>418.01900000000001</v>
      </c>
      <c r="L50" s="366">
        <f t="shared" si="2"/>
        <v>160.24300000000005</v>
      </c>
    </row>
    <row r="51" spans="1:12" ht="15.75" customHeight="1" x14ac:dyDescent="0.2">
      <c r="A51" s="323">
        <f>AT3A_Schools_PS!A51</f>
        <v>42</v>
      </c>
      <c r="B51" s="323" t="str">
        <f>AT3A_Schools_PS!B51</f>
        <v>42-KANPUR DEHAT</v>
      </c>
      <c r="C51" s="368">
        <v>1329.827</v>
      </c>
      <c r="D51" s="367">
        <v>-580.90300000000002</v>
      </c>
      <c r="E51" s="367">
        <v>1292.4939999999999</v>
      </c>
      <c r="F51" s="367">
        <v>929.55600000000004</v>
      </c>
      <c r="G51" s="366">
        <f t="shared" si="1"/>
        <v>-217.96500000000015</v>
      </c>
      <c r="H51" s="368">
        <v>685.06299999999999</v>
      </c>
      <c r="I51" s="367">
        <v>300.86700000000002</v>
      </c>
      <c r="J51" s="367">
        <v>830.98800000000006</v>
      </c>
      <c r="K51" s="367">
        <v>469.27</v>
      </c>
      <c r="L51" s="366">
        <f t="shared" si="2"/>
        <v>662.58500000000004</v>
      </c>
    </row>
    <row r="52" spans="1:12" ht="15.75" customHeight="1" x14ac:dyDescent="0.2">
      <c r="A52" s="323">
        <f>AT3A_Schools_PS!A52</f>
        <v>43</v>
      </c>
      <c r="B52" s="323" t="str">
        <f>AT3A_Schools_PS!B52</f>
        <v>43-KANPUR NAGAR</v>
      </c>
      <c r="C52" s="368">
        <v>894.56399999999996</v>
      </c>
      <c r="D52" s="367">
        <v>-18.977</v>
      </c>
      <c r="E52" s="367">
        <v>721.76800000000003</v>
      </c>
      <c r="F52" s="367">
        <v>817.77599999999995</v>
      </c>
      <c r="G52" s="366">
        <f t="shared" si="1"/>
        <v>-114.9849999999999</v>
      </c>
      <c r="H52" s="368">
        <v>460.83600000000001</v>
      </c>
      <c r="I52" s="367">
        <v>-66.704999999999998</v>
      </c>
      <c r="J52" s="367">
        <v>385.863</v>
      </c>
      <c r="K52" s="367">
        <v>362.66800000000001</v>
      </c>
      <c r="L52" s="366">
        <f t="shared" si="2"/>
        <v>-43.509999999999991</v>
      </c>
    </row>
    <row r="53" spans="1:12" ht="15.75" customHeight="1" x14ac:dyDescent="0.2">
      <c r="A53" s="323">
        <f>AT3A_Schools_PS!A53</f>
        <v>44</v>
      </c>
      <c r="B53" s="323" t="str">
        <f>AT3A_Schools_PS!B53</f>
        <v>44-KAAS GANJ</v>
      </c>
      <c r="C53" s="368">
        <v>520.67399999999998</v>
      </c>
      <c r="D53" s="367">
        <v>-24.8</v>
      </c>
      <c r="E53" s="367">
        <v>437.3</v>
      </c>
      <c r="F53" s="367">
        <v>461.62299999999999</v>
      </c>
      <c r="G53" s="366">
        <f t="shared" si="1"/>
        <v>-49.12299999999999</v>
      </c>
      <c r="H53" s="368">
        <v>268.226</v>
      </c>
      <c r="I53" s="367">
        <v>8.9</v>
      </c>
      <c r="J53" s="367">
        <v>223.18</v>
      </c>
      <c r="K53" s="367">
        <v>238.10599999999999</v>
      </c>
      <c r="L53" s="366">
        <f t="shared" si="2"/>
        <v>-6.025999999999982</v>
      </c>
    </row>
    <row r="54" spans="1:12" ht="15.75" customHeight="1" x14ac:dyDescent="0.2">
      <c r="A54" s="323">
        <f>AT3A_Schools_PS!A54</f>
        <v>45</v>
      </c>
      <c r="B54" s="323" t="str">
        <f>AT3A_Schools_PS!B54</f>
        <v>45-KAUSHAMBI</v>
      </c>
      <c r="C54" s="368">
        <v>544.05100000000004</v>
      </c>
      <c r="D54" s="367">
        <v>-28.936</v>
      </c>
      <c r="E54" s="367">
        <v>843.13599999999997</v>
      </c>
      <c r="F54" s="367">
        <v>567.98</v>
      </c>
      <c r="G54" s="366">
        <f t="shared" si="1"/>
        <v>246.21999999999991</v>
      </c>
      <c r="H54" s="368">
        <v>280.26900000000001</v>
      </c>
      <c r="I54" s="367">
        <v>-5.5389999999999997</v>
      </c>
      <c r="J54" s="367">
        <v>335.93299999999999</v>
      </c>
      <c r="K54" s="367">
        <v>283.48200000000003</v>
      </c>
      <c r="L54" s="366">
        <f t="shared" si="2"/>
        <v>46.911999999999978</v>
      </c>
    </row>
    <row r="55" spans="1:12" ht="15.75" customHeight="1" x14ac:dyDescent="0.2">
      <c r="A55" s="323">
        <f>AT3A_Schools_PS!A55</f>
        <v>46</v>
      </c>
      <c r="B55" s="323" t="str">
        <f>AT3A_Schools_PS!B55</f>
        <v>46-KUSHINAGAR</v>
      </c>
      <c r="C55" s="368">
        <v>1104.5170000000001</v>
      </c>
      <c r="D55" s="367">
        <v>273.291</v>
      </c>
      <c r="E55" s="367">
        <v>1082.4159999999999</v>
      </c>
      <c r="F55" s="367">
        <v>969.29100000000005</v>
      </c>
      <c r="G55" s="366">
        <f t="shared" si="1"/>
        <v>386.41599999999983</v>
      </c>
      <c r="H55" s="368">
        <v>568.99300000000005</v>
      </c>
      <c r="I55" s="367">
        <v>80.427000000000007</v>
      </c>
      <c r="J55" s="367">
        <v>551.745</v>
      </c>
      <c r="K55" s="367">
        <v>484.65100000000001</v>
      </c>
      <c r="L55" s="366">
        <f t="shared" si="2"/>
        <v>147.52100000000002</v>
      </c>
    </row>
    <row r="56" spans="1:12" ht="15.75" customHeight="1" x14ac:dyDescent="0.2">
      <c r="A56" s="323">
        <f>AT3A_Schools_PS!A56</f>
        <v>47</v>
      </c>
      <c r="B56" s="323" t="str">
        <f>AT3A_Schools_PS!B56</f>
        <v>47-LAKHIMPUR KHERI</v>
      </c>
      <c r="C56" s="368">
        <v>2407.8380000000002</v>
      </c>
      <c r="D56" s="367">
        <v>-322.72000000000003</v>
      </c>
      <c r="E56" s="367">
        <v>2873.4769999999999</v>
      </c>
      <c r="F56" s="367">
        <v>1960.4259999999999</v>
      </c>
      <c r="G56" s="366">
        <f t="shared" si="1"/>
        <v>590.33099999999968</v>
      </c>
      <c r="H56" s="368">
        <v>1240.402</v>
      </c>
      <c r="I56" s="367">
        <v>-149.94300000000001</v>
      </c>
      <c r="J56" s="367">
        <v>1402.7909999999999</v>
      </c>
      <c r="K56" s="367">
        <v>980.21500000000003</v>
      </c>
      <c r="L56" s="366">
        <f t="shared" si="2"/>
        <v>272.63299999999992</v>
      </c>
    </row>
    <row r="57" spans="1:12" ht="15.75" customHeight="1" x14ac:dyDescent="0.2">
      <c r="A57" s="323">
        <f>AT3A_Schools_PS!A57</f>
        <v>48</v>
      </c>
      <c r="B57" s="323" t="str">
        <f>AT3A_Schools_PS!B57</f>
        <v>48-LALITPUR</v>
      </c>
      <c r="C57" s="368">
        <v>804.30899999999997</v>
      </c>
      <c r="D57" s="367">
        <v>197.07599999999999</v>
      </c>
      <c r="E57" s="367">
        <v>829.86400000000003</v>
      </c>
      <c r="F57" s="367">
        <v>827.78399999999999</v>
      </c>
      <c r="G57" s="366">
        <f t="shared" si="1"/>
        <v>199.15600000000006</v>
      </c>
      <c r="H57" s="368">
        <v>414.34100000000001</v>
      </c>
      <c r="I57" s="367">
        <v>109.17400000000001</v>
      </c>
      <c r="J57" s="367">
        <v>422.71</v>
      </c>
      <c r="K57" s="367">
        <v>413.89</v>
      </c>
      <c r="L57" s="366">
        <f t="shared" si="2"/>
        <v>117.99400000000003</v>
      </c>
    </row>
    <row r="58" spans="1:12" ht="15.75" customHeight="1" x14ac:dyDescent="0.2">
      <c r="A58" s="323">
        <f>AT3A_Schools_PS!A58</f>
        <v>49</v>
      </c>
      <c r="B58" s="323" t="str">
        <f>AT3A_Schools_PS!B58</f>
        <v>49-LUCKNOW</v>
      </c>
      <c r="C58" s="368">
        <v>978.19299999999998</v>
      </c>
      <c r="D58" s="367">
        <v>262.62299999999999</v>
      </c>
      <c r="E58" s="367">
        <v>846.69200000000001</v>
      </c>
      <c r="F58" s="367">
        <v>923.48199999999997</v>
      </c>
      <c r="G58" s="366">
        <f t="shared" si="1"/>
        <v>185.83300000000008</v>
      </c>
      <c r="H58" s="368">
        <v>503.91699999999997</v>
      </c>
      <c r="I58" s="367">
        <v>175.99299999999999</v>
      </c>
      <c r="J58" s="367">
        <v>431.36599999999999</v>
      </c>
      <c r="K58" s="367">
        <v>461.74299999999999</v>
      </c>
      <c r="L58" s="366">
        <f t="shared" si="2"/>
        <v>145.61599999999993</v>
      </c>
    </row>
    <row r="59" spans="1:12" ht="15.75" customHeight="1" x14ac:dyDescent="0.2">
      <c r="A59" s="323">
        <f>AT3A_Schools_PS!A59</f>
        <v>50</v>
      </c>
      <c r="B59" s="323" t="str">
        <f>AT3A_Schools_PS!B59</f>
        <v>50-MAHOBA</v>
      </c>
      <c r="C59" s="368">
        <v>551.31799999999998</v>
      </c>
      <c r="D59" s="367">
        <v>90.006</v>
      </c>
      <c r="E59" s="367">
        <v>536.68899999999996</v>
      </c>
      <c r="F59" s="367">
        <v>522.04600000000005</v>
      </c>
      <c r="G59" s="366">
        <f t="shared" si="1"/>
        <v>104.64899999999989</v>
      </c>
      <c r="H59" s="368">
        <v>284.012</v>
      </c>
      <c r="I59" s="367">
        <v>41.287999999999997</v>
      </c>
      <c r="J59" s="367">
        <v>273.74200000000002</v>
      </c>
      <c r="K59" s="367">
        <v>261.02100000000002</v>
      </c>
      <c r="L59" s="366">
        <f t="shared" si="2"/>
        <v>54.009000000000015</v>
      </c>
    </row>
    <row r="60" spans="1:12" ht="15.75" customHeight="1" x14ac:dyDescent="0.2">
      <c r="A60" s="323">
        <f>AT3A_Schools_PS!A60</f>
        <v>51</v>
      </c>
      <c r="B60" s="323" t="str">
        <f>AT3A_Schools_PS!B60</f>
        <v>51-MAHRAJGANJ</v>
      </c>
      <c r="C60" s="368">
        <v>1113.5650000000001</v>
      </c>
      <c r="D60" s="367">
        <v>61.936</v>
      </c>
      <c r="E60" s="367">
        <v>958.66200000000003</v>
      </c>
      <c r="F60" s="367">
        <v>945.41800000000001</v>
      </c>
      <c r="G60" s="366">
        <f t="shared" si="1"/>
        <v>75.180000000000064</v>
      </c>
      <c r="H60" s="368">
        <v>573.65499999999997</v>
      </c>
      <c r="I60" s="367">
        <v>-39.475999999999999</v>
      </c>
      <c r="J60" s="367">
        <v>537.94799999999998</v>
      </c>
      <c r="K60" s="367">
        <v>472.70800000000003</v>
      </c>
      <c r="L60" s="366">
        <f t="shared" si="2"/>
        <v>25.763999999999953</v>
      </c>
    </row>
    <row r="61" spans="1:12" ht="15.75" customHeight="1" x14ac:dyDescent="0.2">
      <c r="A61" s="323">
        <f>AT3A_Schools_PS!A61</f>
        <v>52</v>
      </c>
      <c r="B61" s="323" t="str">
        <f>AT3A_Schools_PS!B61</f>
        <v>52-MAINPURI</v>
      </c>
      <c r="C61" s="368">
        <v>479.42399999999998</v>
      </c>
      <c r="D61" s="367">
        <v>98.262</v>
      </c>
      <c r="E61" s="367">
        <v>463.572</v>
      </c>
      <c r="F61" s="367">
        <v>458.46899999999999</v>
      </c>
      <c r="G61" s="366">
        <f t="shared" si="1"/>
        <v>103.36500000000007</v>
      </c>
      <c r="H61" s="368">
        <v>246.976</v>
      </c>
      <c r="I61" s="367">
        <v>50.927</v>
      </c>
      <c r="J61" s="367">
        <v>236.18600000000001</v>
      </c>
      <c r="K61" s="367">
        <v>229.22499999999999</v>
      </c>
      <c r="L61" s="366">
        <f t="shared" si="2"/>
        <v>57.888000000000005</v>
      </c>
    </row>
    <row r="62" spans="1:12" ht="15.75" customHeight="1" x14ac:dyDescent="0.2">
      <c r="A62" s="323">
        <f>AT3A_Schools_PS!A62</f>
        <v>53</v>
      </c>
      <c r="B62" s="323" t="str">
        <f>AT3A_Schools_PS!B62</f>
        <v>53-MATHURA</v>
      </c>
      <c r="C62" s="368">
        <v>687.35</v>
      </c>
      <c r="D62" s="367">
        <v>168.869</v>
      </c>
      <c r="E62" s="367">
        <v>713.26499999999999</v>
      </c>
      <c r="F62" s="367">
        <v>403.35199999999998</v>
      </c>
      <c r="G62" s="366">
        <f t="shared" si="1"/>
        <v>478.78200000000004</v>
      </c>
      <c r="H62" s="368">
        <v>354.09</v>
      </c>
      <c r="I62" s="367">
        <v>106.753</v>
      </c>
      <c r="J62" s="367">
        <v>283.64400000000001</v>
      </c>
      <c r="K62" s="367">
        <v>237.405</v>
      </c>
      <c r="L62" s="366">
        <f t="shared" si="2"/>
        <v>152.99199999999999</v>
      </c>
    </row>
    <row r="63" spans="1:12" ht="15.75" customHeight="1" x14ac:dyDescent="0.2">
      <c r="A63" s="323">
        <f>AT3A_Schools_PS!A63</f>
        <v>54</v>
      </c>
      <c r="B63" s="323" t="str">
        <f>AT3A_Schools_PS!B63</f>
        <v>54-MAU</v>
      </c>
      <c r="C63" s="368">
        <v>1023.673</v>
      </c>
      <c r="D63" s="367">
        <v>-323.20400000000001</v>
      </c>
      <c r="E63" s="367">
        <v>743.98400000000004</v>
      </c>
      <c r="F63" s="367">
        <v>848.10199999999998</v>
      </c>
      <c r="G63" s="366">
        <f t="shared" si="1"/>
        <v>-427.32199999999995</v>
      </c>
      <c r="H63" s="368">
        <v>527.34699999999998</v>
      </c>
      <c r="I63" s="367">
        <v>54.015999999999998</v>
      </c>
      <c r="J63" s="367">
        <v>378.78500000000003</v>
      </c>
      <c r="K63" s="367">
        <v>424.053</v>
      </c>
      <c r="L63" s="366">
        <f t="shared" si="2"/>
        <v>8.7480000000000473</v>
      </c>
    </row>
    <row r="64" spans="1:12" ht="15.75" customHeight="1" x14ac:dyDescent="0.2">
      <c r="A64" s="323">
        <f>AT3A_Schools_PS!A64</f>
        <v>55</v>
      </c>
      <c r="B64" s="323" t="str">
        <f>AT3A_Schools_PS!B64</f>
        <v>55-MEERUT</v>
      </c>
      <c r="C64" s="368">
        <v>1017.436</v>
      </c>
      <c r="D64" s="367">
        <v>129.684</v>
      </c>
      <c r="E64" s="367">
        <v>833.90099999999995</v>
      </c>
      <c r="F64" s="367">
        <v>754.42</v>
      </c>
      <c r="G64" s="366">
        <f t="shared" si="1"/>
        <v>209.16499999999996</v>
      </c>
      <c r="H64" s="368">
        <v>524.13400000000001</v>
      </c>
      <c r="I64" s="367">
        <v>130.96799999999999</v>
      </c>
      <c r="J64" s="367">
        <v>425.12200000000001</v>
      </c>
      <c r="K64" s="367">
        <v>377.19600000000003</v>
      </c>
      <c r="L64" s="366">
        <f t="shared" si="2"/>
        <v>178.89400000000001</v>
      </c>
    </row>
    <row r="65" spans="1:12" ht="15.75" customHeight="1" x14ac:dyDescent="0.2">
      <c r="A65" s="323">
        <f>AT3A_Schools_PS!A65</f>
        <v>56</v>
      </c>
      <c r="B65" s="323" t="str">
        <f>AT3A_Schools_PS!B65</f>
        <v>56-MIRZAPUR</v>
      </c>
      <c r="C65" s="368">
        <v>1203.6289999999999</v>
      </c>
      <c r="D65" s="367">
        <v>239.58</v>
      </c>
      <c r="E65" s="367">
        <v>1127.4359999999999</v>
      </c>
      <c r="F65" s="367">
        <v>1101.345</v>
      </c>
      <c r="G65" s="366">
        <f t="shared" si="1"/>
        <v>265.67099999999982</v>
      </c>
      <c r="H65" s="368">
        <v>620.05100000000004</v>
      </c>
      <c r="I65" s="367">
        <v>142.273</v>
      </c>
      <c r="J65" s="367">
        <v>574.70799999999997</v>
      </c>
      <c r="K65" s="367">
        <v>550.673</v>
      </c>
      <c r="L65" s="366">
        <f t="shared" si="2"/>
        <v>166.30799999999999</v>
      </c>
    </row>
    <row r="66" spans="1:12" ht="15.75" customHeight="1" x14ac:dyDescent="0.2">
      <c r="A66" s="323">
        <f>AT3A_Schools_PS!A66</f>
        <v>57</v>
      </c>
      <c r="B66" s="323" t="str">
        <f>AT3A_Schools_PS!B66</f>
        <v>57-MORADABAD</v>
      </c>
      <c r="C66" s="368">
        <v>889.04</v>
      </c>
      <c r="D66" s="367">
        <v>79.981999999999999</v>
      </c>
      <c r="E66" s="367">
        <v>788.05200000000002</v>
      </c>
      <c r="F66" s="367">
        <v>748.63599999999997</v>
      </c>
      <c r="G66" s="366">
        <f t="shared" si="1"/>
        <v>119.39800000000002</v>
      </c>
      <c r="H66" s="368">
        <v>457.99</v>
      </c>
      <c r="I66" s="367">
        <v>17.260000000000002</v>
      </c>
      <c r="J66" s="367">
        <v>401.95499999999998</v>
      </c>
      <c r="K66" s="367">
        <v>374.31700000000001</v>
      </c>
      <c r="L66" s="366">
        <f t="shared" si="2"/>
        <v>44.897999999999968</v>
      </c>
    </row>
    <row r="67" spans="1:12" ht="15.75" customHeight="1" x14ac:dyDescent="0.2">
      <c r="A67" s="323">
        <f>AT3A_Schools_PS!A67</f>
        <v>58</v>
      </c>
      <c r="B67" s="323" t="str">
        <f>AT3A_Schools_PS!B67</f>
        <v>58-MUZAFFARNAGAR</v>
      </c>
      <c r="C67" s="368">
        <v>560.97400000000005</v>
      </c>
      <c r="D67" s="367">
        <v>85.582999999999998</v>
      </c>
      <c r="E67" s="367">
        <v>530.93200000000002</v>
      </c>
      <c r="F67" s="367">
        <v>513.95100000000002</v>
      </c>
      <c r="G67" s="366">
        <f t="shared" si="1"/>
        <v>102.56399999999996</v>
      </c>
      <c r="H67" s="368">
        <v>288.98599999999999</v>
      </c>
      <c r="I67" s="367">
        <v>75.718999999999994</v>
      </c>
      <c r="J67" s="367">
        <v>270.69499999999999</v>
      </c>
      <c r="K67" s="367">
        <v>256.976</v>
      </c>
      <c r="L67" s="366">
        <f t="shared" si="2"/>
        <v>89.437999999999988</v>
      </c>
    </row>
    <row r="68" spans="1:12" ht="15.75" customHeight="1" x14ac:dyDescent="0.2">
      <c r="A68" s="323">
        <f>AT3A_Schools_PS!A68</f>
        <v>59</v>
      </c>
      <c r="B68" s="323" t="str">
        <f>AT3A_Schools_PS!B68</f>
        <v>59-PILIBHIT</v>
      </c>
      <c r="C68" s="368">
        <v>745.67499999999995</v>
      </c>
      <c r="D68" s="367">
        <v>47.317</v>
      </c>
      <c r="E68" s="367">
        <v>702.18600000000004</v>
      </c>
      <c r="F68" s="367">
        <v>682.66399999999999</v>
      </c>
      <c r="G68" s="366">
        <f t="shared" si="1"/>
        <v>66.839000000000055</v>
      </c>
      <c r="H68" s="368">
        <v>384.13499999999999</v>
      </c>
      <c r="I68" s="367">
        <v>131.09700000000001</v>
      </c>
      <c r="J68" s="367">
        <v>357.86500000000001</v>
      </c>
      <c r="K68" s="367">
        <v>335.82600000000002</v>
      </c>
      <c r="L68" s="366">
        <f t="shared" si="2"/>
        <v>153.13599999999997</v>
      </c>
    </row>
    <row r="69" spans="1:12" ht="15.75" customHeight="1" x14ac:dyDescent="0.2">
      <c r="A69" s="323">
        <f>AT3A_Schools_PS!A69</f>
        <v>60</v>
      </c>
      <c r="B69" s="323" t="str">
        <f>AT3A_Schools_PS!B69</f>
        <v>60-PRATAPGARH</v>
      </c>
      <c r="C69" s="368">
        <v>1477.232</v>
      </c>
      <c r="D69" s="367">
        <v>368.29899999999998</v>
      </c>
      <c r="E69" s="367">
        <v>1253.2819999999999</v>
      </c>
      <c r="F69" s="367">
        <v>1241.6410000000001</v>
      </c>
      <c r="G69" s="366">
        <f t="shared" si="1"/>
        <v>379.93999999999983</v>
      </c>
      <c r="H69" s="368">
        <v>760.99800000000005</v>
      </c>
      <c r="I69" s="367">
        <v>65.201999999999998</v>
      </c>
      <c r="J69" s="367">
        <v>639.35500000000002</v>
      </c>
      <c r="K69" s="367">
        <v>620.82100000000003</v>
      </c>
      <c r="L69" s="366">
        <f t="shared" si="2"/>
        <v>83.73599999999999</v>
      </c>
    </row>
    <row r="70" spans="1:12" ht="15.75" customHeight="1" x14ac:dyDescent="0.2">
      <c r="A70" s="323">
        <f>AT3A_Schools_PS!A70</f>
        <v>61</v>
      </c>
      <c r="B70" s="323" t="str">
        <f>AT3A_Schools_PS!B70</f>
        <v>61-RAI BAREILY</v>
      </c>
      <c r="C70" s="368">
        <v>1108.9190000000001</v>
      </c>
      <c r="D70" s="367">
        <v>5.7320000000000002</v>
      </c>
      <c r="E70" s="367">
        <v>917.43399999999997</v>
      </c>
      <c r="F70" s="367">
        <v>890.40800000000002</v>
      </c>
      <c r="G70" s="366">
        <f t="shared" si="1"/>
        <v>32.757999999999925</v>
      </c>
      <c r="H70" s="368">
        <v>571.26099999999997</v>
      </c>
      <c r="I70" s="367">
        <v>4.1529999999999996</v>
      </c>
      <c r="J70" s="367">
        <v>467.09800000000001</v>
      </c>
      <c r="K70" s="367">
        <v>445.20299999999997</v>
      </c>
      <c r="L70" s="366">
        <f t="shared" si="2"/>
        <v>26.048000000000059</v>
      </c>
    </row>
    <row r="71" spans="1:12" ht="15.75" customHeight="1" x14ac:dyDescent="0.2">
      <c r="A71" s="323">
        <f>AT3A_Schools_PS!A71</f>
        <v>62</v>
      </c>
      <c r="B71" s="323" t="str">
        <f>AT3A_Schools_PS!B71</f>
        <v>62-RAMPUR</v>
      </c>
      <c r="C71" s="368">
        <v>738.80799999999999</v>
      </c>
      <c r="D71" s="367">
        <v>-122.938</v>
      </c>
      <c r="E71" s="367">
        <v>907.00199999999995</v>
      </c>
      <c r="F71" s="367">
        <v>717.40200000000004</v>
      </c>
      <c r="G71" s="366">
        <f t="shared" si="1"/>
        <v>66.661999999999921</v>
      </c>
      <c r="H71" s="368">
        <v>380.59699999999998</v>
      </c>
      <c r="I71" s="367">
        <v>-63.42</v>
      </c>
      <c r="J71" s="367">
        <v>443.44</v>
      </c>
      <c r="K71" s="367">
        <v>358.70100000000002</v>
      </c>
      <c r="L71" s="366">
        <f t="shared" si="2"/>
        <v>21.31899999999996</v>
      </c>
    </row>
    <row r="72" spans="1:12" ht="15.75" customHeight="1" x14ac:dyDescent="0.2">
      <c r="A72" s="323">
        <f>AT3A_Schools_PS!A72</f>
        <v>63</v>
      </c>
      <c r="B72" s="323" t="str">
        <f>AT3A_Schools_PS!B72</f>
        <v>63-SAHARANPUR</v>
      </c>
      <c r="C72" s="368">
        <v>1097.818</v>
      </c>
      <c r="D72" s="367">
        <v>170.548</v>
      </c>
      <c r="E72" s="367">
        <v>981.39200000000005</v>
      </c>
      <c r="F72" s="367">
        <v>907.79100000000005</v>
      </c>
      <c r="G72" s="366">
        <f t="shared" si="1"/>
        <v>244.149</v>
      </c>
      <c r="H72" s="368">
        <v>565.54200000000003</v>
      </c>
      <c r="I72" s="367">
        <v>64.320999999999998</v>
      </c>
      <c r="J72" s="367">
        <v>500.04599999999999</v>
      </c>
      <c r="K72" s="367">
        <v>453.89400000000001</v>
      </c>
      <c r="L72" s="366">
        <f t="shared" si="2"/>
        <v>110.47299999999996</v>
      </c>
    </row>
    <row r="73" spans="1:12" ht="15.75" customHeight="1" x14ac:dyDescent="0.2">
      <c r="A73" s="323">
        <f>AT3A_Schools_PS!A73</f>
        <v>64</v>
      </c>
      <c r="B73" s="323" t="str">
        <f>AT3A_Schools_PS!B73</f>
        <v>64-SANTKABIR NAGAR</v>
      </c>
      <c r="C73" s="368">
        <v>708.10699999999997</v>
      </c>
      <c r="D73" s="367">
        <v>47.77</v>
      </c>
      <c r="E73" s="367">
        <v>593.59</v>
      </c>
      <c r="F73" s="367">
        <v>562.24900000000002</v>
      </c>
      <c r="G73" s="366">
        <f t="shared" si="1"/>
        <v>79.11099999999999</v>
      </c>
      <c r="H73" s="368">
        <v>364.78300000000002</v>
      </c>
      <c r="I73" s="367">
        <v>41.661000000000001</v>
      </c>
      <c r="J73" s="367">
        <v>302.54000000000002</v>
      </c>
      <c r="K73" s="367">
        <v>281.13200000000001</v>
      </c>
      <c r="L73" s="366">
        <f t="shared" si="2"/>
        <v>63.069000000000017</v>
      </c>
    </row>
    <row r="74" spans="1:12" ht="15.75" customHeight="1" x14ac:dyDescent="0.2">
      <c r="A74" s="323">
        <f>AT3A_Schools_PS!A74</f>
        <v>65</v>
      </c>
      <c r="B74" s="323" t="str">
        <f>AT3A_Schools_PS!B74</f>
        <v>65-SHAHJAHANPUR</v>
      </c>
      <c r="C74" s="368">
        <v>1460.164</v>
      </c>
      <c r="D74" s="367">
        <v>268.505</v>
      </c>
      <c r="E74" s="367">
        <v>1377.289</v>
      </c>
      <c r="F74" s="367">
        <v>1297.636</v>
      </c>
      <c r="G74" s="366">
        <f t="shared" si="1"/>
        <v>348.1579999999999</v>
      </c>
      <c r="H74" s="368">
        <v>752.20600000000002</v>
      </c>
      <c r="I74" s="367">
        <v>55.026000000000003</v>
      </c>
      <c r="J74" s="367">
        <v>701.98599999999999</v>
      </c>
      <c r="K74" s="367">
        <v>629.43499999999995</v>
      </c>
      <c r="L74" s="366">
        <f t="shared" si="2"/>
        <v>127.577</v>
      </c>
    </row>
    <row r="75" spans="1:12" ht="15.75" customHeight="1" x14ac:dyDescent="0.2">
      <c r="A75" s="323">
        <f>AT3A_Schools_PS!A75</f>
        <v>66</v>
      </c>
      <c r="B75" s="323" t="str">
        <f>AT3A_Schools_PS!B75</f>
        <v>66-SHRAWASTI</v>
      </c>
      <c r="C75" s="368">
        <v>372.19400000000002</v>
      </c>
      <c r="D75" s="367">
        <v>209.44300000000001</v>
      </c>
      <c r="E75" s="367">
        <v>329.303</v>
      </c>
      <c r="F75" s="367">
        <v>350.19600000000003</v>
      </c>
      <c r="G75" s="366">
        <f t="shared" si="1"/>
        <v>188.54999999999995</v>
      </c>
      <c r="H75" s="368">
        <v>191.73599999999999</v>
      </c>
      <c r="I75" s="367">
        <v>105.291</v>
      </c>
      <c r="J75" s="367">
        <v>167.785</v>
      </c>
      <c r="K75" s="367">
        <v>175.096</v>
      </c>
      <c r="L75" s="366">
        <f t="shared" si="2"/>
        <v>97.980000000000018</v>
      </c>
    </row>
    <row r="76" spans="1:12" ht="15.75" customHeight="1" x14ac:dyDescent="0.2">
      <c r="A76" s="323">
        <f>AT3A_Schools_PS!A76</f>
        <v>67</v>
      </c>
      <c r="B76" s="323" t="str">
        <f>AT3A_Schools_PS!B76</f>
        <v>67-SIDDHARTHNAGAR</v>
      </c>
      <c r="C76" s="368">
        <v>1117.7429999999999</v>
      </c>
      <c r="D76" s="367">
        <v>-12.592000000000001</v>
      </c>
      <c r="E76" s="367">
        <v>1381.5119999999999</v>
      </c>
      <c r="F76" s="367">
        <v>908.22</v>
      </c>
      <c r="G76" s="366">
        <f t="shared" si="1"/>
        <v>460.69999999999982</v>
      </c>
      <c r="H76" s="368">
        <v>575.80700000000002</v>
      </c>
      <c r="I76" s="367">
        <v>-186.46100000000001</v>
      </c>
      <c r="J76" s="367">
        <v>726.61800000000005</v>
      </c>
      <c r="K76" s="367">
        <v>454.12400000000002</v>
      </c>
      <c r="L76" s="366">
        <f t="shared" si="2"/>
        <v>86.033000000000015</v>
      </c>
    </row>
    <row r="77" spans="1:12" ht="15.75" customHeight="1" x14ac:dyDescent="0.2">
      <c r="A77" s="323">
        <f>AT3A_Schools_PS!A77</f>
        <v>68</v>
      </c>
      <c r="B77" s="323" t="str">
        <f>AT3A_Schools_PS!B77</f>
        <v>68-SITAPUR</v>
      </c>
      <c r="C77" s="368">
        <v>1882.2940000000001</v>
      </c>
      <c r="D77" s="367">
        <v>452.85</v>
      </c>
      <c r="E77" s="367">
        <v>1898.5830000000001</v>
      </c>
      <c r="F77" s="367">
        <v>1991.4280000000001</v>
      </c>
      <c r="G77" s="366">
        <f t="shared" si="1"/>
        <v>360.00499999999988</v>
      </c>
      <c r="H77" s="368">
        <v>969.66600000000005</v>
      </c>
      <c r="I77" s="367">
        <v>400.97</v>
      </c>
      <c r="J77" s="367">
        <v>967.89599999999996</v>
      </c>
      <c r="K77" s="367">
        <v>995.71199999999999</v>
      </c>
      <c r="L77" s="366">
        <f t="shared" si="2"/>
        <v>373.154</v>
      </c>
    </row>
    <row r="78" spans="1:12" ht="15.75" customHeight="1" x14ac:dyDescent="0.2">
      <c r="A78" s="323">
        <f>AT3A_Schools_PS!A78</f>
        <v>69</v>
      </c>
      <c r="B78" s="323" t="str">
        <f>AT3A_Schools_PS!B78</f>
        <v>69-SONBHADRA</v>
      </c>
      <c r="C78" s="368">
        <v>905.93600000000004</v>
      </c>
      <c r="D78" s="367">
        <v>169.06</v>
      </c>
      <c r="E78" s="367">
        <v>899.00599999999997</v>
      </c>
      <c r="F78" s="367">
        <v>910.14</v>
      </c>
      <c r="G78" s="366">
        <f t="shared" si="1"/>
        <v>157.92600000000004</v>
      </c>
      <c r="H78" s="368">
        <v>466.69400000000002</v>
      </c>
      <c r="I78" s="367">
        <v>80.492000000000004</v>
      </c>
      <c r="J78" s="367">
        <v>457.88099999999997</v>
      </c>
      <c r="K78" s="367">
        <v>455.06900000000002</v>
      </c>
      <c r="L78" s="366">
        <f t="shared" si="2"/>
        <v>83.303999999999917</v>
      </c>
    </row>
    <row r="79" spans="1:12" ht="15.75" customHeight="1" x14ac:dyDescent="0.2">
      <c r="A79" s="323">
        <f>AT3A_Schools_PS!A79</f>
        <v>70</v>
      </c>
      <c r="B79" s="323" t="str">
        <f>AT3A_Schools_PS!B79</f>
        <v>70-SULTANPUR</v>
      </c>
      <c r="C79" s="368">
        <v>1171.54</v>
      </c>
      <c r="D79" s="367">
        <v>60.231999999999999</v>
      </c>
      <c r="E79" s="367">
        <v>1110.5719999999999</v>
      </c>
      <c r="F79" s="367">
        <v>1110.643</v>
      </c>
      <c r="G79" s="366">
        <f t="shared" si="1"/>
        <v>60.160999999999831</v>
      </c>
      <c r="H79" s="368">
        <v>603.52</v>
      </c>
      <c r="I79" s="367">
        <v>70.637</v>
      </c>
      <c r="J79" s="367">
        <v>565.25400000000002</v>
      </c>
      <c r="K79" s="367">
        <v>551.745</v>
      </c>
      <c r="L79" s="366">
        <f t="shared" si="2"/>
        <v>84.146000000000072</v>
      </c>
    </row>
    <row r="80" spans="1:12" ht="15.75" customHeight="1" x14ac:dyDescent="0.2">
      <c r="A80" s="323">
        <f>AT3A_Schools_PS!A80</f>
        <v>71</v>
      </c>
      <c r="B80" s="323" t="str">
        <f>AT3A_Schools_PS!B80</f>
        <v>71-UNNAO</v>
      </c>
      <c r="C80" s="368">
        <v>1029.079</v>
      </c>
      <c r="D80" s="367">
        <v>97.738</v>
      </c>
      <c r="E80" s="367">
        <v>1009.866</v>
      </c>
      <c r="F80" s="367">
        <v>1001.26</v>
      </c>
      <c r="G80" s="366">
        <f t="shared" si="1"/>
        <v>106.34400000000005</v>
      </c>
      <c r="H80" s="368">
        <v>530.13099999999997</v>
      </c>
      <c r="I80" s="367">
        <v>73.245999999999995</v>
      </c>
      <c r="J80" s="367">
        <v>514.26</v>
      </c>
      <c r="K80" s="367">
        <v>500.63</v>
      </c>
      <c r="L80" s="366">
        <f t="shared" si="2"/>
        <v>86.875999999999976</v>
      </c>
    </row>
    <row r="81" spans="1:12" ht="15.75" customHeight="1" x14ac:dyDescent="0.2">
      <c r="A81" s="323">
        <f>AT3A_Schools_PS!A81</f>
        <v>72</v>
      </c>
      <c r="B81" s="323" t="str">
        <f>AT3A_Schools_PS!B81</f>
        <v>72-VARANASI</v>
      </c>
      <c r="C81" s="368">
        <v>1617.4690000000001</v>
      </c>
      <c r="D81" s="367">
        <v>238.58</v>
      </c>
      <c r="E81" s="367">
        <v>1478.7619999999999</v>
      </c>
      <c r="F81" s="367">
        <v>1516.63</v>
      </c>
      <c r="G81" s="366">
        <f t="shared" si="1"/>
        <v>200.71199999999976</v>
      </c>
      <c r="H81" s="368">
        <v>833.24099999999999</v>
      </c>
      <c r="I81" s="367">
        <v>11.68</v>
      </c>
      <c r="J81" s="367">
        <v>754.06700000000001</v>
      </c>
      <c r="K81" s="367">
        <v>810.56</v>
      </c>
      <c r="L81" s="366">
        <f t="shared" si="2"/>
        <v>-44.812999999999988</v>
      </c>
    </row>
    <row r="82" spans="1:12" ht="15.75" customHeight="1" x14ac:dyDescent="0.2">
      <c r="A82" s="323">
        <f>AT3A_Schools_PS!A82</f>
        <v>73</v>
      </c>
      <c r="B82" s="323" t="str">
        <f>AT3A_Schools_PS!B82</f>
        <v>73-SAMBHAL</v>
      </c>
      <c r="C82" s="368">
        <v>918.67399999999998</v>
      </c>
      <c r="D82" s="367">
        <v>88.478999999999999</v>
      </c>
      <c r="E82" s="367">
        <v>809.524</v>
      </c>
      <c r="F82" s="367">
        <v>701.81100000000004</v>
      </c>
      <c r="G82" s="366">
        <f t="shared" si="1"/>
        <v>196.19200000000001</v>
      </c>
      <c r="H82" s="368">
        <v>473.25599999999997</v>
      </c>
      <c r="I82" s="367">
        <v>48.253999999999998</v>
      </c>
      <c r="J82" s="367">
        <v>412.47399999999999</v>
      </c>
      <c r="K82" s="367">
        <v>350.90600000000001</v>
      </c>
      <c r="L82" s="366">
        <f t="shared" si="2"/>
        <v>109.822</v>
      </c>
    </row>
    <row r="83" spans="1:12" ht="15.75" customHeight="1" x14ac:dyDescent="0.2">
      <c r="A83" s="323">
        <f>AT3A_Schools_PS!A83</f>
        <v>74</v>
      </c>
      <c r="B83" s="323" t="str">
        <f>AT3A_Schools_PS!B83</f>
        <v>74-HAPUR</v>
      </c>
      <c r="C83" s="368">
        <v>438.88</v>
      </c>
      <c r="D83" s="367">
        <v>-17.303000000000001</v>
      </c>
      <c r="E83" s="367">
        <v>336.10399999999998</v>
      </c>
      <c r="F83" s="367">
        <v>331.73399999999998</v>
      </c>
      <c r="G83" s="366">
        <f t="shared" si="1"/>
        <v>-12.932999999999993</v>
      </c>
      <c r="H83" s="368">
        <v>226.09</v>
      </c>
      <c r="I83" s="367">
        <v>-10.675000000000001</v>
      </c>
      <c r="J83" s="367">
        <v>171.18600000000001</v>
      </c>
      <c r="K83" s="367">
        <v>165.86799999999999</v>
      </c>
      <c r="L83" s="366">
        <f t="shared" si="2"/>
        <v>-5.3569999999999993</v>
      </c>
    </row>
    <row r="84" spans="1:12" ht="15.75" customHeight="1" x14ac:dyDescent="0.2">
      <c r="A84" s="323">
        <f>AT3A_Schools_PS!A84</f>
        <v>75</v>
      </c>
      <c r="B84" s="323" t="str">
        <f>AT3A_Schools_PS!B84</f>
        <v>75-SHAMLI</v>
      </c>
      <c r="C84" s="368">
        <v>267.73599999999999</v>
      </c>
      <c r="D84" s="367">
        <v>45.234000000000002</v>
      </c>
      <c r="E84" s="367">
        <v>351.15899999999999</v>
      </c>
      <c r="F84" s="367">
        <v>354.904</v>
      </c>
      <c r="G84" s="366">
        <f t="shared" si="1"/>
        <v>41.488999999999976</v>
      </c>
      <c r="H84" s="368">
        <v>137.92400000000001</v>
      </c>
      <c r="I84" s="367">
        <v>40.06</v>
      </c>
      <c r="J84" s="367">
        <v>178.51599999999999</v>
      </c>
      <c r="K84" s="367">
        <v>177.453</v>
      </c>
      <c r="L84" s="366">
        <f t="shared" si="2"/>
        <v>41.12299999999999</v>
      </c>
    </row>
    <row r="85" spans="1:12" ht="15.75" customHeight="1" x14ac:dyDescent="0.2">
      <c r="A85" s="627" t="s">
        <v>300</v>
      </c>
      <c r="B85" s="627"/>
      <c r="C85" s="627"/>
      <c r="D85" s="362"/>
      <c r="E85" s="362"/>
      <c r="F85" s="362"/>
      <c r="G85" s="362"/>
      <c r="H85" s="362"/>
      <c r="I85" s="362"/>
      <c r="J85" s="362"/>
      <c r="K85" s="362"/>
      <c r="L85" s="362"/>
    </row>
    <row r="86" spans="1:12" ht="15.75" customHeight="1" x14ac:dyDescent="0.2">
      <c r="A86" s="624" t="s">
        <v>301</v>
      </c>
      <c r="B86" s="624"/>
      <c r="C86" s="624"/>
      <c r="D86" s="624"/>
      <c r="E86" s="624"/>
      <c r="F86" s="624"/>
      <c r="G86" s="624"/>
      <c r="H86" s="624"/>
      <c r="I86" s="362"/>
      <c r="J86" s="362"/>
      <c r="K86" s="362"/>
      <c r="L86" s="362"/>
    </row>
    <row r="92" spans="1:12" ht="15.75" customHeight="1" x14ac:dyDescent="0.2">
      <c r="A92" s="347" t="str">
        <f>AT_2A_fundflow!A73</f>
        <v>Date:</v>
      </c>
      <c r="J92" s="320" t="str">
        <f>'AT-1'!J46</f>
        <v>(Signature)</v>
      </c>
    </row>
    <row r="93" spans="1:12" ht="15.75" customHeight="1" x14ac:dyDescent="0.2">
      <c r="A93" s="347" t="str">
        <f>AT_2A_fundflow!A74</f>
        <v>Place: LUCKNOW</v>
      </c>
      <c r="J93" s="320" t="str">
        <f>'AT-1'!J47</f>
        <v>Secretary Basic Education Department</v>
      </c>
    </row>
    <row r="94" spans="1:12" ht="15.75" customHeight="1" x14ac:dyDescent="0.2">
      <c r="I94" s="320" t="str">
        <f>'AT-1'!I48</f>
        <v>Seal:</v>
      </c>
    </row>
  </sheetData>
  <mergeCells count="9">
    <mergeCell ref="A85:C85"/>
    <mergeCell ref="A86:H86"/>
    <mergeCell ref="A3:L3"/>
    <mergeCell ref="A2:L2"/>
    <mergeCell ref="A6:A7"/>
    <mergeCell ref="B6:B7"/>
    <mergeCell ref="A4:L4"/>
    <mergeCell ref="C6:G6"/>
    <mergeCell ref="H6:L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1"/>
  <sheetViews>
    <sheetView view="pageBreakPreview" zoomScaleSheetLayoutView="100" workbookViewId="0">
      <pane xSplit="2" ySplit="10" topLeftCell="C77"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7109375" style="305" customWidth="1"/>
    <col min="2" max="2" width="21.7109375" style="305" bestFit="1" customWidth="1"/>
    <col min="3" max="3" width="10.7109375" style="305" customWidth="1"/>
    <col min="4" max="4" width="8.7109375" style="305" customWidth="1"/>
    <col min="5" max="5" width="10.28515625" style="305" customWidth="1"/>
    <col min="6" max="6" width="11.85546875" style="305" customWidth="1"/>
    <col min="7" max="7" width="11.140625" style="305" customWidth="1"/>
    <col min="8" max="8" width="11.42578125" style="305" customWidth="1"/>
    <col min="9" max="9" width="11.5703125" style="305" customWidth="1"/>
    <col min="10" max="10" width="12" style="305" customWidth="1"/>
    <col min="11" max="11" width="13.5703125" style="305" customWidth="1"/>
    <col min="12" max="12" width="12.5703125" style="305" customWidth="1"/>
    <col min="13" max="13" width="11.7109375" style="305" customWidth="1"/>
    <col min="14" max="14" width="17.28515625" style="305" customWidth="1"/>
    <col min="15" max="15" width="10.85546875" style="305" customWidth="1"/>
    <col min="16" max="16384" width="14.42578125" style="305"/>
  </cols>
  <sheetData>
    <row r="1" spans="1:26" ht="12.75" x14ac:dyDescent="0.2">
      <c r="A1" s="302"/>
      <c r="B1" s="302"/>
      <c r="C1" s="302"/>
      <c r="D1" s="302"/>
      <c r="E1" s="302"/>
      <c r="F1" s="302"/>
      <c r="G1" s="302"/>
      <c r="H1" s="302"/>
      <c r="I1" s="302"/>
      <c r="J1" s="302"/>
      <c r="K1" s="302"/>
      <c r="L1" s="302"/>
      <c r="M1" s="302"/>
      <c r="N1" s="302"/>
      <c r="O1" s="303" t="s">
        <v>302</v>
      </c>
    </row>
    <row r="2" spans="1:26" ht="12.75" x14ac:dyDescent="0.2">
      <c r="A2" s="594" t="str">
        <f>'AT-2-S1 BUDGET'!A2</f>
        <v>[Mid Day Meal Scheme, U.P.]</v>
      </c>
      <c r="B2" s="608"/>
      <c r="C2" s="608"/>
      <c r="D2" s="608"/>
      <c r="E2" s="608"/>
      <c r="F2" s="608"/>
      <c r="G2" s="608"/>
      <c r="H2" s="608"/>
      <c r="I2" s="608"/>
      <c r="J2" s="608"/>
      <c r="K2" s="608"/>
      <c r="L2" s="608"/>
      <c r="M2" s="608"/>
      <c r="N2" s="608"/>
      <c r="O2" s="608"/>
    </row>
    <row r="3" spans="1:26" ht="23.25" x14ac:dyDescent="0.2">
      <c r="A3" s="597" t="str">
        <f>'AT-2-S1 BUDGET'!A3</f>
        <v>Annual Work Plan and Budget 2018-19</v>
      </c>
      <c r="B3" s="608"/>
      <c r="C3" s="608"/>
      <c r="D3" s="608"/>
      <c r="E3" s="608"/>
      <c r="F3" s="608"/>
      <c r="G3" s="608"/>
      <c r="H3" s="608"/>
      <c r="I3" s="608"/>
      <c r="J3" s="608"/>
      <c r="K3" s="608"/>
      <c r="L3" s="608"/>
      <c r="M3" s="608"/>
      <c r="N3" s="608"/>
      <c r="O3" s="608"/>
    </row>
    <row r="4" spans="1:26" ht="12.75" x14ac:dyDescent="0.2">
      <c r="A4" s="602" t="s">
        <v>303</v>
      </c>
      <c r="B4" s="608"/>
      <c r="C4" s="608"/>
      <c r="D4" s="608"/>
      <c r="E4" s="608"/>
      <c r="F4" s="608"/>
      <c r="G4" s="608"/>
      <c r="H4" s="608"/>
      <c r="I4" s="608"/>
      <c r="J4" s="608"/>
      <c r="K4" s="608"/>
      <c r="L4" s="608"/>
      <c r="M4" s="608"/>
      <c r="N4" s="608"/>
      <c r="O4" s="608"/>
    </row>
    <row r="5" spans="1:26" ht="12.75" x14ac:dyDescent="0.2">
      <c r="A5" s="372" t="str">
        <f>AT_2A_fundflow!A5</f>
        <v>State: UTTAR PRADESH</v>
      </c>
      <c r="B5" s="372"/>
      <c r="C5" s="302"/>
      <c r="D5" s="302"/>
      <c r="E5" s="302"/>
      <c r="F5" s="373"/>
      <c r="G5" s="357"/>
      <c r="H5" s="357"/>
      <c r="I5" s="357"/>
      <c r="J5" s="357"/>
      <c r="K5" s="357"/>
      <c r="L5" s="357"/>
      <c r="M5" s="357"/>
      <c r="N5" s="374" t="str">
        <f>AT_2A_fundflow!U5</f>
        <v>(For the Period 01.04.17 to 31.03.18)</v>
      </c>
      <c r="O5" s="374" t="str">
        <f>'AT-2-S1 BUDGET'!V5</f>
        <v>Rs. in Lakh</v>
      </c>
    </row>
    <row r="6" spans="1:26" ht="12.75" x14ac:dyDescent="0.2">
      <c r="A6" s="603" t="s">
        <v>304</v>
      </c>
      <c r="B6" s="603" t="s">
        <v>99</v>
      </c>
      <c r="C6" s="603" t="s">
        <v>305</v>
      </c>
      <c r="D6" s="603" t="s">
        <v>306</v>
      </c>
      <c r="E6" s="603" t="s">
        <v>307</v>
      </c>
      <c r="F6" s="632" t="s">
        <v>308</v>
      </c>
      <c r="G6" s="633"/>
      <c r="H6" s="632" t="s">
        <v>309</v>
      </c>
      <c r="I6" s="633"/>
      <c r="J6" s="603" t="s">
        <v>310</v>
      </c>
      <c r="K6" s="603" t="s">
        <v>311</v>
      </c>
      <c r="L6" s="603" t="s">
        <v>312</v>
      </c>
      <c r="M6" s="603" t="s">
        <v>313</v>
      </c>
      <c r="N6" s="603" t="s">
        <v>314</v>
      </c>
      <c r="O6" s="603" t="s">
        <v>315</v>
      </c>
      <c r="P6" s="309"/>
      <c r="Q6" s="309"/>
      <c r="R6" s="309"/>
      <c r="S6" s="309"/>
      <c r="T6" s="309"/>
      <c r="U6" s="309"/>
      <c r="V6" s="309"/>
      <c r="W6" s="309"/>
      <c r="X6" s="309"/>
      <c r="Y6" s="309"/>
      <c r="Z6" s="309"/>
    </row>
    <row r="7" spans="1:26" ht="34.5" customHeight="1" x14ac:dyDescent="0.2">
      <c r="A7" s="631"/>
      <c r="B7" s="631"/>
      <c r="C7" s="631"/>
      <c r="D7" s="631"/>
      <c r="E7" s="631"/>
      <c r="F7" s="634"/>
      <c r="G7" s="635"/>
      <c r="H7" s="634"/>
      <c r="I7" s="635"/>
      <c r="J7" s="631"/>
      <c r="K7" s="631"/>
      <c r="L7" s="631"/>
      <c r="M7" s="631"/>
      <c r="N7" s="631"/>
      <c r="O7" s="631"/>
      <c r="P7" s="309"/>
      <c r="Q7" s="309"/>
      <c r="R7" s="309"/>
      <c r="S7" s="309"/>
      <c r="T7" s="309"/>
      <c r="U7" s="309"/>
      <c r="V7" s="309"/>
      <c r="W7" s="309"/>
      <c r="X7" s="309"/>
      <c r="Y7" s="309"/>
      <c r="Z7" s="309"/>
    </row>
    <row r="8" spans="1:26" ht="44.25" customHeight="1" x14ac:dyDescent="0.2">
      <c r="A8" s="611"/>
      <c r="B8" s="611"/>
      <c r="C8" s="611"/>
      <c r="D8" s="611"/>
      <c r="E8" s="611"/>
      <c r="F8" s="310" t="s">
        <v>316</v>
      </c>
      <c r="G8" s="310" t="s">
        <v>116</v>
      </c>
      <c r="H8" s="310" t="s">
        <v>316</v>
      </c>
      <c r="I8" s="310" t="s">
        <v>116</v>
      </c>
      <c r="J8" s="611"/>
      <c r="K8" s="611"/>
      <c r="L8" s="611"/>
      <c r="M8" s="611"/>
      <c r="N8" s="611"/>
      <c r="O8" s="611"/>
      <c r="P8" s="309"/>
      <c r="Q8" s="309"/>
      <c r="R8" s="309"/>
      <c r="S8" s="309"/>
      <c r="T8" s="309"/>
      <c r="U8" s="309"/>
      <c r="V8" s="309"/>
      <c r="W8" s="309"/>
      <c r="X8" s="309"/>
      <c r="Y8" s="309"/>
      <c r="Z8" s="309"/>
    </row>
    <row r="9" spans="1:26" ht="12.75" x14ac:dyDescent="0.2">
      <c r="A9" s="310">
        <v>1</v>
      </c>
      <c r="B9" s="310">
        <v>2</v>
      </c>
      <c r="C9" s="310">
        <v>3</v>
      </c>
      <c r="D9" s="310">
        <v>4</v>
      </c>
      <c r="E9" s="310">
        <v>5</v>
      </c>
      <c r="F9" s="310">
        <v>6</v>
      </c>
      <c r="G9" s="310">
        <v>7</v>
      </c>
      <c r="H9" s="310">
        <v>8</v>
      </c>
      <c r="I9" s="310">
        <v>9</v>
      </c>
      <c r="J9" s="310">
        <v>10</v>
      </c>
      <c r="K9" s="310">
        <v>11</v>
      </c>
      <c r="L9" s="310" t="s">
        <v>317</v>
      </c>
      <c r="M9" s="310" t="s">
        <v>318</v>
      </c>
      <c r="N9" s="310">
        <v>14</v>
      </c>
      <c r="O9" s="310" t="s">
        <v>319</v>
      </c>
      <c r="P9" s="309"/>
      <c r="Q9" s="309"/>
      <c r="R9" s="309"/>
      <c r="S9" s="309"/>
      <c r="T9" s="309"/>
      <c r="U9" s="309"/>
      <c r="V9" s="309"/>
      <c r="W9" s="309"/>
      <c r="X9" s="309"/>
      <c r="Y9" s="309"/>
      <c r="Z9" s="309"/>
    </row>
    <row r="10" spans="1:26" ht="12.75" x14ac:dyDescent="0.2">
      <c r="A10" s="375"/>
      <c r="B10" s="375" t="s">
        <v>32</v>
      </c>
      <c r="C10" s="376">
        <f t="shared" ref="C10:M10" si="0">SUM(C11:C85)</f>
        <v>8315.7000000000007</v>
      </c>
      <c r="D10" s="376">
        <f t="shared" si="0"/>
        <v>0</v>
      </c>
      <c r="E10" s="376">
        <f t="shared" si="0"/>
        <v>10344.82</v>
      </c>
      <c r="F10" s="377">
        <f t="shared" si="0"/>
        <v>315431.41183999996</v>
      </c>
      <c r="G10" s="378">
        <f t="shared" si="0"/>
        <v>7157.5967300000002</v>
      </c>
      <c r="H10" s="377">
        <f t="shared" si="0"/>
        <v>288388.85284000001</v>
      </c>
      <c r="I10" s="378">
        <f t="shared" si="0"/>
        <v>6146.2878299999993</v>
      </c>
      <c r="J10" s="378">
        <f t="shared" si="0"/>
        <v>4128.2024799999999</v>
      </c>
      <c r="K10" s="378">
        <f t="shared" si="0"/>
        <v>4012.7905499999997</v>
      </c>
      <c r="L10" s="378">
        <f t="shared" si="0"/>
        <v>10159.078379999999</v>
      </c>
      <c r="M10" s="378">
        <f t="shared" si="0"/>
        <v>1126.7208299999998</v>
      </c>
      <c r="N10" s="378"/>
      <c r="O10" s="378">
        <f>SUM(O11:O85)</f>
        <v>185.7416199999999</v>
      </c>
      <c r="P10" s="347"/>
      <c r="Q10" s="347"/>
      <c r="R10" s="347"/>
      <c r="S10" s="347"/>
      <c r="T10" s="347"/>
      <c r="U10" s="347"/>
      <c r="V10" s="347"/>
      <c r="W10" s="347"/>
      <c r="X10" s="347"/>
      <c r="Y10" s="347"/>
      <c r="Z10" s="347"/>
    </row>
    <row r="11" spans="1:26" ht="12.75" x14ac:dyDescent="0.2">
      <c r="A11" s="379">
        <v>1</v>
      </c>
      <c r="B11" s="379" t="s">
        <v>166</v>
      </c>
      <c r="C11" s="380">
        <v>115.25</v>
      </c>
      <c r="D11" s="380">
        <v>0</v>
      </c>
      <c r="E11" s="380">
        <v>177.69</v>
      </c>
      <c r="F11" s="381">
        <v>3683.306</v>
      </c>
      <c r="G11" s="382">
        <v>101.43715</v>
      </c>
      <c r="H11" s="381">
        <v>3683.306</v>
      </c>
      <c r="I11" s="382">
        <v>101.43715</v>
      </c>
      <c r="J11" s="382">
        <v>78.148759999999996</v>
      </c>
      <c r="K11" s="382">
        <v>76.252849999999995</v>
      </c>
      <c r="L11" s="382">
        <f t="shared" ref="L11:L85" si="1">I11+K11</f>
        <v>177.69</v>
      </c>
      <c r="M11" s="382">
        <f t="shared" ref="M11:M85" si="2">G11+J11-L11</f>
        <v>1.8959100000000149</v>
      </c>
      <c r="N11" s="383" t="s">
        <v>320</v>
      </c>
      <c r="O11" s="382">
        <f t="shared" ref="O11:O85" si="3">D11+E11-L11</f>
        <v>0</v>
      </c>
    </row>
    <row r="12" spans="1:26" ht="12.75" x14ac:dyDescent="0.2">
      <c r="A12" s="379">
        <v>2</v>
      </c>
      <c r="B12" s="379" t="s">
        <v>167</v>
      </c>
      <c r="C12" s="380">
        <v>127.06</v>
      </c>
      <c r="D12" s="380">
        <v>0</v>
      </c>
      <c r="E12" s="380">
        <v>135.11000000000001</v>
      </c>
      <c r="F12" s="381">
        <v>3281.55</v>
      </c>
      <c r="G12" s="382">
        <v>89.076300000000003</v>
      </c>
      <c r="H12" s="381">
        <v>3266.97</v>
      </c>
      <c r="I12" s="382">
        <v>88.638810000000007</v>
      </c>
      <c r="J12" s="382">
        <v>46.47119</v>
      </c>
      <c r="K12" s="382">
        <v>46.47119</v>
      </c>
      <c r="L12" s="382">
        <f t="shared" si="1"/>
        <v>135.11000000000001</v>
      </c>
      <c r="M12" s="382">
        <f t="shared" si="2"/>
        <v>0.43748999999999683</v>
      </c>
      <c r="N12" s="383" t="s">
        <v>320</v>
      </c>
      <c r="O12" s="382">
        <f t="shared" si="3"/>
        <v>0</v>
      </c>
    </row>
    <row r="13" spans="1:26" ht="12.75" x14ac:dyDescent="0.2">
      <c r="A13" s="379">
        <v>3</v>
      </c>
      <c r="B13" s="379" t="s">
        <v>168</v>
      </c>
      <c r="C13" s="380">
        <v>218.64</v>
      </c>
      <c r="D13" s="380">
        <v>0</v>
      </c>
      <c r="E13" s="380">
        <v>354.84</v>
      </c>
      <c r="F13" s="381">
        <v>45450.85</v>
      </c>
      <c r="G13" s="382">
        <v>123.19293</v>
      </c>
      <c r="H13" s="381">
        <v>45450.85</v>
      </c>
      <c r="I13" s="382">
        <v>123.19293</v>
      </c>
      <c r="J13" s="382">
        <v>171.56883999999999</v>
      </c>
      <c r="K13" s="382">
        <v>171.56883999999999</v>
      </c>
      <c r="L13" s="382">
        <f t="shared" si="1"/>
        <v>294.76177000000001</v>
      </c>
      <c r="M13" s="382">
        <f t="shared" si="2"/>
        <v>0</v>
      </c>
      <c r="N13" s="383"/>
      <c r="O13" s="382">
        <f t="shared" si="3"/>
        <v>60.078229999999962</v>
      </c>
    </row>
    <row r="14" spans="1:26" ht="12.75" x14ac:dyDescent="0.2">
      <c r="A14" s="379">
        <v>4</v>
      </c>
      <c r="B14" s="379" t="s">
        <v>169</v>
      </c>
      <c r="C14" s="380">
        <v>92.04</v>
      </c>
      <c r="D14" s="380">
        <v>0</v>
      </c>
      <c r="E14" s="380">
        <v>139.79</v>
      </c>
      <c r="F14" s="381">
        <v>2796.84</v>
      </c>
      <c r="G14" s="382">
        <v>77.526169999999993</v>
      </c>
      <c r="H14" s="381">
        <v>2796.84</v>
      </c>
      <c r="I14" s="382">
        <v>77.526169999999993</v>
      </c>
      <c r="J14" s="382">
        <v>59.489150000000002</v>
      </c>
      <c r="K14" s="382">
        <v>59.489150000000002</v>
      </c>
      <c r="L14" s="382">
        <f t="shared" si="1"/>
        <v>137.01532</v>
      </c>
      <c r="M14" s="382">
        <f t="shared" si="2"/>
        <v>0</v>
      </c>
      <c r="N14" s="383"/>
      <c r="O14" s="382">
        <f t="shared" si="3"/>
        <v>2.7746799999999894</v>
      </c>
    </row>
    <row r="15" spans="1:26" ht="12.75" x14ac:dyDescent="0.2">
      <c r="A15" s="379">
        <v>5</v>
      </c>
      <c r="B15" s="379" t="s">
        <v>170</v>
      </c>
      <c r="C15" s="380">
        <v>59.96</v>
      </c>
      <c r="D15" s="380">
        <v>0</v>
      </c>
      <c r="E15" s="380">
        <v>89.55</v>
      </c>
      <c r="F15" s="381">
        <v>2072.9949999999999</v>
      </c>
      <c r="G15" s="382">
        <v>55.817790000000002</v>
      </c>
      <c r="H15" s="381">
        <v>2072.9949999999999</v>
      </c>
      <c r="I15" s="382">
        <v>55.817790000000002</v>
      </c>
      <c r="J15" s="382">
        <v>33.544690000000003</v>
      </c>
      <c r="K15" s="382">
        <v>29.553180000000001</v>
      </c>
      <c r="L15" s="382">
        <f t="shared" si="1"/>
        <v>85.37097</v>
      </c>
      <c r="M15" s="382">
        <f t="shared" si="2"/>
        <v>3.9915100000000052</v>
      </c>
      <c r="N15" s="383" t="s">
        <v>320</v>
      </c>
      <c r="O15" s="382">
        <f t="shared" si="3"/>
        <v>4.1790299999999974</v>
      </c>
    </row>
    <row r="16" spans="1:26" ht="12.75" x14ac:dyDescent="0.2">
      <c r="A16" s="379">
        <v>6</v>
      </c>
      <c r="B16" s="379" t="s">
        <v>171</v>
      </c>
      <c r="C16" s="380">
        <v>207.56</v>
      </c>
      <c r="D16" s="380">
        <v>0</v>
      </c>
      <c r="E16" s="380">
        <v>230.84</v>
      </c>
      <c r="F16" s="381">
        <v>6581.2529999999997</v>
      </c>
      <c r="G16" s="382">
        <v>155.75268</v>
      </c>
      <c r="H16" s="381">
        <v>6568.1530000000002</v>
      </c>
      <c r="I16" s="382">
        <v>155.35310000000001</v>
      </c>
      <c r="J16" s="382">
        <v>75.486900000000006</v>
      </c>
      <c r="K16" s="382">
        <v>75.486900000000006</v>
      </c>
      <c r="L16" s="382">
        <f t="shared" si="1"/>
        <v>230.84000000000003</v>
      </c>
      <c r="M16" s="382">
        <f t="shared" si="2"/>
        <v>0.39957999999995764</v>
      </c>
      <c r="N16" s="383" t="s">
        <v>320</v>
      </c>
      <c r="O16" s="382">
        <f t="shared" si="3"/>
        <v>0</v>
      </c>
    </row>
    <row r="17" spans="1:15" ht="12.75" x14ac:dyDescent="0.2">
      <c r="A17" s="379">
        <v>7</v>
      </c>
      <c r="B17" s="379" t="s">
        <v>172</v>
      </c>
      <c r="C17" s="380">
        <v>131.21</v>
      </c>
      <c r="D17" s="380">
        <v>0</v>
      </c>
      <c r="E17" s="380">
        <v>184.45</v>
      </c>
      <c r="F17" s="381">
        <v>4534.7659999999996</v>
      </c>
      <c r="G17" s="382">
        <v>123.0814</v>
      </c>
      <c r="H17" s="381">
        <v>4512.415</v>
      </c>
      <c r="I17" s="382">
        <v>122.47476</v>
      </c>
      <c r="J17" s="382">
        <v>61.975239999999999</v>
      </c>
      <c r="K17" s="382">
        <v>61.975239999999999</v>
      </c>
      <c r="L17" s="382">
        <f t="shared" si="1"/>
        <v>184.45</v>
      </c>
      <c r="M17" s="382">
        <f t="shared" si="2"/>
        <v>0.60664000000002716</v>
      </c>
      <c r="N17" s="383" t="s">
        <v>320</v>
      </c>
      <c r="O17" s="382">
        <f t="shared" si="3"/>
        <v>0</v>
      </c>
    </row>
    <row r="18" spans="1:15" ht="12.75" x14ac:dyDescent="0.2">
      <c r="A18" s="379">
        <v>8</v>
      </c>
      <c r="B18" s="379" t="s">
        <v>173</v>
      </c>
      <c r="C18" s="380">
        <v>44.39</v>
      </c>
      <c r="D18" s="380">
        <v>0</v>
      </c>
      <c r="E18" s="380">
        <v>51.84</v>
      </c>
      <c r="F18" s="381">
        <v>1377.9079999999999</v>
      </c>
      <c r="G18" s="382">
        <v>37.944920000000003</v>
      </c>
      <c r="H18" s="381">
        <v>1377.9079999999999</v>
      </c>
      <c r="I18" s="382">
        <v>37.166849999999997</v>
      </c>
      <c r="J18" s="382">
        <v>14.67315</v>
      </c>
      <c r="K18" s="382">
        <v>14.67315</v>
      </c>
      <c r="L18" s="382">
        <f t="shared" si="1"/>
        <v>51.839999999999996</v>
      </c>
      <c r="M18" s="382">
        <f t="shared" si="2"/>
        <v>0.7780700000000067</v>
      </c>
      <c r="N18" s="383" t="s">
        <v>320</v>
      </c>
      <c r="O18" s="382">
        <f t="shared" si="3"/>
        <v>0</v>
      </c>
    </row>
    <row r="19" spans="1:15" ht="12.75" x14ac:dyDescent="0.2">
      <c r="A19" s="379">
        <v>9</v>
      </c>
      <c r="B19" s="379" t="s">
        <v>174</v>
      </c>
      <c r="C19" s="380">
        <v>203.01</v>
      </c>
      <c r="D19" s="380">
        <v>0</v>
      </c>
      <c r="E19" s="380">
        <v>249.89</v>
      </c>
      <c r="F19" s="381">
        <v>5437.6090000000004</v>
      </c>
      <c r="G19" s="382">
        <v>146.51571999999999</v>
      </c>
      <c r="H19" s="381">
        <v>5437.6090000000004</v>
      </c>
      <c r="I19" s="382">
        <v>146.51571999999999</v>
      </c>
      <c r="J19" s="382">
        <v>88.628209999999996</v>
      </c>
      <c r="K19" s="382">
        <v>88.628209999999996</v>
      </c>
      <c r="L19" s="382">
        <f t="shared" si="1"/>
        <v>235.14392999999998</v>
      </c>
      <c r="M19" s="382">
        <f t="shared" si="2"/>
        <v>0</v>
      </c>
      <c r="N19" s="383" t="s">
        <v>320</v>
      </c>
      <c r="O19" s="382">
        <f t="shared" si="3"/>
        <v>14.746070000000003</v>
      </c>
    </row>
    <row r="20" spans="1:15" ht="12.75" x14ac:dyDescent="0.2">
      <c r="A20" s="379">
        <v>10</v>
      </c>
      <c r="B20" s="379" t="s">
        <v>175</v>
      </c>
      <c r="C20" s="380">
        <v>186.4</v>
      </c>
      <c r="D20" s="380">
        <v>0</v>
      </c>
      <c r="E20" s="380">
        <v>139.88</v>
      </c>
      <c r="F20" s="381">
        <v>5176.2529999999997</v>
      </c>
      <c r="G20" s="382">
        <v>140.16756000000001</v>
      </c>
      <c r="H20" s="381">
        <v>3357.19</v>
      </c>
      <c r="I20" s="382">
        <v>91.921400000000006</v>
      </c>
      <c r="J20" s="382">
        <v>47.958599999999997</v>
      </c>
      <c r="K20" s="382">
        <v>47.958599999999997</v>
      </c>
      <c r="L20" s="382">
        <f t="shared" si="1"/>
        <v>139.88</v>
      </c>
      <c r="M20" s="382">
        <f t="shared" si="2"/>
        <v>48.246160000000003</v>
      </c>
      <c r="N20" s="383" t="s">
        <v>320</v>
      </c>
      <c r="O20" s="382">
        <f t="shared" si="3"/>
        <v>0</v>
      </c>
    </row>
    <row r="21" spans="1:15" ht="12.75" x14ac:dyDescent="0.2">
      <c r="A21" s="379">
        <v>11</v>
      </c>
      <c r="B21" s="379" t="s">
        <v>176</v>
      </c>
      <c r="C21" s="380">
        <v>109.93</v>
      </c>
      <c r="D21" s="380">
        <v>0</v>
      </c>
      <c r="E21" s="380">
        <v>169.75</v>
      </c>
      <c r="F21" s="381">
        <v>3438.21</v>
      </c>
      <c r="G21" s="382">
        <v>95.066000000000003</v>
      </c>
      <c r="H21" s="381">
        <v>3438.21</v>
      </c>
      <c r="I21" s="382">
        <v>95.066000000000003</v>
      </c>
      <c r="J21" s="382">
        <v>70.425910000000002</v>
      </c>
      <c r="K21" s="382">
        <v>70.425910000000002</v>
      </c>
      <c r="L21" s="382">
        <f t="shared" si="1"/>
        <v>165.49191000000002</v>
      </c>
      <c r="M21" s="382">
        <f t="shared" si="2"/>
        <v>0</v>
      </c>
      <c r="N21" s="383"/>
      <c r="O21" s="382">
        <f t="shared" si="3"/>
        <v>4.2580899999999815</v>
      </c>
    </row>
    <row r="22" spans="1:15" ht="12.75" x14ac:dyDescent="0.2">
      <c r="A22" s="379">
        <v>12</v>
      </c>
      <c r="B22" s="379" t="s">
        <v>177</v>
      </c>
      <c r="C22" s="380">
        <v>104.61</v>
      </c>
      <c r="D22" s="380">
        <v>0</v>
      </c>
      <c r="E22" s="380">
        <v>141.05000000000001</v>
      </c>
      <c r="F22" s="381">
        <v>3372.489</v>
      </c>
      <c r="G22" s="382">
        <v>91.037000000000006</v>
      </c>
      <c r="H22" s="381">
        <v>3372.489</v>
      </c>
      <c r="I22" s="382">
        <v>91.012919999999994</v>
      </c>
      <c r="J22" s="382">
        <v>50.037080000000003</v>
      </c>
      <c r="K22" s="382">
        <v>50.037080000000003</v>
      </c>
      <c r="L22" s="382">
        <f t="shared" si="1"/>
        <v>141.05000000000001</v>
      </c>
      <c r="M22" s="382">
        <f t="shared" si="2"/>
        <v>2.4079999999997881E-2</v>
      </c>
      <c r="N22" s="383" t="s">
        <v>320</v>
      </c>
      <c r="O22" s="382">
        <f t="shared" si="3"/>
        <v>0</v>
      </c>
    </row>
    <row r="23" spans="1:15" ht="12.75" x14ac:dyDescent="0.2">
      <c r="A23" s="379">
        <v>13</v>
      </c>
      <c r="B23" s="379" t="s">
        <v>178</v>
      </c>
      <c r="C23" s="380">
        <v>142.32</v>
      </c>
      <c r="D23" s="380">
        <v>0</v>
      </c>
      <c r="E23" s="380">
        <v>188.19</v>
      </c>
      <c r="F23" s="381">
        <v>19867.769</v>
      </c>
      <c r="G23" s="382">
        <v>123.46435</v>
      </c>
      <c r="H23" s="381">
        <v>10910.983</v>
      </c>
      <c r="I23" s="382">
        <v>121.86682999999999</v>
      </c>
      <c r="J23" s="382">
        <v>66.323170000000005</v>
      </c>
      <c r="K23" s="382">
        <v>66.323170000000005</v>
      </c>
      <c r="L23" s="382">
        <f t="shared" si="1"/>
        <v>188.19</v>
      </c>
      <c r="M23" s="382">
        <f t="shared" si="2"/>
        <v>1.5975200000000029</v>
      </c>
      <c r="N23" s="383" t="s">
        <v>320</v>
      </c>
      <c r="O23" s="382">
        <f t="shared" si="3"/>
        <v>0</v>
      </c>
    </row>
    <row r="24" spans="1:15" ht="12.75" x14ac:dyDescent="0.2">
      <c r="A24" s="379">
        <v>14</v>
      </c>
      <c r="B24" s="379" t="s">
        <v>179</v>
      </c>
      <c r="C24" s="380">
        <v>165.89</v>
      </c>
      <c r="D24" s="380">
        <v>0</v>
      </c>
      <c r="E24" s="380">
        <v>209.22</v>
      </c>
      <c r="F24" s="381">
        <v>5773.683</v>
      </c>
      <c r="G24" s="382">
        <v>191.15482</v>
      </c>
      <c r="H24" s="381">
        <v>4663.683</v>
      </c>
      <c r="I24" s="382">
        <v>125.97723000000001</v>
      </c>
      <c r="J24" s="382">
        <v>83.242769999999993</v>
      </c>
      <c r="K24" s="382">
        <v>83.242769999999993</v>
      </c>
      <c r="L24" s="382">
        <f t="shared" si="1"/>
        <v>209.22</v>
      </c>
      <c r="M24" s="382">
        <f t="shared" si="2"/>
        <v>65.177589999999981</v>
      </c>
      <c r="N24" s="383" t="s">
        <v>320</v>
      </c>
      <c r="O24" s="382">
        <f t="shared" si="3"/>
        <v>0</v>
      </c>
    </row>
    <row r="25" spans="1:15" ht="12.75" x14ac:dyDescent="0.2">
      <c r="A25" s="379">
        <v>15</v>
      </c>
      <c r="B25" s="379" t="s">
        <v>180</v>
      </c>
      <c r="C25" s="380">
        <v>123.66</v>
      </c>
      <c r="D25" s="380">
        <v>0</v>
      </c>
      <c r="E25" s="380">
        <v>163.37</v>
      </c>
      <c r="F25" s="381">
        <v>3480.0839999999998</v>
      </c>
      <c r="G25" s="382">
        <v>94.313879999999997</v>
      </c>
      <c r="H25" s="381">
        <v>3376.2829999999999</v>
      </c>
      <c r="I25" s="382">
        <v>93.950460000000007</v>
      </c>
      <c r="J25" s="382">
        <v>69.419539999999998</v>
      </c>
      <c r="K25" s="382">
        <v>69.419539999999998</v>
      </c>
      <c r="L25" s="382">
        <f t="shared" si="1"/>
        <v>163.37</v>
      </c>
      <c r="M25" s="382">
        <f t="shared" si="2"/>
        <v>0.36341999999999075</v>
      </c>
      <c r="N25" s="383" t="s">
        <v>320</v>
      </c>
      <c r="O25" s="382">
        <f t="shared" si="3"/>
        <v>0</v>
      </c>
    </row>
    <row r="26" spans="1:15" ht="12.75" x14ac:dyDescent="0.2">
      <c r="A26" s="379">
        <v>16</v>
      </c>
      <c r="B26" s="379" t="s">
        <v>181</v>
      </c>
      <c r="C26" s="380">
        <v>61.73</v>
      </c>
      <c r="D26" s="380">
        <v>0</v>
      </c>
      <c r="E26" s="380">
        <v>55.71</v>
      </c>
      <c r="F26" s="381">
        <v>2063.165</v>
      </c>
      <c r="G26" s="382">
        <v>55.70187</v>
      </c>
      <c r="H26" s="381">
        <v>2063.165</v>
      </c>
      <c r="I26" s="382">
        <v>15.95317</v>
      </c>
      <c r="J26" s="382">
        <v>39.748699999999999</v>
      </c>
      <c r="K26" s="382">
        <v>39.756830000000001</v>
      </c>
      <c r="L26" s="382">
        <f t="shared" si="1"/>
        <v>55.71</v>
      </c>
      <c r="M26" s="382">
        <f t="shared" si="2"/>
        <v>39.740569999999998</v>
      </c>
      <c r="N26" s="383" t="s">
        <v>320</v>
      </c>
      <c r="O26" s="382">
        <f t="shared" si="3"/>
        <v>0</v>
      </c>
    </row>
    <row r="27" spans="1:15" ht="12.75" x14ac:dyDescent="0.2">
      <c r="A27" s="379">
        <v>17</v>
      </c>
      <c r="B27" s="379" t="s">
        <v>182</v>
      </c>
      <c r="C27" s="380">
        <v>142.79</v>
      </c>
      <c r="D27" s="380">
        <v>0</v>
      </c>
      <c r="E27" s="380">
        <v>141.94999999999999</v>
      </c>
      <c r="F27" s="381">
        <v>4241.4570000000003</v>
      </c>
      <c r="G27" s="382">
        <v>115.92487</v>
      </c>
      <c r="H27" s="381">
        <v>4241.4570000000003</v>
      </c>
      <c r="I27" s="382">
        <v>113.57043</v>
      </c>
      <c r="J27" s="382">
        <v>28.379570000000001</v>
      </c>
      <c r="K27" s="382">
        <v>28.379570000000001</v>
      </c>
      <c r="L27" s="382">
        <f t="shared" si="1"/>
        <v>141.94999999999999</v>
      </c>
      <c r="M27" s="382">
        <f t="shared" si="2"/>
        <v>2.354440000000011</v>
      </c>
      <c r="N27" s="383" t="s">
        <v>320</v>
      </c>
      <c r="O27" s="382">
        <f t="shared" si="3"/>
        <v>0</v>
      </c>
    </row>
    <row r="28" spans="1:15" ht="12.75" x14ac:dyDescent="0.2">
      <c r="A28" s="379">
        <v>18</v>
      </c>
      <c r="B28" s="379" t="s">
        <v>183</v>
      </c>
      <c r="C28" s="380">
        <v>92.44</v>
      </c>
      <c r="D28" s="380">
        <v>0</v>
      </c>
      <c r="E28" s="380">
        <v>90.23</v>
      </c>
      <c r="F28" s="381">
        <v>3342.415</v>
      </c>
      <c r="G28" s="382">
        <v>91.599590000000006</v>
      </c>
      <c r="H28" s="381">
        <v>2389.4929999999999</v>
      </c>
      <c r="I28" s="382">
        <v>51.714709999999997</v>
      </c>
      <c r="J28" s="382">
        <v>38.51529</v>
      </c>
      <c r="K28" s="382">
        <v>38.51529</v>
      </c>
      <c r="L28" s="382">
        <f t="shared" si="1"/>
        <v>90.22999999999999</v>
      </c>
      <c r="M28" s="382">
        <f t="shared" si="2"/>
        <v>39.88488000000001</v>
      </c>
      <c r="N28" s="383" t="s">
        <v>320</v>
      </c>
      <c r="O28" s="382">
        <f t="shared" si="3"/>
        <v>0</v>
      </c>
    </row>
    <row r="29" spans="1:15" ht="12.75" x14ac:dyDescent="0.2">
      <c r="A29" s="379">
        <v>19</v>
      </c>
      <c r="B29" s="379" t="s">
        <v>184</v>
      </c>
      <c r="C29" s="380">
        <v>108.62</v>
      </c>
      <c r="D29" s="380">
        <v>0</v>
      </c>
      <c r="E29" s="380">
        <v>88.52</v>
      </c>
      <c r="F29" s="381">
        <v>3279.261</v>
      </c>
      <c r="G29" s="382">
        <v>88.32132</v>
      </c>
      <c r="H29" s="381">
        <v>3228.2420000000002</v>
      </c>
      <c r="I29" s="382">
        <v>38.488030000000002</v>
      </c>
      <c r="J29" s="382">
        <v>50.031970000000001</v>
      </c>
      <c r="K29" s="382">
        <v>50.031970000000001</v>
      </c>
      <c r="L29" s="382">
        <f t="shared" si="1"/>
        <v>88.52000000000001</v>
      </c>
      <c r="M29" s="382">
        <f t="shared" si="2"/>
        <v>49.833290000000005</v>
      </c>
      <c r="N29" s="383" t="s">
        <v>320</v>
      </c>
      <c r="O29" s="382">
        <f t="shared" si="3"/>
        <v>0</v>
      </c>
    </row>
    <row r="30" spans="1:15" ht="12.75" x14ac:dyDescent="0.2">
      <c r="A30" s="379">
        <v>20</v>
      </c>
      <c r="B30" s="379" t="s">
        <v>185</v>
      </c>
      <c r="C30" s="380">
        <v>69.34</v>
      </c>
      <c r="D30" s="380">
        <v>0</v>
      </c>
      <c r="E30" s="380">
        <v>104.52</v>
      </c>
      <c r="F30" s="381">
        <v>2318.5729999999999</v>
      </c>
      <c r="G30" s="382">
        <v>62.452669999999998</v>
      </c>
      <c r="H30" s="381">
        <v>2318.5729999999999</v>
      </c>
      <c r="I30" s="382">
        <v>62.452669999999998</v>
      </c>
      <c r="J30" s="382">
        <v>41.921480000000003</v>
      </c>
      <c r="K30" s="382">
        <v>41.921480000000003</v>
      </c>
      <c r="L30" s="382">
        <f t="shared" si="1"/>
        <v>104.37415</v>
      </c>
      <c r="M30" s="382">
        <f t="shared" si="2"/>
        <v>0</v>
      </c>
      <c r="N30" s="383"/>
      <c r="O30" s="382">
        <f t="shared" si="3"/>
        <v>0.14584999999999582</v>
      </c>
    </row>
    <row r="31" spans="1:15" ht="12.75" x14ac:dyDescent="0.2">
      <c r="A31" s="379">
        <v>21</v>
      </c>
      <c r="B31" s="379" t="s">
        <v>186</v>
      </c>
      <c r="C31" s="380">
        <v>70.92</v>
      </c>
      <c r="D31" s="380">
        <v>0</v>
      </c>
      <c r="E31" s="380">
        <v>62.23</v>
      </c>
      <c r="F31" s="381">
        <v>2304.9059999999999</v>
      </c>
      <c r="G31" s="382">
        <v>62.080350000000003</v>
      </c>
      <c r="H31" s="381">
        <v>635.70399999999995</v>
      </c>
      <c r="I31" s="382">
        <v>14.645989999999999</v>
      </c>
      <c r="J31" s="382">
        <v>47.584009999999999</v>
      </c>
      <c r="K31" s="382">
        <v>47.584009999999999</v>
      </c>
      <c r="L31" s="382">
        <f t="shared" si="1"/>
        <v>62.23</v>
      </c>
      <c r="M31" s="382">
        <f t="shared" si="2"/>
        <v>47.434360000000005</v>
      </c>
      <c r="N31" s="383" t="s">
        <v>320</v>
      </c>
      <c r="O31" s="382">
        <f t="shared" si="3"/>
        <v>0</v>
      </c>
    </row>
    <row r="32" spans="1:15" ht="12.75" x14ac:dyDescent="0.2">
      <c r="A32" s="379">
        <v>22</v>
      </c>
      <c r="B32" s="379" t="s">
        <v>187</v>
      </c>
      <c r="C32" s="380">
        <v>130.15</v>
      </c>
      <c r="D32" s="380">
        <v>0</v>
      </c>
      <c r="E32" s="380">
        <v>165.58</v>
      </c>
      <c r="F32" s="381">
        <v>3866.3159999999998</v>
      </c>
      <c r="G32" s="382">
        <v>105.19731</v>
      </c>
      <c r="H32" s="381">
        <v>3762.9830000000002</v>
      </c>
      <c r="I32" s="382">
        <v>102.18731</v>
      </c>
      <c r="J32" s="382">
        <v>60.909950000000002</v>
      </c>
      <c r="K32" s="382">
        <v>60.909950000000002</v>
      </c>
      <c r="L32" s="382">
        <f t="shared" si="1"/>
        <v>163.09726000000001</v>
      </c>
      <c r="M32" s="382">
        <f t="shared" si="2"/>
        <v>3.0099999999999909</v>
      </c>
      <c r="N32" s="383" t="s">
        <v>321</v>
      </c>
      <c r="O32" s="382">
        <f t="shared" si="3"/>
        <v>2.4827400000000068</v>
      </c>
    </row>
    <row r="33" spans="1:15" ht="12.75" x14ac:dyDescent="0.2">
      <c r="A33" s="379">
        <v>23</v>
      </c>
      <c r="B33" s="379" t="s">
        <v>188</v>
      </c>
      <c r="C33" s="380">
        <v>84.13</v>
      </c>
      <c r="D33" s="380">
        <v>0</v>
      </c>
      <c r="E33" s="380">
        <v>68.73</v>
      </c>
      <c r="F33" s="381">
        <v>2382.835</v>
      </c>
      <c r="G33" s="382">
        <v>65.113129999999998</v>
      </c>
      <c r="H33" s="381">
        <v>1625.2139999999999</v>
      </c>
      <c r="I33" s="382">
        <v>42.151859999999999</v>
      </c>
      <c r="J33" s="382">
        <v>26.578140000000001</v>
      </c>
      <c r="K33" s="382">
        <v>26.578140000000001</v>
      </c>
      <c r="L33" s="382">
        <f t="shared" si="1"/>
        <v>68.73</v>
      </c>
      <c r="M33" s="382">
        <f t="shared" si="2"/>
        <v>22.961269999999999</v>
      </c>
      <c r="N33" s="383" t="s">
        <v>320</v>
      </c>
      <c r="O33" s="382">
        <f t="shared" si="3"/>
        <v>0</v>
      </c>
    </row>
    <row r="34" spans="1:15" ht="12.75" x14ac:dyDescent="0.2">
      <c r="A34" s="379">
        <v>24</v>
      </c>
      <c r="B34" s="379" t="s">
        <v>189</v>
      </c>
      <c r="C34" s="380">
        <v>112.31</v>
      </c>
      <c r="D34" s="380">
        <v>0</v>
      </c>
      <c r="E34" s="380">
        <v>184.74</v>
      </c>
      <c r="F34" s="381">
        <v>3372.7420000000002</v>
      </c>
      <c r="G34" s="382">
        <v>91.161789999999996</v>
      </c>
      <c r="H34" s="381">
        <v>3369.6320000000001</v>
      </c>
      <c r="I34" s="382">
        <v>91.077730000000003</v>
      </c>
      <c r="J34" s="382">
        <v>93.662270000000007</v>
      </c>
      <c r="K34" s="382">
        <v>93.662270000000007</v>
      </c>
      <c r="L34" s="382">
        <f t="shared" si="1"/>
        <v>184.74</v>
      </c>
      <c r="M34" s="382">
        <f t="shared" si="2"/>
        <v>8.4059999999993806E-2</v>
      </c>
      <c r="N34" s="383" t="s">
        <v>320</v>
      </c>
      <c r="O34" s="382">
        <f t="shared" si="3"/>
        <v>0</v>
      </c>
    </row>
    <row r="35" spans="1:15" ht="12.75" x14ac:dyDescent="0.2">
      <c r="A35" s="379">
        <v>25</v>
      </c>
      <c r="B35" s="379" t="s">
        <v>190</v>
      </c>
      <c r="C35" s="380">
        <v>89.11</v>
      </c>
      <c r="D35" s="380">
        <v>0</v>
      </c>
      <c r="E35" s="380">
        <v>149.44</v>
      </c>
      <c r="F35" s="381">
        <v>1796.9570000000001</v>
      </c>
      <c r="G35" s="382">
        <v>71.942790000000002</v>
      </c>
      <c r="H35" s="381">
        <v>1796.9570000000001</v>
      </c>
      <c r="I35" s="382">
        <v>71.942790000000002</v>
      </c>
      <c r="J35" s="382">
        <v>70.912019999999998</v>
      </c>
      <c r="K35" s="382">
        <v>65.352789999999999</v>
      </c>
      <c r="L35" s="382">
        <f t="shared" si="1"/>
        <v>137.29558</v>
      </c>
      <c r="M35" s="382">
        <f t="shared" si="2"/>
        <v>5.5592299999999852</v>
      </c>
      <c r="N35" s="383"/>
      <c r="O35" s="382">
        <f t="shared" si="3"/>
        <v>12.144419999999997</v>
      </c>
    </row>
    <row r="36" spans="1:15" ht="12.75" x14ac:dyDescent="0.2">
      <c r="A36" s="379">
        <v>26</v>
      </c>
      <c r="B36" s="379" t="s">
        <v>191</v>
      </c>
      <c r="C36" s="380">
        <v>127.99</v>
      </c>
      <c r="D36" s="380">
        <v>0</v>
      </c>
      <c r="E36" s="380">
        <v>105.33</v>
      </c>
      <c r="F36" s="381">
        <v>3898.9940000000001</v>
      </c>
      <c r="G36" s="382">
        <v>105.23768</v>
      </c>
      <c r="H36" s="381">
        <v>3528.8159999999998</v>
      </c>
      <c r="I36" s="382">
        <v>27.535329999999998</v>
      </c>
      <c r="J36" s="382">
        <v>77.794669999999996</v>
      </c>
      <c r="K36" s="382">
        <v>77.794669999999996</v>
      </c>
      <c r="L36" s="382">
        <f t="shared" si="1"/>
        <v>105.33</v>
      </c>
      <c r="M36" s="382">
        <f t="shared" si="2"/>
        <v>77.70235000000001</v>
      </c>
      <c r="N36" s="383" t="s">
        <v>320</v>
      </c>
      <c r="O36" s="382">
        <f t="shared" si="3"/>
        <v>0</v>
      </c>
    </row>
    <row r="37" spans="1:15" ht="12.75" x14ac:dyDescent="0.2">
      <c r="A37" s="379">
        <v>27</v>
      </c>
      <c r="B37" s="379" t="s">
        <v>192</v>
      </c>
      <c r="C37" s="380">
        <v>74.31</v>
      </c>
      <c r="D37" s="380">
        <v>0</v>
      </c>
      <c r="E37" s="380">
        <v>121.91</v>
      </c>
      <c r="F37" s="381">
        <v>2324.6239999999998</v>
      </c>
      <c r="G37" s="382">
        <v>63.762920000000001</v>
      </c>
      <c r="H37" s="381">
        <v>2324.6239999999998</v>
      </c>
      <c r="I37" s="382">
        <v>62.775770000000001</v>
      </c>
      <c r="J37" s="382">
        <v>59.134230000000002</v>
      </c>
      <c r="K37" s="382">
        <v>59.134230000000002</v>
      </c>
      <c r="L37" s="382">
        <f t="shared" si="1"/>
        <v>121.91</v>
      </c>
      <c r="M37" s="382">
        <f t="shared" si="2"/>
        <v>0.98715000000001396</v>
      </c>
      <c r="N37" s="383" t="s">
        <v>320</v>
      </c>
      <c r="O37" s="382">
        <f t="shared" si="3"/>
        <v>0</v>
      </c>
    </row>
    <row r="38" spans="1:15" ht="12.75" x14ac:dyDescent="0.2">
      <c r="A38" s="379">
        <v>28</v>
      </c>
      <c r="B38" s="379" t="s">
        <v>193</v>
      </c>
      <c r="C38" s="380">
        <v>51.4</v>
      </c>
      <c r="D38" s="380">
        <v>0</v>
      </c>
      <c r="E38" s="380">
        <v>115.19</v>
      </c>
      <c r="F38" s="381">
        <v>1270.5</v>
      </c>
      <c r="G38" s="382">
        <v>34.849420000000002</v>
      </c>
      <c r="H38" s="381">
        <v>1270.5</v>
      </c>
      <c r="I38" s="382">
        <v>34.849420000000002</v>
      </c>
      <c r="J38" s="382">
        <v>74.224100000000007</v>
      </c>
      <c r="K38" s="382">
        <v>74.224100000000007</v>
      </c>
      <c r="L38" s="382">
        <f t="shared" si="1"/>
        <v>109.07352</v>
      </c>
      <c r="M38" s="382">
        <f t="shared" si="2"/>
        <v>0</v>
      </c>
      <c r="N38" s="383"/>
      <c r="O38" s="382">
        <f t="shared" si="3"/>
        <v>6.1164799999999957</v>
      </c>
    </row>
    <row r="39" spans="1:15" ht="12.75" x14ac:dyDescent="0.2">
      <c r="A39" s="379">
        <v>29</v>
      </c>
      <c r="B39" s="379" t="s">
        <v>194</v>
      </c>
      <c r="C39" s="380">
        <v>146.22</v>
      </c>
      <c r="D39" s="380">
        <v>0</v>
      </c>
      <c r="E39" s="380">
        <v>203.89</v>
      </c>
      <c r="F39" s="381">
        <v>5678.9849999999997</v>
      </c>
      <c r="G39" s="382">
        <v>155.37582</v>
      </c>
      <c r="H39" s="381">
        <v>5678.9849999999997</v>
      </c>
      <c r="I39" s="382">
        <v>147.92294999999999</v>
      </c>
      <c r="J39" s="382">
        <v>55.96705</v>
      </c>
      <c r="K39" s="382">
        <v>55.96705</v>
      </c>
      <c r="L39" s="382">
        <f t="shared" si="1"/>
        <v>203.89</v>
      </c>
      <c r="M39" s="382">
        <f t="shared" si="2"/>
        <v>7.4528700000000185</v>
      </c>
      <c r="N39" s="383" t="s">
        <v>320</v>
      </c>
      <c r="O39" s="382">
        <f t="shared" si="3"/>
        <v>0</v>
      </c>
    </row>
    <row r="40" spans="1:15" ht="12.75" x14ac:dyDescent="0.2">
      <c r="A40" s="379">
        <v>30</v>
      </c>
      <c r="B40" s="379" t="s">
        <v>195</v>
      </c>
      <c r="C40" s="380">
        <v>52.18</v>
      </c>
      <c r="D40" s="380">
        <v>0</v>
      </c>
      <c r="E40" s="380">
        <v>68.650000000000006</v>
      </c>
      <c r="F40" s="381">
        <v>1497.41</v>
      </c>
      <c r="G40" s="382">
        <v>41.212350000000001</v>
      </c>
      <c r="H40" s="381">
        <v>1497.41</v>
      </c>
      <c r="I40" s="382">
        <v>41.212350000000001</v>
      </c>
      <c r="J40" s="382">
        <v>14.540089999999999</v>
      </c>
      <c r="K40" s="382">
        <v>14.540089999999999</v>
      </c>
      <c r="L40" s="382">
        <f t="shared" si="1"/>
        <v>55.75244</v>
      </c>
      <c r="M40" s="382">
        <f t="shared" si="2"/>
        <v>0</v>
      </c>
      <c r="N40" s="383"/>
      <c r="O40" s="382">
        <f t="shared" si="3"/>
        <v>12.897560000000006</v>
      </c>
    </row>
    <row r="41" spans="1:15" ht="12.75" x14ac:dyDescent="0.2">
      <c r="A41" s="379">
        <v>31</v>
      </c>
      <c r="B41" s="379" t="s">
        <v>196</v>
      </c>
      <c r="C41" s="380">
        <v>162.34</v>
      </c>
      <c r="D41" s="380">
        <v>0</v>
      </c>
      <c r="E41" s="380">
        <v>288.79000000000002</v>
      </c>
      <c r="F41" s="381">
        <v>4720.7759999999998</v>
      </c>
      <c r="G41" s="382">
        <v>128.37825000000001</v>
      </c>
      <c r="H41" s="381">
        <v>4720.7759999999998</v>
      </c>
      <c r="I41" s="382">
        <v>126.81133</v>
      </c>
      <c r="J41" s="382">
        <v>166.13628</v>
      </c>
      <c r="K41" s="382">
        <v>161.97866999999999</v>
      </c>
      <c r="L41" s="382">
        <f t="shared" si="1"/>
        <v>288.78999999999996</v>
      </c>
      <c r="M41" s="382">
        <f t="shared" si="2"/>
        <v>5.7245300000000725</v>
      </c>
      <c r="N41" s="383" t="s">
        <v>320</v>
      </c>
      <c r="O41" s="382">
        <f t="shared" si="3"/>
        <v>0</v>
      </c>
    </row>
    <row r="42" spans="1:15" ht="12.75" x14ac:dyDescent="0.2">
      <c r="A42" s="379">
        <v>32</v>
      </c>
      <c r="B42" s="379" t="s">
        <v>197</v>
      </c>
      <c r="C42" s="380">
        <v>153.66</v>
      </c>
      <c r="D42" s="380">
        <v>0</v>
      </c>
      <c r="E42" s="380">
        <v>228.39</v>
      </c>
      <c r="F42" s="381">
        <v>4885.4589999999998</v>
      </c>
      <c r="G42" s="382">
        <v>132.61799999999999</v>
      </c>
      <c r="H42" s="381">
        <v>4885.4589999999998</v>
      </c>
      <c r="I42" s="382">
        <v>132.03151</v>
      </c>
      <c r="J42" s="382">
        <v>96.358490000000003</v>
      </c>
      <c r="K42" s="382">
        <v>96.358490000000003</v>
      </c>
      <c r="L42" s="382">
        <f t="shared" si="1"/>
        <v>228.39</v>
      </c>
      <c r="M42" s="382">
        <f t="shared" si="2"/>
        <v>0.58649000000002616</v>
      </c>
      <c r="N42" s="383" t="s">
        <v>320</v>
      </c>
      <c r="O42" s="382">
        <f t="shared" si="3"/>
        <v>0</v>
      </c>
    </row>
    <row r="43" spans="1:15" ht="12.75" x14ac:dyDescent="0.2">
      <c r="A43" s="379">
        <v>33</v>
      </c>
      <c r="B43" s="379" t="s">
        <v>198</v>
      </c>
      <c r="C43" s="380">
        <v>55.42</v>
      </c>
      <c r="D43" s="380">
        <v>0</v>
      </c>
      <c r="E43" s="380">
        <v>87.85</v>
      </c>
      <c r="F43" s="381">
        <v>1883.71</v>
      </c>
      <c r="G43" s="382">
        <v>51.253219999999999</v>
      </c>
      <c r="H43" s="381">
        <v>1868.6</v>
      </c>
      <c r="I43" s="382">
        <v>50.840319999999998</v>
      </c>
      <c r="J43" s="382">
        <v>37.009680000000003</v>
      </c>
      <c r="K43" s="382">
        <v>37.009680000000003</v>
      </c>
      <c r="L43" s="382">
        <f t="shared" si="1"/>
        <v>87.85</v>
      </c>
      <c r="M43" s="382">
        <f t="shared" si="2"/>
        <v>0.41290000000000759</v>
      </c>
      <c r="N43" s="383" t="s">
        <v>320</v>
      </c>
      <c r="O43" s="382">
        <f t="shared" si="3"/>
        <v>0</v>
      </c>
    </row>
    <row r="44" spans="1:15" ht="12.75" x14ac:dyDescent="0.2">
      <c r="A44" s="379">
        <v>34</v>
      </c>
      <c r="B44" s="379" t="s">
        <v>199</v>
      </c>
      <c r="C44" s="380">
        <v>225.81</v>
      </c>
      <c r="D44" s="380">
        <v>0</v>
      </c>
      <c r="E44" s="380">
        <v>196.88</v>
      </c>
      <c r="F44" s="381">
        <v>6829.2868399999998</v>
      </c>
      <c r="G44" s="382">
        <v>215.78144</v>
      </c>
      <c r="H44" s="381">
        <v>6829.2868399999998</v>
      </c>
      <c r="I44" s="382">
        <v>127.55618</v>
      </c>
      <c r="J44" s="382">
        <v>69.323819999999998</v>
      </c>
      <c r="K44" s="382">
        <v>69.323819999999998</v>
      </c>
      <c r="L44" s="382">
        <f t="shared" si="1"/>
        <v>196.88</v>
      </c>
      <c r="M44" s="382">
        <f t="shared" si="2"/>
        <v>88.225259999999992</v>
      </c>
      <c r="N44" s="383" t="s">
        <v>320</v>
      </c>
      <c r="O44" s="382">
        <f t="shared" si="3"/>
        <v>0</v>
      </c>
    </row>
    <row r="45" spans="1:15" ht="12.75" x14ac:dyDescent="0.2">
      <c r="A45" s="379">
        <v>35</v>
      </c>
      <c r="B45" s="379" t="s">
        <v>200</v>
      </c>
      <c r="C45" s="380">
        <v>57.3</v>
      </c>
      <c r="D45" s="380">
        <v>0</v>
      </c>
      <c r="E45" s="380">
        <v>50.29</v>
      </c>
      <c r="F45" s="381">
        <v>1862.133</v>
      </c>
      <c r="G45" s="382">
        <v>50.820990000000002</v>
      </c>
      <c r="H45" s="381">
        <v>920.89099999999996</v>
      </c>
      <c r="I45" s="382">
        <v>21.83764</v>
      </c>
      <c r="J45" s="382">
        <v>28.452359999999999</v>
      </c>
      <c r="K45" s="382">
        <v>28.452359999999999</v>
      </c>
      <c r="L45" s="382">
        <f t="shared" si="1"/>
        <v>50.29</v>
      </c>
      <c r="M45" s="382">
        <f t="shared" si="2"/>
        <v>28.983349999999994</v>
      </c>
      <c r="N45" s="383" t="s">
        <v>320</v>
      </c>
      <c r="O45" s="382">
        <f t="shared" si="3"/>
        <v>0</v>
      </c>
    </row>
    <row r="46" spans="1:15" ht="12.75" x14ac:dyDescent="0.2">
      <c r="A46" s="379">
        <v>36</v>
      </c>
      <c r="B46" s="379" t="s">
        <v>201</v>
      </c>
      <c r="C46" s="380">
        <v>68.38</v>
      </c>
      <c r="D46" s="380">
        <v>0</v>
      </c>
      <c r="E46" s="380">
        <v>91.09</v>
      </c>
      <c r="F46" s="381">
        <v>2092.2979999999998</v>
      </c>
      <c r="G46" s="382">
        <v>56.496299999999998</v>
      </c>
      <c r="H46" s="381">
        <v>2092.2979999999998</v>
      </c>
      <c r="I46" s="382">
        <v>56.485669999999999</v>
      </c>
      <c r="J46" s="382">
        <v>34.604329999999997</v>
      </c>
      <c r="K46" s="382">
        <v>34.604329999999997</v>
      </c>
      <c r="L46" s="382">
        <f t="shared" si="1"/>
        <v>91.09</v>
      </c>
      <c r="M46" s="382">
        <f t="shared" si="2"/>
        <v>1.0629999999991924E-2</v>
      </c>
      <c r="N46" s="383" t="s">
        <v>320</v>
      </c>
      <c r="O46" s="382">
        <f t="shared" si="3"/>
        <v>0</v>
      </c>
    </row>
    <row r="47" spans="1:15" ht="12.75" x14ac:dyDescent="0.2">
      <c r="A47" s="379">
        <v>37</v>
      </c>
      <c r="B47" s="379" t="s">
        <v>202</v>
      </c>
      <c r="C47" s="380">
        <v>62.35</v>
      </c>
      <c r="D47" s="380">
        <v>0</v>
      </c>
      <c r="E47" s="380">
        <v>96.81</v>
      </c>
      <c r="F47" s="381">
        <v>2078.183</v>
      </c>
      <c r="G47" s="382">
        <v>57.013599999999997</v>
      </c>
      <c r="H47" s="381">
        <v>2078.183</v>
      </c>
      <c r="I47" s="382">
        <v>56.128459999999997</v>
      </c>
      <c r="J47" s="382">
        <v>40.681539999999998</v>
      </c>
      <c r="K47" s="382">
        <v>40.681539999999998</v>
      </c>
      <c r="L47" s="382">
        <f t="shared" si="1"/>
        <v>96.81</v>
      </c>
      <c r="M47" s="382">
        <f t="shared" si="2"/>
        <v>0.88513999999999271</v>
      </c>
      <c r="N47" s="383" t="s">
        <v>320</v>
      </c>
      <c r="O47" s="382">
        <f t="shared" si="3"/>
        <v>0</v>
      </c>
    </row>
    <row r="48" spans="1:15" ht="12.75" x14ac:dyDescent="0.2">
      <c r="A48" s="379">
        <v>38</v>
      </c>
      <c r="B48" s="379" t="s">
        <v>203</v>
      </c>
      <c r="C48" s="380">
        <v>65.680000000000007</v>
      </c>
      <c r="D48" s="380">
        <v>0</v>
      </c>
      <c r="E48" s="380">
        <v>94.61</v>
      </c>
      <c r="F48" s="381">
        <v>2083.5880000000002</v>
      </c>
      <c r="G48" s="382">
        <v>56.773870000000002</v>
      </c>
      <c r="H48" s="381">
        <v>2081.748</v>
      </c>
      <c r="I48" s="382">
        <v>56.268909999999998</v>
      </c>
      <c r="J48" s="382">
        <v>38.341090000000001</v>
      </c>
      <c r="K48" s="382">
        <v>38.341090000000001</v>
      </c>
      <c r="L48" s="382">
        <f t="shared" si="1"/>
        <v>94.61</v>
      </c>
      <c r="M48" s="382">
        <f t="shared" si="2"/>
        <v>0.50495999999999697</v>
      </c>
      <c r="N48" s="383" t="s">
        <v>320</v>
      </c>
      <c r="O48" s="382">
        <f t="shared" si="3"/>
        <v>0</v>
      </c>
    </row>
    <row r="49" spans="1:15" ht="12.75" x14ac:dyDescent="0.2">
      <c r="A49" s="379">
        <v>39</v>
      </c>
      <c r="B49" s="379" t="s">
        <v>205</v>
      </c>
      <c r="C49" s="380">
        <v>205.16</v>
      </c>
      <c r="D49" s="380">
        <v>0</v>
      </c>
      <c r="E49" s="380">
        <v>260.82</v>
      </c>
      <c r="F49" s="381">
        <v>6376.433</v>
      </c>
      <c r="G49" s="382">
        <v>172.13073</v>
      </c>
      <c r="H49" s="381">
        <v>6376.43</v>
      </c>
      <c r="I49" s="382">
        <v>172.12764000000001</v>
      </c>
      <c r="J49" s="382">
        <v>88.692359999999994</v>
      </c>
      <c r="K49" s="382">
        <v>88.692359999999994</v>
      </c>
      <c r="L49" s="382">
        <f t="shared" si="1"/>
        <v>260.82</v>
      </c>
      <c r="M49" s="382">
        <f t="shared" si="2"/>
        <v>3.0899999999860484E-3</v>
      </c>
      <c r="N49" s="383" t="s">
        <v>320</v>
      </c>
      <c r="O49" s="382">
        <f t="shared" si="3"/>
        <v>0</v>
      </c>
    </row>
    <row r="50" spans="1:15" ht="12.75" x14ac:dyDescent="0.2">
      <c r="A50" s="379">
        <v>40</v>
      </c>
      <c r="B50" s="379" t="s">
        <v>206</v>
      </c>
      <c r="C50" s="380">
        <v>77.930000000000007</v>
      </c>
      <c r="D50" s="380">
        <v>0</v>
      </c>
      <c r="E50" s="380">
        <v>134.16</v>
      </c>
      <c r="F50" s="381">
        <v>2400.6909999999998</v>
      </c>
      <c r="G50" s="382">
        <v>65.117630000000005</v>
      </c>
      <c r="H50" s="381">
        <v>2399.6309999999999</v>
      </c>
      <c r="I50" s="382">
        <v>64.815349999999995</v>
      </c>
      <c r="J50" s="382">
        <v>69.344650000000001</v>
      </c>
      <c r="K50" s="382">
        <v>69.344650000000001</v>
      </c>
      <c r="L50" s="382">
        <f t="shared" si="1"/>
        <v>134.16</v>
      </c>
      <c r="M50" s="382">
        <f t="shared" si="2"/>
        <v>0.30228000000002453</v>
      </c>
      <c r="N50" s="383" t="s">
        <v>320</v>
      </c>
      <c r="O50" s="382">
        <f t="shared" si="3"/>
        <v>0</v>
      </c>
    </row>
    <row r="51" spans="1:15" ht="12.75" x14ac:dyDescent="0.2">
      <c r="A51" s="379">
        <v>41</v>
      </c>
      <c r="B51" s="379" t="s">
        <v>207</v>
      </c>
      <c r="C51" s="380">
        <v>90.37</v>
      </c>
      <c r="D51" s="380">
        <v>0</v>
      </c>
      <c r="E51" s="380">
        <v>131.13</v>
      </c>
      <c r="F51" s="381">
        <v>2474.16</v>
      </c>
      <c r="G51" s="382">
        <v>52.2</v>
      </c>
      <c r="H51" s="381">
        <v>2474.16</v>
      </c>
      <c r="I51" s="382">
        <v>52.2</v>
      </c>
      <c r="J51" s="382">
        <v>52.38</v>
      </c>
      <c r="K51" s="382">
        <v>50.68</v>
      </c>
      <c r="L51" s="382">
        <f t="shared" si="1"/>
        <v>102.88</v>
      </c>
      <c r="M51" s="382">
        <f t="shared" si="2"/>
        <v>1.7000000000000171</v>
      </c>
      <c r="N51" s="383"/>
      <c r="O51" s="382">
        <f t="shared" si="3"/>
        <v>28.25</v>
      </c>
    </row>
    <row r="52" spans="1:15" ht="12.75" x14ac:dyDescent="0.2">
      <c r="A52" s="379">
        <v>42</v>
      </c>
      <c r="B52" s="379" t="s">
        <v>208</v>
      </c>
      <c r="C52" s="380">
        <v>100.28</v>
      </c>
      <c r="D52" s="380">
        <v>0</v>
      </c>
      <c r="E52" s="380">
        <v>106.04</v>
      </c>
      <c r="F52" s="381">
        <v>3340.837</v>
      </c>
      <c r="G52" s="382">
        <v>92.685559999999995</v>
      </c>
      <c r="H52" s="381">
        <v>3340.837</v>
      </c>
      <c r="I52" s="382">
        <v>92.636700000000005</v>
      </c>
      <c r="J52" s="382">
        <v>0</v>
      </c>
      <c r="K52" s="382">
        <v>0</v>
      </c>
      <c r="L52" s="382">
        <f t="shared" si="1"/>
        <v>92.636700000000005</v>
      </c>
      <c r="M52" s="382">
        <f t="shared" si="2"/>
        <v>4.8859999999990578E-2</v>
      </c>
      <c r="N52" s="383"/>
      <c r="O52" s="382">
        <f t="shared" si="3"/>
        <v>13.403300000000002</v>
      </c>
    </row>
    <row r="53" spans="1:15" ht="12.75" x14ac:dyDescent="0.2">
      <c r="A53" s="379">
        <v>43</v>
      </c>
      <c r="B53" s="379" t="s">
        <v>209</v>
      </c>
      <c r="C53" s="380">
        <v>89.06</v>
      </c>
      <c r="D53" s="380">
        <v>0</v>
      </c>
      <c r="E53" s="380">
        <v>85.37</v>
      </c>
      <c r="F53" s="381">
        <v>2772.9760000000001</v>
      </c>
      <c r="G53" s="382">
        <v>74.509119999999996</v>
      </c>
      <c r="H53" s="381">
        <v>2772.9760000000001</v>
      </c>
      <c r="I53" s="382">
        <v>72.715190000000007</v>
      </c>
      <c r="J53" s="382">
        <v>12.654809999999999</v>
      </c>
      <c r="K53" s="382">
        <v>12.654809999999999</v>
      </c>
      <c r="L53" s="382">
        <f t="shared" si="1"/>
        <v>85.37</v>
      </c>
      <c r="M53" s="382">
        <f t="shared" si="2"/>
        <v>1.7939299999999889</v>
      </c>
      <c r="N53" s="383" t="s">
        <v>320</v>
      </c>
      <c r="O53" s="382">
        <f t="shared" si="3"/>
        <v>0</v>
      </c>
    </row>
    <row r="54" spans="1:15" ht="12.75" x14ac:dyDescent="0.2">
      <c r="A54" s="379">
        <v>44</v>
      </c>
      <c r="B54" s="379" t="s">
        <v>210</v>
      </c>
      <c r="C54" s="380">
        <v>63.58</v>
      </c>
      <c r="D54" s="380">
        <v>0</v>
      </c>
      <c r="E54" s="380">
        <v>51.83</v>
      </c>
      <c r="F54" s="381">
        <v>1682.89</v>
      </c>
      <c r="G54" s="382">
        <v>52.148710000000001</v>
      </c>
      <c r="H54" s="381">
        <v>885.27</v>
      </c>
      <c r="I54" s="382">
        <v>18.730609999999999</v>
      </c>
      <c r="J54" s="382">
        <v>33.09939</v>
      </c>
      <c r="K54" s="382">
        <v>33.09939</v>
      </c>
      <c r="L54" s="382">
        <f t="shared" si="1"/>
        <v>51.83</v>
      </c>
      <c r="M54" s="382">
        <f t="shared" si="2"/>
        <v>33.418099999999995</v>
      </c>
      <c r="N54" s="383" t="s">
        <v>320</v>
      </c>
      <c r="O54" s="382">
        <f t="shared" si="3"/>
        <v>0</v>
      </c>
    </row>
    <row r="55" spans="1:15" ht="12.75" x14ac:dyDescent="0.2">
      <c r="A55" s="379">
        <v>45</v>
      </c>
      <c r="B55" s="379" t="s">
        <v>213</v>
      </c>
      <c r="C55" s="380">
        <v>71.59</v>
      </c>
      <c r="D55" s="380">
        <v>0</v>
      </c>
      <c r="E55" s="380">
        <v>63.12</v>
      </c>
      <c r="F55" s="381">
        <v>2850.7939999999999</v>
      </c>
      <c r="G55" s="382">
        <v>77.404920000000004</v>
      </c>
      <c r="H55" s="381">
        <v>1868.4559999999999</v>
      </c>
      <c r="I55" s="382">
        <v>24.865960000000001</v>
      </c>
      <c r="J55" s="382">
        <v>38.254040000000003</v>
      </c>
      <c r="K55" s="382">
        <v>38.254040000000003</v>
      </c>
      <c r="L55" s="382">
        <f t="shared" si="1"/>
        <v>63.120000000000005</v>
      </c>
      <c r="M55" s="382">
        <f t="shared" si="2"/>
        <v>52.538960000000003</v>
      </c>
      <c r="N55" s="383" t="s">
        <v>320</v>
      </c>
      <c r="O55" s="382">
        <f t="shared" si="3"/>
        <v>0</v>
      </c>
    </row>
    <row r="56" spans="1:15" ht="12.75" x14ac:dyDescent="0.2">
      <c r="A56" s="379">
        <v>46</v>
      </c>
      <c r="B56" s="379" t="s">
        <v>215</v>
      </c>
      <c r="C56" s="380">
        <v>145.94999999999999</v>
      </c>
      <c r="D56" s="380">
        <v>0</v>
      </c>
      <c r="E56" s="380">
        <v>171.93</v>
      </c>
      <c r="F56" s="381">
        <v>4409.0649999999996</v>
      </c>
      <c r="G56" s="382">
        <v>117.90478</v>
      </c>
      <c r="H56" s="381">
        <v>4409.0649999999996</v>
      </c>
      <c r="I56" s="382">
        <v>117.90478</v>
      </c>
      <c r="J56" s="382">
        <v>52.818750000000001</v>
      </c>
      <c r="K56" s="382">
        <v>52.818750000000001</v>
      </c>
      <c r="L56" s="382">
        <f t="shared" si="1"/>
        <v>170.72353000000001</v>
      </c>
      <c r="M56" s="382">
        <f t="shared" si="2"/>
        <v>0</v>
      </c>
      <c r="N56" s="383"/>
      <c r="O56" s="382">
        <f t="shared" si="3"/>
        <v>1.2064699999999959</v>
      </c>
    </row>
    <row r="57" spans="1:15" ht="12.75" x14ac:dyDescent="0.2">
      <c r="A57" s="379">
        <v>47</v>
      </c>
      <c r="B57" s="379" t="s">
        <v>216</v>
      </c>
      <c r="C57" s="380">
        <v>281.38</v>
      </c>
      <c r="D57" s="380">
        <v>0</v>
      </c>
      <c r="E57" s="380">
        <v>291.57</v>
      </c>
      <c r="F57" s="381">
        <v>8069.39</v>
      </c>
      <c r="G57" s="382">
        <v>216.84115</v>
      </c>
      <c r="H57" s="381">
        <v>8069.39</v>
      </c>
      <c r="I57" s="382">
        <v>212.10983999999999</v>
      </c>
      <c r="J57" s="382">
        <v>110.56752</v>
      </c>
      <c r="K57" s="382">
        <v>79.460160000000002</v>
      </c>
      <c r="L57" s="382">
        <f t="shared" si="1"/>
        <v>291.57</v>
      </c>
      <c r="M57" s="382">
        <f t="shared" si="2"/>
        <v>35.838670000000036</v>
      </c>
      <c r="N57" s="383" t="s">
        <v>320</v>
      </c>
      <c r="O57" s="382">
        <f t="shared" si="3"/>
        <v>0</v>
      </c>
    </row>
    <row r="58" spans="1:15" ht="12.75" x14ac:dyDescent="0.2">
      <c r="A58" s="379">
        <v>48</v>
      </c>
      <c r="B58" s="379" t="s">
        <v>217</v>
      </c>
      <c r="C58" s="380">
        <v>82.29</v>
      </c>
      <c r="D58" s="380">
        <v>0</v>
      </c>
      <c r="E58" s="380">
        <v>78.03</v>
      </c>
      <c r="F58" s="381">
        <v>2128.9079999999999</v>
      </c>
      <c r="G58" s="382">
        <v>79.186430000000001</v>
      </c>
      <c r="H58" s="381">
        <v>2891.3180000000002</v>
      </c>
      <c r="I58" s="382">
        <v>7.28104</v>
      </c>
      <c r="J58" s="382">
        <v>70.748959999999997</v>
      </c>
      <c r="K58" s="382">
        <v>70.748959999999997</v>
      </c>
      <c r="L58" s="382">
        <f t="shared" si="1"/>
        <v>78.03</v>
      </c>
      <c r="M58" s="382">
        <f t="shared" si="2"/>
        <v>71.905389999999983</v>
      </c>
      <c r="N58" s="383" t="s">
        <v>320</v>
      </c>
      <c r="O58" s="382">
        <f t="shared" si="3"/>
        <v>0</v>
      </c>
    </row>
    <row r="59" spans="1:15" ht="12.75" x14ac:dyDescent="0.2">
      <c r="A59" s="379">
        <v>49</v>
      </c>
      <c r="B59" s="379" t="s">
        <v>218</v>
      </c>
      <c r="C59" s="380">
        <v>106.8</v>
      </c>
      <c r="D59" s="380">
        <v>0</v>
      </c>
      <c r="E59" s="380">
        <v>89.33</v>
      </c>
      <c r="F59" s="381">
        <v>3307.9679999999998</v>
      </c>
      <c r="G59" s="382">
        <v>90.583650000000006</v>
      </c>
      <c r="H59" s="381">
        <v>1686.635</v>
      </c>
      <c r="I59" s="382">
        <v>46.186839999999997</v>
      </c>
      <c r="J59" s="382">
        <v>43.143160000000002</v>
      </c>
      <c r="K59" s="382">
        <v>43.143160000000002</v>
      </c>
      <c r="L59" s="382">
        <f t="shared" si="1"/>
        <v>89.33</v>
      </c>
      <c r="M59" s="382">
        <f t="shared" si="2"/>
        <v>44.396810000000002</v>
      </c>
      <c r="N59" s="383" t="s">
        <v>320</v>
      </c>
      <c r="O59" s="382">
        <f t="shared" si="3"/>
        <v>0</v>
      </c>
    </row>
    <row r="60" spans="1:15" ht="12.75" x14ac:dyDescent="0.2">
      <c r="A60" s="379">
        <v>50</v>
      </c>
      <c r="B60" s="379" t="s">
        <v>219</v>
      </c>
      <c r="C60" s="380">
        <v>53.56</v>
      </c>
      <c r="D60" s="380">
        <v>0</v>
      </c>
      <c r="E60" s="380">
        <v>91.61</v>
      </c>
      <c r="F60" s="381">
        <v>1841.1</v>
      </c>
      <c r="G60" s="382">
        <v>49.969090000000001</v>
      </c>
      <c r="H60" s="381">
        <v>1841.1</v>
      </c>
      <c r="I60" s="382">
        <v>49.969090000000001</v>
      </c>
      <c r="J60" s="382">
        <v>41.88447</v>
      </c>
      <c r="K60" s="382">
        <v>41.640909999999998</v>
      </c>
      <c r="L60" s="382">
        <f t="shared" si="1"/>
        <v>91.61</v>
      </c>
      <c r="M60" s="382">
        <f t="shared" si="2"/>
        <v>0.24356000000000222</v>
      </c>
      <c r="N60" s="383" t="s">
        <v>320</v>
      </c>
      <c r="O60" s="382">
        <f t="shared" si="3"/>
        <v>0</v>
      </c>
    </row>
    <row r="61" spans="1:15" ht="12.75" x14ac:dyDescent="0.2">
      <c r="A61" s="379">
        <v>51</v>
      </c>
      <c r="B61" s="379" t="s">
        <v>220</v>
      </c>
      <c r="C61" s="380">
        <v>130.16999999999999</v>
      </c>
      <c r="D61" s="380">
        <v>0</v>
      </c>
      <c r="E61" s="380">
        <v>158.52000000000001</v>
      </c>
      <c r="F61" s="381">
        <v>3631.931</v>
      </c>
      <c r="G61" s="382">
        <v>95.634950000000003</v>
      </c>
      <c r="H61" s="381">
        <v>3631.931</v>
      </c>
      <c r="I61" s="382">
        <v>101.66119</v>
      </c>
      <c r="J61" s="382">
        <v>56.858809999999998</v>
      </c>
      <c r="K61" s="382">
        <v>56.858809999999998</v>
      </c>
      <c r="L61" s="382">
        <f t="shared" si="1"/>
        <v>158.52000000000001</v>
      </c>
      <c r="M61" s="382">
        <f t="shared" si="2"/>
        <v>-6.0262400000000014</v>
      </c>
      <c r="N61" s="383" t="s">
        <v>320</v>
      </c>
      <c r="O61" s="382">
        <f t="shared" si="3"/>
        <v>0</v>
      </c>
    </row>
    <row r="62" spans="1:15" ht="12.75" x14ac:dyDescent="0.2">
      <c r="A62" s="379">
        <v>52</v>
      </c>
      <c r="B62" s="379" t="s">
        <v>221</v>
      </c>
      <c r="C62" s="380">
        <v>66.819999999999993</v>
      </c>
      <c r="D62" s="380">
        <v>0</v>
      </c>
      <c r="E62" s="380">
        <v>62.62</v>
      </c>
      <c r="F62" s="381">
        <v>2076.4479999999999</v>
      </c>
      <c r="G62" s="382">
        <v>57.046939999999999</v>
      </c>
      <c r="H62" s="381">
        <v>2076.4479999999999</v>
      </c>
      <c r="I62" s="382">
        <v>57.046939999999999</v>
      </c>
      <c r="J62" s="382">
        <v>59.134210000000003</v>
      </c>
      <c r="K62" s="382">
        <v>5.5730599999999999</v>
      </c>
      <c r="L62" s="382">
        <f t="shared" si="1"/>
        <v>62.62</v>
      </c>
      <c r="M62" s="382">
        <f t="shared" si="2"/>
        <v>53.561150000000005</v>
      </c>
      <c r="N62" s="383" t="s">
        <v>320</v>
      </c>
      <c r="O62" s="382">
        <f t="shared" si="3"/>
        <v>0</v>
      </c>
    </row>
    <row r="63" spans="1:15" ht="12.75" x14ac:dyDescent="0.2">
      <c r="A63" s="379">
        <v>53</v>
      </c>
      <c r="B63" s="379" t="s">
        <v>222</v>
      </c>
      <c r="C63" s="380">
        <v>76.25</v>
      </c>
      <c r="D63" s="380">
        <v>0</v>
      </c>
      <c r="E63" s="380">
        <v>76.42</v>
      </c>
      <c r="F63" s="381">
        <v>2447.6999999999998</v>
      </c>
      <c r="G63" s="382">
        <v>67.255399999999995</v>
      </c>
      <c r="H63" s="381">
        <v>2447.6999999999998</v>
      </c>
      <c r="I63" s="382">
        <v>67.255399999999995</v>
      </c>
      <c r="J63" s="382">
        <v>4.4944100000000002</v>
      </c>
      <c r="K63" s="382">
        <v>4.4944100000000002</v>
      </c>
      <c r="L63" s="382">
        <f t="shared" si="1"/>
        <v>71.749809999999997</v>
      </c>
      <c r="M63" s="382">
        <f t="shared" si="2"/>
        <v>0</v>
      </c>
      <c r="N63" s="383"/>
      <c r="O63" s="382">
        <f t="shared" si="3"/>
        <v>4.6701900000000052</v>
      </c>
    </row>
    <row r="64" spans="1:15" ht="12.75" x14ac:dyDescent="0.2">
      <c r="A64" s="379">
        <v>54</v>
      </c>
      <c r="B64" s="379" t="s">
        <v>223</v>
      </c>
      <c r="C64" s="380">
        <v>103.61</v>
      </c>
      <c r="D64" s="380">
        <v>0</v>
      </c>
      <c r="E64" s="380">
        <v>142.07</v>
      </c>
      <c r="F64" s="381">
        <v>2665.3339999999998</v>
      </c>
      <c r="G64" s="382">
        <v>71.739739999999998</v>
      </c>
      <c r="H64" s="381">
        <v>2665.3339999999998</v>
      </c>
      <c r="I64" s="382">
        <v>71.445239999999998</v>
      </c>
      <c r="J64" s="382">
        <v>53.638869999999997</v>
      </c>
      <c r="K64" s="382">
        <v>53.638869999999997</v>
      </c>
      <c r="L64" s="382">
        <f t="shared" si="1"/>
        <v>125.08411</v>
      </c>
      <c r="M64" s="382">
        <f t="shared" si="2"/>
        <v>0.29449999999999932</v>
      </c>
      <c r="N64" s="383"/>
      <c r="O64" s="382">
        <f t="shared" si="3"/>
        <v>16.985889999999998</v>
      </c>
    </row>
    <row r="65" spans="1:15" ht="12.75" x14ac:dyDescent="0.2">
      <c r="A65" s="379">
        <v>55</v>
      </c>
      <c r="B65" s="379" t="s">
        <v>224</v>
      </c>
      <c r="C65" s="380">
        <v>87.66</v>
      </c>
      <c r="D65" s="380">
        <v>0</v>
      </c>
      <c r="E65" s="380">
        <v>114.36</v>
      </c>
      <c r="F65" s="381">
        <v>2487.3029999999999</v>
      </c>
      <c r="G65" s="382">
        <v>68.514920000000004</v>
      </c>
      <c r="H65" s="381">
        <v>2487.3029999999999</v>
      </c>
      <c r="I65" s="382">
        <v>67.137069999999994</v>
      </c>
      <c r="J65" s="382">
        <v>47.222929999999998</v>
      </c>
      <c r="K65" s="382">
        <v>47.222929999999998</v>
      </c>
      <c r="L65" s="382">
        <f t="shared" si="1"/>
        <v>114.35999999999999</v>
      </c>
      <c r="M65" s="382">
        <f t="shared" si="2"/>
        <v>1.3778500000000236</v>
      </c>
      <c r="N65" s="383" t="s">
        <v>320</v>
      </c>
      <c r="O65" s="382">
        <f t="shared" si="3"/>
        <v>0</v>
      </c>
    </row>
    <row r="66" spans="1:15" ht="12.75" x14ac:dyDescent="0.2">
      <c r="A66" s="379">
        <v>56</v>
      </c>
      <c r="B66" s="379" t="s">
        <v>225</v>
      </c>
      <c r="C66" s="380">
        <v>138.86000000000001</v>
      </c>
      <c r="D66" s="380">
        <v>0</v>
      </c>
      <c r="E66" s="380">
        <v>190.25</v>
      </c>
      <c r="F66" s="381">
        <v>4384.1279999999997</v>
      </c>
      <c r="G66" s="382">
        <v>118.25396000000001</v>
      </c>
      <c r="H66" s="381">
        <v>4384.1279999999997</v>
      </c>
      <c r="I66" s="382">
        <v>118.25396000000001</v>
      </c>
      <c r="J66" s="382">
        <v>73.630589999999998</v>
      </c>
      <c r="K66" s="382">
        <v>71.830240000000003</v>
      </c>
      <c r="L66" s="382">
        <f t="shared" si="1"/>
        <v>190.08420000000001</v>
      </c>
      <c r="M66" s="382">
        <f t="shared" si="2"/>
        <v>1.8003499999999804</v>
      </c>
      <c r="N66" s="383" t="s">
        <v>321</v>
      </c>
      <c r="O66" s="382">
        <f t="shared" si="3"/>
        <v>0.16579999999999018</v>
      </c>
    </row>
    <row r="67" spans="1:15" ht="12.75" x14ac:dyDescent="0.2">
      <c r="A67" s="379">
        <v>57</v>
      </c>
      <c r="B67" s="379" t="s">
        <v>226</v>
      </c>
      <c r="C67" s="380">
        <v>90.09</v>
      </c>
      <c r="D67" s="380">
        <v>0</v>
      </c>
      <c r="E67" s="380">
        <v>124.34</v>
      </c>
      <c r="F67" s="381">
        <v>2886.2289999999998</v>
      </c>
      <c r="G67" s="382">
        <v>78.997919999999993</v>
      </c>
      <c r="H67" s="381">
        <v>2781.2069999999999</v>
      </c>
      <c r="I67" s="382">
        <v>77.957560000000001</v>
      </c>
      <c r="J67" s="382">
        <v>46.382440000000003</v>
      </c>
      <c r="K67" s="382">
        <v>46.382440000000003</v>
      </c>
      <c r="L67" s="382">
        <f t="shared" si="1"/>
        <v>124.34</v>
      </c>
      <c r="M67" s="382">
        <f t="shared" si="2"/>
        <v>1.0403599999999926</v>
      </c>
      <c r="N67" s="383" t="s">
        <v>320</v>
      </c>
      <c r="O67" s="382">
        <f t="shared" si="3"/>
        <v>0</v>
      </c>
    </row>
    <row r="68" spans="1:15" ht="12.75" x14ac:dyDescent="0.2">
      <c r="A68" s="379">
        <v>58</v>
      </c>
      <c r="B68" s="379" t="s">
        <v>227</v>
      </c>
      <c r="C68" s="380">
        <v>66.61</v>
      </c>
      <c r="D68" s="380">
        <v>0</v>
      </c>
      <c r="E68" s="380">
        <v>92.7</v>
      </c>
      <c r="F68" s="381">
        <v>2198.2060000000001</v>
      </c>
      <c r="G68" s="382">
        <v>60.572000000000003</v>
      </c>
      <c r="H68" s="381">
        <v>2198.2060000000001</v>
      </c>
      <c r="I68" s="382">
        <v>59.374549999999999</v>
      </c>
      <c r="J68" s="382">
        <v>33.325449999999996</v>
      </c>
      <c r="K68" s="382">
        <v>33.325449999999996</v>
      </c>
      <c r="L68" s="382">
        <f t="shared" si="1"/>
        <v>92.699999999999989</v>
      </c>
      <c r="M68" s="382">
        <f t="shared" si="2"/>
        <v>1.1974500000000035</v>
      </c>
      <c r="N68" s="383" t="s">
        <v>320</v>
      </c>
      <c r="O68" s="382">
        <f t="shared" si="3"/>
        <v>0</v>
      </c>
    </row>
    <row r="69" spans="1:15" ht="12.75" x14ac:dyDescent="0.2">
      <c r="A69" s="379">
        <v>59</v>
      </c>
      <c r="B69" s="379" t="s">
        <v>228</v>
      </c>
      <c r="C69" s="380">
        <v>81.45</v>
      </c>
      <c r="D69" s="380">
        <v>0</v>
      </c>
      <c r="E69" s="380">
        <v>69.44</v>
      </c>
      <c r="F69" s="381">
        <v>2571.2429999999999</v>
      </c>
      <c r="G69" s="382">
        <v>69.452330000000003</v>
      </c>
      <c r="H69" s="381">
        <v>1464.9680000000001</v>
      </c>
      <c r="I69" s="382">
        <v>39.709429999999998</v>
      </c>
      <c r="J69" s="382">
        <v>29.73057</v>
      </c>
      <c r="K69" s="382">
        <v>29.73057</v>
      </c>
      <c r="L69" s="382">
        <f t="shared" si="1"/>
        <v>69.44</v>
      </c>
      <c r="M69" s="382">
        <f t="shared" si="2"/>
        <v>29.742900000000006</v>
      </c>
      <c r="N69" s="383" t="s">
        <v>320</v>
      </c>
      <c r="O69" s="382">
        <f t="shared" si="3"/>
        <v>0</v>
      </c>
    </row>
    <row r="70" spans="1:15" ht="12.75" x14ac:dyDescent="0.2">
      <c r="A70" s="379">
        <v>60</v>
      </c>
      <c r="B70" s="379" t="s">
        <v>229</v>
      </c>
      <c r="C70" s="380">
        <v>144.74</v>
      </c>
      <c r="D70" s="380">
        <v>0</v>
      </c>
      <c r="E70" s="380">
        <v>194.12</v>
      </c>
      <c r="F70" s="381">
        <v>4061.377</v>
      </c>
      <c r="G70" s="382">
        <v>109.68917999999999</v>
      </c>
      <c r="H70" s="381">
        <v>4061.377</v>
      </c>
      <c r="I70" s="382">
        <v>109.68841999999999</v>
      </c>
      <c r="J70" s="382">
        <v>84.431579999999997</v>
      </c>
      <c r="K70" s="382">
        <v>84.431579999999997</v>
      </c>
      <c r="L70" s="382">
        <f t="shared" si="1"/>
        <v>194.12</v>
      </c>
      <c r="M70" s="382">
        <f t="shared" si="2"/>
        <v>7.5999999998543899E-4</v>
      </c>
      <c r="N70" s="383" t="s">
        <v>320</v>
      </c>
      <c r="O70" s="382">
        <f t="shared" si="3"/>
        <v>0</v>
      </c>
    </row>
    <row r="71" spans="1:15" ht="12.75" x14ac:dyDescent="0.2">
      <c r="A71" s="379">
        <v>61</v>
      </c>
      <c r="B71" s="379" t="s">
        <v>230</v>
      </c>
      <c r="C71" s="380">
        <v>119.28</v>
      </c>
      <c r="D71" s="380">
        <v>0</v>
      </c>
      <c r="E71" s="380">
        <v>129.44999999999999</v>
      </c>
      <c r="F71" s="381">
        <v>2025.2809999999999</v>
      </c>
      <c r="G71" s="382">
        <v>93.520009999999999</v>
      </c>
      <c r="H71" s="381">
        <v>2020.61</v>
      </c>
      <c r="I71" s="382">
        <v>93.400869999999998</v>
      </c>
      <c r="J71" s="382">
        <v>36.049129999999998</v>
      </c>
      <c r="K71" s="382">
        <v>36.049129999999998</v>
      </c>
      <c r="L71" s="382">
        <f t="shared" si="1"/>
        <v>129.44999999999999</v>
      </c>
      <c r="M71" s="382">
        <f t="shared" si="2"/>
        <v>0.11914000000001579</v>
      </c>
      <c r="N71" s="383" t="s">
        <v>320</v>
      </c>
      <c r="O71" s="382">
        <f t="shared" si="3"/>
        <v>0</v>
      </c>
    </row>
    <row r="72" spans="1:15" ht="12.75" x14ac:dyDescent="0.2">
      <c r="A72" s="379">
        <v>62</v>
      </c>
      <c r="B72" s="379" t="s">
        <v>231</v>
      </c>
      <c r="C72" s="380">
        <v>83.07</v>
      </c>
      <c r="D72" s="380">
        <v>0</v>
      </c>
      <c r="E72" s="380">
        <v>125.08</v>
      </c>
      <c r="F72" s="381">
        <v>3400.3290000000002</v>
      </c>
      <c r="G72" s="382">
        <v>91.703280000000007</v>
      </c>
      <c r="H72" s="381">
        <v>3367.1689999999999</v>
      </c>
      <c r="I72" s="382">
        <v>90.808629999999994</v>
      </c>
      <c r="J72" s="382">
        <v>34.271369999999997</v>
      </c>
      <c r="K72" s="382">
        <v>34.271369999999997</v>
      </c>
      <c r="L72" s="382">
        <f t="shared" si="1"/>
        <v>125.07999999999998</v>
      </c>
      <c r="M72" s="382">
        <f t="shared" si="2"/>
        <v>0.89465000000001282</v>
      </c>
      <c r="N72" s="383" t="s">
        <v>320</v>
      </c>
      <c r="O72" s="382">
        <f t="shared" si="3"/>
        <v>0</v>
      </c>
    </row>
    <row r="73" spans="1:15" ht="12.75" x14ac:dyDescent="0.2">
      <c r="A73" s="379">
        <v>63</v>
      </c>
      <c r="B73" s="379" t="s">
        <v>232</v>
      </c>
      <c r="C73" s="380">
        <v>109.25</v>
      </c>
      <c r="D73" s="380">
        <v>0</v>
      </c>
      <c r="E73" s="380">
        <v>150.97999999999999</v>
      </c>
      <c r="F73" s="381">
        <v>3317.9259999999999</v>
      </c>
      <c r="G73" s="382">
        <v>91.090140000000005</v>
      </c>
      <c r="H73" s="381">
        <v>3290.799</v>
      </c>
      <c r="I73" s="382">
        <v>89.557490000000001</v>
      </c>
      <c r="J73" s="382">
        <v>61.422510000000003</v>
      </c>
      <c r="K73" s="382">
        <v>61.422510000000003</v>
      </c>
      <c r="L73" s="382">
        <f t="shared" si="1"/>
        <v>150.98000000000002</v>
      </c>
      <c r="M73" s="382">
        <f t="shared" si="2"/>
        <v>1.5326499999999896</v>
      </c>
      <c r="N73" s="383" t="s">
        <v>320</v>
      </c>
      <c r="O73" s="382">
        <f t="shared" si="3"/>
        <v>0</v>
      </c>
    </row>
    <row r="74" spans="1:15" ht="12.75" x14ac:dyDescent="0.2">
      <c r="A74" s="379">
        <v>64</v>
      </c>
      <c r="B74" s="379" t="s">
        <v>233</v>
      </c>
      <c r="C74" s="380">
        <v>75.63</v>
      </c>
      <c r="D74" s="380">
        <v>0</v>
      </c>
      <c r="E74" s="380">
        <v>60.09</v>
      </c>
      <c r="F74" s="381">
        <v>2225.2579999999998</v>
      </c>
      <c r="G74" s="382">
        <v>60.411799999999999</v>
      </c>
      <c r="H74" s="381">
        <v>330.44200000000001</v>
      </c>
      <c r="I74" s="382">
        <v>5.2726600000000001</v>
      </c>
      <c r="J74" s="382">
        <v>54.817340000000002</v>
      </c>
      <c r="K74" s="382">
        <v>54.817340000000002</v>
      </c>
      <c r="L74" s="382">
        <f t="shared" si="1"/>
        <v>60.09</v>
      </c>
      <c r="M74" s="382">
        <f t="shared" si="2"/>
        <v>55.139139999999998</v>
      </c>
      <c r="N74" s="383" t="s">
        <v>320</v>
      </c>
      <c r="O74" s="382">
        <f t="shared" si="3"/>
        <v>0</v>
      </c>
    </row>
    <row r="75" spans="1:15" ht="12.75" x14ac:dyDescent="0.2">
      <c r="A75" s="379">
        <v>65</v>
      </c>
      <c r="B75" s="379" t="s">
        <v>234</v>
      </c>
      <c r="C75" s="380">
        <v>165.85</v>
      </c>
      <c r="D75" s="380">
        <v>0</v>
      </c>
      <c r="E75" s="380">
        <v>220.9</v>
      </c>
      <c r="F75" s="381">
        <v>5207.259</v>
      </c>
      <c r="G75" s="382">
        <v>140.04092</v>
      </c>
      <c r="H75" s="381">
        <v>5207.259</v>
      </c>
      <c r="I75" s="382">
        <v>140.04092</v>
      </c>
      <c r="J75" s="382">
        <v>80.258560000000003</v>
      </c>
      <c r="K75" s="382">
        <v>80.258560000000003</v>
      </c>
      <c r="L75" s="382">
        <f t="shared" si="1"/>
        <v>220.29948000000002</v>
      </c>
      <c r="M75" s="382">
        <f t="shared" si="2"/>
        <v>0</v>
      </c>
      <c r="N75" s="383"/>
      <c r="O75" s="382">
        <f t="shared" si="3"/>
        <v>0.60051999999998884</v>
      </c>
    </row>
    <row r="76" spans="1:15" ht="12.75" x14ac:dyDescent="0.2">
      <c r="A76" s="379">
        <v>66</v>
      </c>
      <c r="B76" s="379" t="s">
        <v>235</v>
      </c>
      <c r="C76" s="380">
        <v>48.74</v>
      </c>
      <c r="D76" s="380">
        <v>0</v>
      </c>
      <c r="E76" s="380">
        <v>40.57</v>
      </c>
      <c r="F76" s="381">
        <v>1501.702</v>
      </c>
      <c r="G76" s="382">
        <v>40.864699999999999</v>
      </c>
      <c r="H76" s="381">
        <v>1501.702</v>
      </c>
      <c r="I76" s="382">
        <v>40.181759999999997</v>
      </c>
      <c r="J76" s="382">
        <v>11.29508</v>
      </c>
      <c r="K76" s="382">
        <v>0</v>
      </c>
      <c r="L76" s="382">
        <f t="shared" si="1"/>
        <v>40.181759999999997</v>
      </c>
      <c r="M76" s="382">
        <f t="shared" si="2"/>
        <v>11.978020000000001</v>
      </c>
      <c r="N76" s="383" t="s">
        <v>321</v>
      </c>
      <c r="O76" s="382">
        <f t="shared" si="3"/>
        <v>0.38824000000000325</v>
      </c>
    </row>
    <row r="77" spans="1:15" ht="12.75" x14ac:dyDescent="0.2">
      <c r="A77" s="379">
        <v>67</v>
      </c>
      <c r="B77" s="379" t="s">
        <v>236</v>
      </c>
      <c r="C77" s="380">
        <v>138.84</v>
      </c>
      <c r="D77" s="380">
        <v>0</v>
      </c>
      <c r="E77" s="380">
        <v>156.21</v>
      </c>
      <c r="F77" s="381">
        <v>6022.99</v>
      </c>
      <c r="G77" s="382">
        <v>174.21</v>
      </c>
      <c r="H77" s="381">
        <v>4954.54</v>
      </c>
      <c r="I77" s="382">
        <v>106.114</v>
      </c>
      <c r="J77" s="382">
        <v>50.095999999999997</v>
      </c>
      <c r="K77" s="382">
        <v>50.095999999999997</v>
      </c>
      <c r="L77" s="382">
        <f t="shared" si="1"/>
        <v>156.21</v>
      </c>
      <c r="M77" s="382">
        <f t="shared" si="2"/>
        <v>68.096000000000004</v>
      </c>
      <c r="N77" s="383" t="s">
        <v>320</v>
      </c>
      <c r="O77" s="382">
        <f t="shared" si="3"/>
        <v>0</v>
      </c>
    </row>
    <row r="78" spans="1:15" ht="12.75" x14ac:dyDescent="0.2">
      <c r="A78" s="379">
        <v>68</v>
      </c>
      <c r="B78" s="379" t="s">
        <v>237</v>
      </c>
      <c r="C78" s="380">
        <v>228.88</v>
      </c>
      <c r="D78" s="380">
        <v>0</v>
      </c>
      <c r="E78" s="380">
        <v>291.77</v>
      </c>
      <c r="F78" s="381">
        <v>11324.92</v>
      </c>
      <c r="G78" s="382">
        <v>298</v>
      </c>
      <c r="H78" s="381">
        <v>11098.82</v>
      </c>
      <c r="I78" s="382">
        <v>291.77</v>
      </c>
      <c r="J78" s="382">
        <v>0</v>
      </c>
      <c r="K78" s="382">
        <v>0</v>
      </c>
      <c r="L78" s="382">
        <f t="shared" si="1"/>
        <v>291.77</v>
      </c>
      <c r="M78" s="382">
        <f t="shared" si="2"/>
        <v>6.2300000000000182</v>
      </c>
      <c r="N78" s="383" t="s">
        <v>320</v>
      </c>
      <c r="O78" s="382">
        <f t="shared" si="3"/>
        <v>0</v>
      </c>
    </row>
    <row r="79" spans="1:15" ht="12.75" x14ac:dyDescent="0.2">
      <c r="A79" s="379">
        <v>69</v>
      </c>
      <c r="B79" s="379" t="s">
        <v>238</v>
      </c>
      <c r="C79" s="380">
        <v>110.51</v>
      </c>
      <c r="D79" s="380">
        <v>0</v>
      </c>
      <c r="E79" s="380">
        <v>163.34</v>
      </c>
      <c r="F79" s="381">
        <v>3719.7190000000001</v>
      </c>
      <c r="G79" s="382">
        <v>100.19428000000001</v>
      </c>
      <c r="H79" s="381">
        <v>3719.7190000000001</v>
      </c>
      <c r="I79" s="382">
        <v>100.19428000000001</v>
      </c>
      <c r="J79" s="382">
        <v>62.897660000000002</v>
      </c>
      <c r="K79" s="382">
        <v>62.897660000000002</v>
      </c>
      <c r="L79" s="382">
        <f t="shared" si="1"/>
        <v>163.09194000000002</v>
      </c>
      <c r="M79" s="382">
        <f t="shared" si="2"/>
        <v>0</v>
      </c>
      <c r="N79" s="383"/>
      <c r="O79" s="382">
        <f t="shared" si="3"/>
        <v>0.24805999999998107</v>
      </c>
    </row>
    <row r="80" spans="1:15" ht="12.75" x14ac:dyDescent="0.2">
      <c r="A80" s="379">
        <v>70</v>
      </c>
      <c r="B80" s="379" t="s">
        <v>239</v>
      </c>
      <c r="C80" s="380">
        <v>122.14</v>
      </c>
      <c r="D80" s="380">
        <v>0</v>
      </c>
      <c r="E80" s="380">
        <v>179.61</v>
      </c>
      <c r="F80" s="381">
        <v>4056.2869999999998</v>
      </c>
      <c r="G80" s="382">
        <v>110.66063</v>
      </c>
      <c r="H80" s="381">
        <v>4015.788</v>
      </c>
      <c r="I80" s="382">
        <v>109.44566</v>
      </c>
      <c r="J80" s="382">
        <v>70.164339999999996</v>
      </c>
      <c r="K80" s="382">
        <v>70.164339999999996</v>
      </c>
      <c r="L80" s="382">
        <f t="shared" si="1"/>
        <v>179.61</v>
      </c>
      <c r="M80" s="382">
        <f t="shared" si="2"/>
        <v>1.2149699999999939</v>
      </c>
      <c r="N80" s="383" t="s">
        <v>320</v>
      </c>
      <c r="O80" s="382">
        <f t="shared" si="3"/>
        <v>0</v>
      </c>
    </row>
    <row r="81" spans="1:15" ht="12.75" x14ac:dyDescent="0.2">
      <c r="A81" s="379">
        <v>71</v>
      </c>
      <c r="B81" s="379" t="s">
        <v>240</v>
      </c>
      <c r="C81" s="380">
        <v>121.38</v>
      </c>
      <c r="D81" s="380">
        <v>0</v>
      </c>
      <c r="E81" s="380">
        <v>181.62</v>
      </c>
      <c r="F81" s="381">
        <v>4026.9250000000002</v>
      </c>
      <c r="G81" s="382">
        <v>110.57</v>
      </c>
      <c r="H81" s="381">
        <v>4026.9250000000002</v>
      </c>
      <c r="I81" s="382">
        <v>108.72224</v>
      </c>
      <c r="J81" s="382">
        <v>72.897760000000005</v>
      </c>
      <c r="K81" s="382">
        <v>72.897760000000005</v>
      </c>
      <c r="L81" s="382">
        <f t="shared" si="1"/>
        <v>181.62</v>
      </c>
      <c r="M81" s="382">
        <f t="shared" si="2"/>
        <v>1.8477599999999939</v>
      </c>
      <c r="N81" s="383" t="s">
        <v>320</v>
      </c>
      <c r="O81" s="382">
        <f t="shared" si="3"/>
        <v>0</v>
      </c>
    </row>
    <row r="82" spans="1:15" ht="12.75" x14ac:dyDescent="0.2">
      <c r="A82" s="379">
        <v>72</v>
      </c>
      <c r="B82" s="379" t="s">
        <v>241</v>
      </c>
      <c r="C82" s="380">
        <v>159.52000000000001</v>
      </c>
      <c r="D82" s="380">
        <v>0</v>
      </c>
      <c r="E82" s="380">
        <v>191</v>
      </c>
      <c r="F82" s="381">
        <v>5004.4049999999997</v>
      </c>
      <c r="G82" s="382">
        <v>135.22999999999999</v>
      </c>
      <c r="H82" s="381">
        <v>4116.3140000000003</v>
      </c>
      <c r="I82" s="382">
        <v>102.94</v>
      </c>
      <c r="J82" s="382">
        <v>88.168000000000006</v>
      </c>
      <c r="K82" s="382">
        <v>88.06</v>
      </c>
      <c r="L82" s="382">
        <f t="shared" si="1"/>
        <v>191</v>
      </c>
      <c r="M82" s="382">
        <f t="shared" si="2"/>
        <v>32.397999999999996</v>
      </c>
      <c r="N82" s="383" t="s">
        <v>320</v>
      </c>
      <c r="O82" s="382">
        <f t="shared" si="3"/>
        <v>0</v>
      </c>
    </row>
    <row r="83" spans="1:15" ht="12.75" x14ac:dyDescent="0.2">
      <c r="A83" s="379">
        <v>73</v>
      </c>
      <c r="B83" s="379" t="s">
        <v>242</v>
      </c>
      <c r="C83" s="380">
        <v>105.04</v>
      </c>
      <c r="D83" s="380">
        <v>0</v>
      </c>
      <c r="E83" s="380">
        <v>84.8</v>
      </c>
      <c r="F83" s="381">
        <v>3139.799</v>
      </c>
      <c r="G83" s="382">
        <v>85.468360000000004</v>
      </c>
      <c r="H83" s="381">
        <v>1059.489</v>
      </c>
      <c r="I83" s="382">
        <v>26.487220000000001</v>
      </c>
      <c r="J83" s="382">
        <v>58.312779999999997</v>
      </c>
      <c r="K83" s="382">
        <v>58.312779999999997</v>
      </c>
      <c r="L83" s="382">
        <f t="shared" si="1"/>
        <v>84.8</v>
      </c>
      <c r="M83" s="382">
        <f t="shared" si="2"/>
        <v>58.981139999999996</v>
      </c>
      <c r="N83" s="383" t="s">
        <v>320</v>
      </c>
      <c r="O83" s="382">
        <f t="shared" si="3"/>
        <v>0</v>
      </c>
    </row>
    <row r="84" spans="1:15" ht="12.75" x14ac:dyDescent="0.2">
      <c r="A84" s="379">
        <v>74</v>
      </c>
      <c r="B84" s="379" t="s">
        <v>243</v>
      </c>
      <c r="C84" s="380">
        <v>38.81</v>
      </c>
      <c r="D84" s="380">
        <v>0</v>
      </c>
      <c r="E84" s="380">
        <v>46.36</v>
      </c>
      <c r="F84" s="381">
        <v>1071.5630000000001</v>
      </c>
      <c r="G84" s="382">
        <v>29.51558</v>
      </c>
      <c r="H84" s="381">
        <v>1048.7270000000001</v>
      </c>
      <c r="I84" s="382">
        <v>28.90587</v>
      </c>
      <c r="J84" s="382">
        <v>17.454129999999999</v>
      </c>
      <c r="K84" s="382">
        <v>17.454129999999999</v>
      </c>
      <c r="L84" s="382">
        <f t="shared" si="1"/>
        <v>46.36</v>
      </c>
      <c r="M84" s="382">
        <f t="shared" si="2"/>
        <v>0.60970999999999975</v>
      </c>
      <c r="N84" s="383" t="s">
        <v>320</v>
      </c>
      <c r="O84" s="382">
        <f t="shared" si="3"/>
        <v>0</v>
      </c>
    </row>
    <row r="85" spans="1:15" ht="12.75" x14ac:dyDescent="0.2">
      <c r="A85" s="379">
        <v>75</v>
      </c>
      <c r="B85" s="379" t="s">
        <v>244</v>
      </c>
      <c r="C85" s="380">
        <v>38.04</v>
      </c>
      <c r="D85" s="380">
        <v>0</v>
      </c>
      <c r="E85" s="380">
        <v>56.47</v>
      </c>
      <c r="F85" s="381">
        <v>1921.799</v>
      </c>
      <c r="G85" s="382">
        <v>53.659700000000001</v>
      </c>
      <c r="H85" s="381">
        <v>1921.799</v>
      </c>
      <c r="I85" s="382">
        <v>37.014780000000002</v>
      </c>
      <c r="J85" s="382">
        <v>19.45552</v>
      </c>
      <c r="K85" s="382">
        <v>19.455220000000001</v>
      </c>
      <c r="L85" s="382">
        <f t="shared" si="1"/>
        <v>56.47</v>
      </c>
      <c r="M85" s="382">
        <f t="shared" si="2"/>
        <v>16.645219999999995</v>
      </c>
      <c r="N85" s="383" t="s">
        <v>320</v>
      </c>
      <c r="O85" s="382">
        <f t="shared" si="3"/>
        <v>0</v>
      </c>
    </row>
    <row r="86" spans="1:15" ht="27.75" customHeight="1" x14ac:dyDescent="0.2">
      <c r="A86" s="384" t="s">
        <v>1074</v>
      </c>
      <c r="B86" s="636" t="s">
        <v>1075</v>
      </c>
      <c r="C86" s="636"/>
      <c r="D86" s="636"/>
      <c r="E86" s="636"/>
      <c r="F86" s="636"/>
      <c r="G86" s="636"/>
      <c r="H86" s="636"/>
      <c r="I86" s="636"/>
      <c r="J86" s="636"/>
      <c r="K86" s="636"/>
      <c r="L86" s="636"/>
      <c r="M86" s="636"/>
      <c r="N86" s="636"/>
      <c r="O86" s="636"/>
    </row>
    <row r="89" spans="1:15" ht="12.75" x14ac:dyDescent="0.2">
      <c r="A89" s="347" t="str">
        <f>AT_2A_fundflow!A73</f>
        <v>Date:</v>
      </c>
      <c r="M89" s="320" t="str">
        <f>'AT-1'!J46</f>
        <v>(Signature)</v>
      </c>
    </row>
    <row r="90" spans="1:15" ht="12.75" x14ac:dyDescent="0.2">
      <c r="A90" s="347" t="str">
        <f>AT_2A_fundflow!A74</f>
        <v>Place: LUCKNOW</v>
      </c>
      <c r="M90" s="320" t="str">
        <f>'AT-1'!J47</f>
        <v>Secretary Basic Education Department</v>
      </c>
    </row>
    <row r="91" spans="1:15" ht="12.75" x14ac:dyDescent="0.2">
      <c r="L91" s="320" t="str">
        <f>'AT-1'!I48</f>
        <v>Seal:</v>
      </c>
    </row>
  </sheetData>
  <mergeCells count="17">
    <mergeCell ref="B86:O86"/>
    <mergeCell ref="A3:O3"/>
    <mergeCell ref="A2:O2"/>
    <mergeCell ref="A4:O4"/>
    <mergeCell ref="O6:O8"/>
    <mergeCell ref="M6:M8"/>
    <mergeCell ref="N6:N8"/>
    <mergeCell ref="D6:D8"/>
    <mergeCell ref="A6:A8"/>
    <mergeCell ref="B6:B8"/>
    <mergeCell ref="C6:C8"/>
    <mergeCell ref="E6:E8"/>
    <mergeCell ref="L6:L8"/>
    <mergeCell ref="K6:K8"/>
    <mergeCell ref="F6:G7"/>
    <mergeCell ref="J6:J8"/>
    <mergeCell ref="H6:I7"/>
  </mergeCells>
  <printOptions horizontalCentered="1"/>
  <pageMargins left="0.59055118110236227" right="0.59055118110236227" top="0.78740157480314965" bottom="0.59055118110236227" header="0.78740157480314965" footer="0.39370078740157483"/>
  <pageSetup paperSize="9" scale="75" fitToHeight="0" pageOrder="overThenDown" orientation="landscape" cellComments="atEnd" r:id="rId1"/>
  <headerFooter>
    <oddFooter>&amp;R&amp;P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S91"/>
  <sheetViews>
    <sheetView view="pageBreakPreview" zoomScaleSheetLayoutView="100" workbookViewId="0">
      <pane xSplit="2" ySplit="9" topLeftCell="C85"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342" customWidth="1"/>
    <col min="2" max="2" width="21.7109375" style="342" bestFit="1" customWidth="1"/>
    <col min="3" max="4" width="8.7109375" style="342" bestFit="1" customWidth="1"/>
    <col min="5" max="5" width="8.85546875" style="342" customWidth="1"/>
    <col min="6" max="6" width="7.7109375" style="342" bestFit="1" customWidth="1"/>
    <col min="7" max="7" width="7.5703125" style="342" bestFit="1" customWidth="1"/>
    <col min="8" max="8" width="10.42578125" style="342" bestFit="1" customWidth="1"/>
    <col min="9" max="10" width="8.7109375" style="342" bestFit="1" customWidth="1"/>
    <col min="11" max="11" width="10.140625" style="342" bestFit="1" customWidth="1"/>
    <col min="12" max="13" width="8.7109375" style="342" bestFit="1" customWidth="1"/>
    <col min="14" max="14" width="9.85546875" style="342" bestFit="1" customWidth="1"/>
    <col min="15" max="15" width="10.5703125" style="342" customWidth="1"/>
    <col min="16" max="16" width="11" style="342" customWidth="1"/>
    <col min="17" max="17" width="11.85546875" style="342" bestFit="1" customWidth="1"/>
    <col min="18" max="16384" width="14.42578125" style="342"/>
  </cols>
  <sheetData>
    <row r="1" spans="1:19" ht="12.75" x14ac:dyDescent="0.2">
      <c r="A1" s="311"/>
      <c r="B1" s="311"/>
      <c r="C1" s="311"/>
      <c r="D1" s="311"/>
      <c r="E1" s="311"/>
      <c r="F1" s="311"/>
      <c r="G1" s="311"/>
      <c r="H1" s="311"/>
      <c r="I1" s="311"/>
      <c r="J1" s="311"/>
      <c r="K1" s="311"/>
      <c r="L1" s="311"/>
      <c r="M1" s="311"/>
      <c r="N1" s="311"/>
      <c r="O1" s="311"/>
      <c r="P1" s="311"/>
      <c r="Q1" s="354" t="s">
        <v>322</v>
      </c>
    </row>
    <row r="2" spans="1:19" ht="12.75" x14ac:dyDescent="0.2">
      <c r="A2" s="594" t="str">
        <f>'AT-2-S1 BUDGET'!A2</f>
        <v>[Mid Day Meal Scheme, U.P.]</v>
      </c>
      <c r="B2" s="595"/>
      <c r="C2" s="595"/>
      <c r="D2" s="595"/>
      <c r="E2" s="595"/>
      <c r="F2" s="595"/>
      <c r="G2" s="595"/>
      <c r="H2" s="595"/>
      <c r="I2" s="595"/>
      <c r="J2" s="595"/>
      <c r="K2" s="595"/>
      <c r="L2" s="595"/>
      <c r="M2" s="595"/>
      <c r="N2" s="595"/>
      <c r="O2" s="595"/>
      <c r="P2" s="595"/>
      <c r="Q2" s="595"/>
      <c r="R2" s="391"/>
      <c r="S2" s="391"/>
    </row>
    <row r="3" spans="1:19" ht="23.25" x14ac:dyDescent="0.2">
      <c r="A3" s="597" t="str">
        <f>'AT-2-S1 BUDGET'!A3</f>
        <v>Annual Work Plan and Budget 2018-19</v>
      </c>
      <c r="B3" s="595"/>
      <c r="C3" s="595"/>
      <c r="D3" s="595"/>
      <c r="E3" s="595"/>
      <c r="F3" s="595"/>
      <c r="G3" s="595"/>
      <c r="H3" s="595"/>
      <c r="I3" s="595"/>
      <c r="J3" s="595"/>
      <c r="K3" s="595"/>
      <c r="L3" s="595"/>
      <c r="M3" s="595"/>
      <c r="N3" s="595"/>
      <c r="O3" s="595"/>
      <c r="P3" s="595"/>
      <c r="Q3" s="595"/>
      <c r="R3" s="391"/>
      <c r="S3" s="391"/>
    </row>
    <row r="4" spans="1:19" ht="12.75" x14ac:dyDescent="0.2">
      <c r="A4" s="596" t="s">
        <v>323</v>
      </c>
      <c r="B4" s="595"/>
      <c r="C4" s="595"/>
      <c r="D4" s="595"/>
      <c r="E4" s="595"/>
      <c r="F4" s="595"/>
      <c r="G4" s="595"/>
      <c r="H4" s="595"/>
      <c r="I4" s="595"/>
      <c r="J4" s="595"/>
      <c r="K4" s="595"/>
      <c r="L4" s="595"/>
      <c r="M4" s="595"/>
      <c r="N4" s="595"/>
      <c r="O4" s="595"/>
      <c r="P4" s="595"/>
      <c r="Q4" s="595"/>
      <c r="R4" s="391"/>
      <c r="S4" s="391"/>
    </row>
    <row r="5" spans="1:19" ht="12.75" x14ac:dyDescent="0.2">
      <c r="A5" s="321" t="str">
        <f>AT_2A_fundflow!A5</f>
        <v>State: UTTAR PRADESH</v>
      </c>
      <c r="B5" s="321"/>
      <c r="C5" s="321"/>
      <c r="D5" s="321"/>
      <c r="E5" s="321"/>
      <c r="F5" s="392"/>
      <c r="G5" s="392"/>
      <c r="H5" s="321"/>
      <c r="I5" s="392"/>
      <c r="J5" s="321"/>
      <c r="K5" s="392"/>
      <c r="L5" s="321"/>
      <c r="M5" s="321"/>
      <c r="N5" s="321"/>
      <c r="O5" s="393"/>
      <c r="P5" s="308" t="str">
        <f>AT_2A_fundflow!U5</f>
        <v>(For the Period 01.04.17 to 31.03.18)</v>
      </c>
      <c r="Q5" s="308" t="str">
        <f>'AT-2-S1 BUDGET'!V5</f>
        <v>Rs. in Lakh</v>
      </c>
      <c r="R5" s="222"/>
      <c r="S5" s="222"/>
    </row>
    <row r="6" spans="1:19" ht="30.75" customHeight="1" x14ac:dyDescent="0.2">
      <c r="A6" s="603" t="s">
        <v>91</v>
      </c>
      <c r="B6" s="603" t="s">
        <v>99</v>
      </c>
      <c r="C6" s="605" t="s">
        <v>324</v>
      </c>
      <c r="D6" s="606"/>
      <c r="E6" s="607"/>
      <c r="F6" s="605" t="s">
        <v>325</v>
      </c>
      <c r="G6" s="606"/>
      <c r="H6" s="607"/>
      <c r="I6" s="605" t="s">
        <v>326</v>
      </c>
      <c r="J6" s="606"/>
      <c r="K6" s="607"/>
      <c r="L6" s="605" t="s">
        <v>327</v>
      </c>
      <c r="M6" s="606"/>
      <c r="N6" s="607"/>
      <c r="O6" s="605" t="s">
        <v>328</v>
      </c>
      <c r="P6" s="606"/>
      <c r="Q6" s="607"/>
      <c r="R6" s="309"/>
      <c r="S6" s="309"/>
    </row>
    <row r="7" spans="1:19" ht="15.75" customHeight="1" x14ac:dyDescent="0.2">
      <c r="A7" s="604"/>
      <c r="B7" s="604"/>
      <c r="C7" s="310" t="s">
        <v>329</v>
      </c>
      <c r="D7" s="310" t="s">
        <v>330</v>
      </c>
      <c r="E7" s="310" t="s">
        <v>11</v>
      </c>
      <c r="F7" s="310" t="s">
        <v>329</v>
      </c>
      <c r="G7" s="310" t="s">
        <v>331</v>
      </c>
      <c r="H7" s="310" t="s">
        <v>11</v>
      </c>
      <c r="I7" s="310" t="s">
        <v>329</v>
      </c>
      <c r="J7" s="310" t="s">
        <v>331</v>
      </c>
      <c r="K7" s="310" t="s">
        <v>11</v>
      </c>
      <c r="L7" s="310" t="s">
        <v>329</v>
      </c>
      <c r="M7" s="310" t="s">
        <v>331</v>
      </c>
      <c r="N7" s="310" t="s">
        <v>11</v>
      </c>
      <c r="O7" s="310" t="s">
        <v>329</v>
      </c>
      <c r="P7" s="310" t="s">
        <v>331</v>
      </c>
      <c r="Q7" s="310" t="s">
        <v>11</v>
      </c>
      <c r="R7" s="309"/>
      <c r="S7" s="309"/>
    </row>
    <row r="8" spans="1:19" ht="15.75" customHeight="1" x14ac:dyDescent="0.2">
      <c r="A8" s="310">
        <v>1</v>
      </c>
      <c r="B8" s="310">
        <v>2</v>
      </c>
      <c r="C8" s="310">
        <v>3</v>
      </c>
      <c r="D8" s="310">
        <v>4</v>
      </c>
      <c r="E8" s="310" t="s">
        <v>332</v>
      </c>
      <c r="F8" s="310">
        <v>6</v>
      </c>
      <c r="G8" s="310">
        <v>7</v>
      </c>
      <c r="H8" s="310" t="s">
        <v>333</v>
      </c>
      <c r="I8" s="310">
        <v>9</v>
      </c>
      <c r="J8" s="310">
        <v>10</v>
      </c>
      <c r="K8" s="310" t="s">
        <v>334</v>
      </c>
      <c r="L8" s="310">
        <v>12</v>
      </c>
      <c r="M8" s="310">
        <v>13</v>
      </c>
      <c r="N8" s="310" t="s">
        <v>335</v>
      </c>
      <c r="O8" s="310" t="s">
        <v>336</v>
      </c>
      <c r="P8" s="310" t="s">
        <v>337</v>
      </c>
      <c r="Q8" s="310" t="s">
        <v>338</v>
      </c>
      <c r="R8" s="309"/>
      <c r="S8" s="309"/>
    </row>
    <row r="9" spans="1:19" ht="15.75" customHeight="1" x14ac:dyDescent="0.2">
      <c r="A9" s="358"/>
      <c r="B9" s="358" t="s">
        <v>11</v>
      </c>
      <c r="C9" s="394">
        <f t="shared" ref="C9:Q9" si="0">SUM(C10:C84)</f>
        <v>44199.639999999985</v>
      </c>
      <c r="D9" s="394">
        <f t="shared" si="0"/>
        <v>29407.010000000006</v>
      </c>
      <c r="E9" s="394">
        <f t="shared" si="0"/>
        <v>73606.650000000009</v>
      </c>
      <c r="F9" s="394">
        <f t="shared" si="0"/>
        <v>5616.9357299999974</v>
      </c>
      <c r="G9" s="394">
        <f t="shared" si="0"/>
        <v>184.65377999999993</v>
      </c>
      <c r="H9" s="394">
        <f t="shared" si="0"/>
        <v>5801.5895099999998</v>
      </c>
      <c r="I9" s="394">
        <f t="shared" si="0"/>
        <v>40470.051900000006</v>
      </c>
      <c r="J9" s="394">
        <f t="shared" si="0"/>
        <v>26978.068099999993</v>
      </c>
      <c r="K9" s="394">
        <f t="shared" si="0"/>
        <v>67448.119999999981</v>
      </c>
      <c r="L9" s="394">
        <f t="shared" si="0"/>
        <v>40196.717890000007</v>
      </c>
      <c r="M9" s="394">
        <f t="shared" si="0"/>
        <v>26419.662540000019</v>
      </c>
      <c r="N9" s="394">
        <f t="shared" si="0"/>
        <v>66616.38042999999</v>
      </c>
      <c r="O9" s="394">
        <f t="shared" si="0"/>
        <v>5890.269739999997</v>
      </c>
      <c r="P9" s="394">
        <f t="shared" si="0"/>
        <v>743.05933999999957</v>
      </c>
      <c r="Q9" s="394">
        <f t="shared" si="0"/>
        <v>6633.3290800000004</v>
      </c>
      <c r="R9" s="395"/>
      <c r="S9" s="395"/>
    </row>
    <row r="10" spans="1:19" ht="15.75" customHeight="1" x14ac:dyDescent="0.2">
      <c r="A10" s="316">
        <f>AT3A_Schools_PS!A10</f>
        <v>1</v>
      </c>
      <c r="B10" s="316" t="str">
        <f>AT3A_Schools_PS!B10</f>
        <v>01-AGRA</v>
      </c>
      <c r="C10" s="396">
        <v>691.08</v>
      </c>
      <c r="D10" s="396">
        <v>459.79</v>
      </c>
      <c r="E10" s="397">
        <f t="shared" ref="E10:E84" si="1">C10+D10</f>
        <v>1150.8700000000001</v>
      </c>
      <c r="F10" s="396">
        <v>85.786600000000007</v>
      </c>
      <c r="G10" s="396">
        <v>5.7043999999999997</v>
      </c>
      <c r="H10" s="397">
        <f t="shared" ref="H10:H84" si="2">F10+G10</f>
        <v>91.491000000000014</v>
      </c>
      <c r="I10" s="396">
        <v>598.67999999999995</v>
      </c>
      <c r="J10" s="396">
        <v>399.11</v>
      </c>
      <c r="K10" s="397">
        <f t="shared" ref="K10:K84" si="3">I10+J10</f>
        <v>997.79</v>
      </c>
      <c r="L10" s="396">
        <v>623.30999999999995</v>
      </c>
      <c r="M10" s="396">
        <v>415.54</v>
      </c>
      <c r="N10" s="397">
        <f t="shared" ref="N10:N84" si="4">L10+M10</f>
        <v>1038.8499999999999</v>
      </c>
      <c r="O10" s="396">
        <f t="shared" ref="O10:O41" si="5">F10+I10-L10</f>
        <v>61.156600000000026</v>
      </c>
      <c r="P10" s="396">
        <f t="shared" ref="P10:P41" si="6">G10+J10-M10</f>
        <v>-10.725599999999986</v>
      </c>
      <c r="Q10" s="397">
        <f t="shared" ref="Q10:Q84" si="7">O10+P10</f>
        <v>50.43100000000004</v>
      </c>
    </row>
    <row r="11" spans="1:19" ht="15.75" customHeight="1" x14ac:dyDescent="0.2">
      <c r="A11" s="316">
        <f>AT3A_Schools_PS!A11</f>
        <v>2</v>
      </c>
      <c r="B11" s="316" t="str">
        <f>AT3A_Schools_PS!B11</f>
        <v>02-ALIGARH</v>
      </c>
      <c r="C11" s="396">
        <v>566.53</v>
      </c>
      <c r="D11" s="396">
        <v>376.93</v>
      </c>
      <c r="E11" s="397">
        <f t="shared" si="1"/>
        <v>943.46</v>
      </c>
      <c r="F11" s="396">
        <v>147.27999999999997</v>
      </c>
      <c r="G11" s="396">
        <v>-30.12</v>
      </c>
      <c r="H11" s="397">
        <f t="shared" si="2"/>
        <v>117.15999999999997</v>
      </c>
      <c r="I11" s="396">
        <v>508.87</v>
      </c>
      <c r="J11" s="396">
        <v>339.2</v>
      </c>
      <c r="K11" s="397">
        <f t="shared" si="3"/>
        <v>848.06999999999994</v>
      </c>
      <c r="L11" s="396">
        <v>494.76</v>
      </c>
      <c r="M11" s="396">
        <v>329.82</v>
      </c>
      <c r="N11" s="397">
        <f t="shared" si="4"/>
        <v>824.57999999999993</v>
      </c>
      <c r="O11" s="396">
        <f t="shared" si="5"/>
        <v>161.38999999999999</v>
      </c>
      <c r="P11" s="396">
        <f t="shared" si="6"/>
        <v>-20.740000000000009</v>
      </c>
      <c r="Q11" s="397">
        <f t="shared" si="7"/>
        <v>140.64999999999998</v>
      </c>
    </row>
    <row r="12" spans="1:19" ht="15.75" customHeight="1" x14ac:dyDescent="0.2">
      <c r="A12" s="316">
        <f>AT3A_Schools_PS!A12</f>
        <v>3</v>
      </c>
      <c r="B12" s="316" t="str">
        <f>AT3A_Schools_PS!B12</f>
        <v>03-ALLAHABAD</v>
      </c>
      <c r="C12" s="396">
        <v>1047.97</v>
      </c>
      <c r="D12" s="396">
        <v>697.24</v>
      </c>
      <c r="E12" s="397">
        <f t="shared" si="1"/>
        <v>1745.21</v>
      </c>
      <c r="F12" s="396">
        <v>-57.52600000000001</v>
      </c>
      <c r="G12" s="396">
        <v>-4.6139999999999999</v>
      </c>
      <c r="H12" s="397">
        <f t="shared" si="2"/>
        <v>-62.140000000000008</v>
      </c>
      <c r="I12" s="396">
        <v>1105.7</v>
      </c>
      <c r="J12" s="396">
        <v>737.31</v>
      </c>
      <c r="K12" s="397">
        <f t="shared" si="3"/>
        <v>1843.01</v>
      </c>
      <c r="L12" s="396">
        <v>948.12240999999995</v>
      </c>
      <c r="M12" s="396">
        <v>631.50183000000004</v>
      </c>
      <c r="N12" s="397">
        <f t="shared" si="4"/>
        <v>1579.6242400000001</v>
      </c>
      <c r="O12" s="396">
        <f t="shared" si="5"/>
        <v>100.05159000000003</v>
      </c>
      <c r="P12" s="396">
        <f t="shared" si="6"/>
        <v>101.19416999999987</v>
      </c>
      <c r="Q12" s="397">
        <f t="shared" si="7"/>
        <v>201.2457599999999</v>
      </c>
    </row>
    <row r="13" spans="1:19" ht="15.75" customHeight="1" x14ac:dyDescent="0.2">
      <c r="A13" s="316">
        <f>AT3A_Schools_PS!A13</f>
        <v>4</v>
      </c>
      <c r="B13" s="316" t="str">
        <f>AT3A_Schools_PS!B13</f>
        <v>04-AMBEDKAR NAGAR</v>
      </c>
      <c r="C13" s="396">
        <v>446.25</v>
      </c>
      <c r="D13" s="396">
        <v>296.89999999999998</v>
      </c>
      <c r="E13" s="397">
        <f t="shared" si="1"/>
        <v>743.15</v>
      </c>
      <c r="F13" s="396">
        <v>28.596</v>
      </c>
      <c r="G13" s="396">
        <v>10.923999999999999</v>
      </c>
      <c r="H13" s="397">
        <f t="shared" si="2"/>
        <v>39.519999999999996</v>
      </c>
      <c r="I13" s="396">
        <v>423.09</v>
      </c>
      <c r="J13" s="396">
        <v>282</v>
      </c>
      <c r="K13" s="397">
        <f t="shared" si="3"/>
        <v>705.08999999999992</v>
      </c>
      <c r="L13" s="396">
        <v>448.49400000000003</v>
      </c>
      <c r="M13" s="396">
        <v>299.00599999999997</v>
      </c>
      <c r="N13" s="397">
        <f t="shared" si="4"/>
        <v>747.5</v>
      </c>
      <c r="O13" s="396">
        <f t="shared" si="5"/>
        <v>3.1919999999999504</v>
      </c>
      <c r="P13" s="396">
        <f t="shared" si="6"/>
        <v>-6.0819999999999936</v>
      </c>
      <c r="Q13" s="397">
        <f t="shared" si="7"/>
        <v>-2.8900000000000432</v>
      </c>
    </row>
    <row r="14" spans="1:19" ht="15.75" customHeight="1" x14ac:dyDescent="0.2">
      <c r="A14" s="316">
        <f>AT3A_Schools_PS!A14</f>
        <v>5</v>
      </c>
      <c r="B14" s="316" t="str">
        <f>AT3A_Schools_PS!B14</f>
        <v>05-AURAIYA</v>
      </c>
      <c r="C14" s="396">
        <v>290.04000000000002</v>
      </c>
      <c r="D14" s="396">
        <v>192.97</v>
      </c>
      <c r="E14" s="397">
        <f t="shared" si="1"/>
        <v>483.01</v>
      </c>
      <c r="F14" s="396">
        <v>-48.677089999999993</v>
      </c>
      <c r="G14" s="396">
        <v>-67.491399999999999</v>
      </c>
      <c r="H14" s="397">
        <f t="shared" si="2"/>
        <v>-116.16848999999999</v>
      </c>
      <c r="I14" s="396">
        <v>371.52</v>
      </c>
      <c r="J14" s="396">
        <v>247.79</v>
      </c>
      <c r="K14" s="397">
        <f t="shared" si="3"/>
        <v>619.30999999999995</v>
      </c>
      <c r="L14" s="396">
        <v>318.51916999999997</v>
      </c>
      <c r="M14" s="396">
        <v>212.34611000000001</v>
      </c>
      <c r="N14" s="397">
        <f t="shared" si="4"/>
        <v>530.86527999999998</v>
      </c>
      <c r="O14" s="396">
        <f t="shared" si="5"/>
        <v>4.3237399999999866</v>
      </c>
      <c r="P14" s="396">
        <f t="shared" si="6"/>
        <v>-32.047510000000017</v>
      </c>
      <c r="Q14" s="397">
        <f t="shared" si="7"/>
        <v>-27.72377000000003</v>
      </c>
    </row>
    <row r="15" spans="1:19" ht="15.75" customHeight="1" x14ac:dyDescent="0.2">
      <c r="A15" s="316">
        <f>AT3A_Schools_PS!A15</f>
        <v>6</v>
      </c>
      <c r="B15" s="316" t="str">
        <f>AT3A_Schools_PS!B15</f>
        <v>06-AZAMGARH</v>
      </c>
      <c r="C15" s="396">
        <v>1089.1600000000001</v>
      </c>
      <c r="D15" s="396">
        <v>724.64</v>
      </c>
      <c r="E15" s="397">
        <f t="shared" si="1"/>
        <v>1813.8000000000002</v>
      </c>
      <c r="F15" s="396">
        <v>196.19959999999998</v>
      </c>
      <c r="G15" s="396">
        <v>46.535640000000001</v>
      </c>
      <c r="H15" s="397">
        <f t="shared" si="2"/>
        <v>242.73523999999998</v>
      </c>
      <c r="I15" s="396">
        <v>902.28</v>
      </c>
      <c r="J15" s="396">
        <v>601.39</v>
      </c>
      <c r="K15" s="397">
        <f t="shared" si="3"/>
        <v>1503.67</v>
      </c>
      <c r="L15" s="396">
        <v>869.62730999999997</v>
      </c>
      <c r="M15" s="396">
        <v>579.75954000000002</v>
      </c>
      <c r="N15" s="397">
        <f t="shared" si="4"/>
        <v>1449.3868499999999</v>
      </c>
      <c r="O15" s="396">
        <f t="shared" si="5"/>
        <v>228.85228999999993</v>
      </c>
      <c r="P15" s="396">
        <f t="shared" si="6"/>
        <v>68.166099999999915</v>
      </c>
      <c r="Q15" s="397">
        <f t="shared" si="7"/>
        <v>297.01838999999984</v>
      </c>
    </row>
    <row r="16" spans="1:19" ht="15.75" customHeight="1" x14ac:dyDescent="0.2">
      <c r="A16" s="316">
        <f>AT3A_Schools_PS!A16</f>
        <v>7</v>
      </c>
      <c r="B16" s="316" t="str">
        <f>AT3A_Schools_PS!B16</f>
        <v>07-BADAUN</v>
      </c>
      <c r="C16" s="396">
        <v>813.49</v>
      </c>
      <c r="D16" s="396">
        <v>541.23</v>
      </c>
      <c r="E16" s="397">
        <f t="shared" si="1"/>
        <v>1354.72</v>
      </c>
      <c r="F16" s="396">
        <v>119.13347999999999</v>
      </c>
      <c r="G16" s="396">
        <v>35.868989999999997</v>
      </c>
      <c r="H16" s="397">
        <f t="shared" si="2"/>
        <v>155.00246999999999</v>
      </c>
      <c r="I16" s="396">
        <v>672.93</v>
      </c>
      <c r="J16" s="396">
        <v>448.49</v>
      </c>
      <c r="K16" s="397">
        <f t="shared" si="3"/>
        <v>1121.42</v>
      </c>
      <c r="L16" s="396">
        <v>724.49199999999996</v>
      </c>
      <c r="M16" s="396">
        <v>482.988</v>
      </c>
      <c r="N16" s="397">
        <f t="shared" si="4"/>
        <v>1207.48</v>
      </c>
      <c r="O16" s="396">
        <f t="shared" si="5"/>
        <v>67.571479999999951</v>
      </c>
      <c r="P16" s="396">
        <f t="shared" si="6"/>
        <v>1.3709900000000061</v>
      </c>
      <c r="Q16" s="397">
        <f t="shared" si="7"/>
        <v>68.942469999999958</v>
      </c>
    </row>
    <row r="17" spans="1:17" ht="15.75" customHeight="1" x14ac:dyDescent="0.2">
      <c r="A17" s="316">
        <f>AT3A_Schools_PS!A17</f>
        <v>8</v>
      </c>
      <c r="B17" s="316" t="str">
        <f>AT3A_Schools_PS!B17</f>
        <v>08-BAGHPAT</v>
      </c>
      <c r="C17" s="396">
        <v>216.94</v>
      </c>
      <c r="D17" s="396">
        <v>144.34</v>
      </c>
      <c r="E17" s="397">
        <f t="shared" si="1"/>
        <v>361.28</v>
      </c>
      <c r="F17" s="396">
        <v>59.09</v>
      </c>
      <c r="G17" s="396">
        <v>-15.67</v>
      </c>
      <c r="H17" s="397">
        <f t="shared" si="2"/>
        <v>43.42</v>
      </c>
      <c r="I17" s="396">
        <v>185.12</v>
      </c>
      <c r="J17" s="396">
        <v>123.38</v>
      </c>
      <c r="K17" s="397">
        <f t="shared" si="3"/>
        <v>308.5</v>
      </c>
      <c r="L17" s="396">
        <v>206.01</v>
      </c>
      <c r="M17" s="396">
        <v>137.38</v>
      </c>
      <c r="N17" s="397">
        <f t="shared" si="4"/>
        <v>343.39</v>
      </c>
      <c r="O17" s="396">
        <f t="shared" si="5"/>
        <v>38.200000000000017</v>
      </c>
      <c r="P17" s="396">
        <f t="shared" si="6"/>
        <v>-29.67</v>
      </c>
      <c r="Q17" s="397">
        <f t="shared" si="7"/>
        <v>8.5300000000000153</v>
      </c>
    </row>
    <row r="18" spans="1:17" ht="15.75" customHeight="1" x14ac:dyDescent="0.2">
      <c r="A18" s="316">
        <f>AT3A_Schools_PS!A18</f>
        <v>9</v>
      </c>
      <c r="B18" s="316" t="str">
        <f>AT3A_Schools_PS!B18</f>
        <v>09-BAHRAICH</v>
      </c>
      <c r="C18" s="396">
        <v>1243.07</v>
      </c>
      <c r="D18" s="396">
        <v>827.04</v>
      </c>
      <c r="E18" s="397">
        <f t="shared" si="1"/>
        <v>2070.1099999999997</v>
      </c>
      <c r="F18" s="396">
        <v>19.486040000000003</v>
      </c>
      <c r="G18" s="396">
        <v>-173.25899999999999</v>
      </c>
      <c r="H18" s="397">
        <f t="shared" si="2"/>
        <v>-153.77295999999998</v>
      </c>
      <c r="I18" s="396">
        <v>1245.99</v>
      </c>
      <c r="J18" s="396">
        <v>830.73</v>
      </c>
      <c r="K18" s="397">
        <f t="shared" si="3"/>
        <v>2076.7200000000003</v>
      </c>
      <c r="L18" s="396">
        <v>1063.69</v>
      </c>
      <c r="M18" s="396">
        <v>708.61</v>
      </c>
      <c r="N18" s="397">
        <f t="shared" si="4"/>
        <v>1772.3000000000002</v>
      </c>
      <c r="O18" s="396">
        <f t="shared" si="5"/>
        <v>201.78603999999996</v>
      </c>
      <c r="P18" s="396">
        <f t="shared" si="6"/>
        <v>-51.13900000000001</v>
      </c>
      <c r="Q18" s="397">
        <f t="shared" si="7"/>
        <v>150.64703999999995</v>
      </c>
    </row>
    <row r="19" spans="1:17" ht="15.75" customHeight="1" x14ac:dyDescent="0.2">
      <c r="A19" s="316">
        <f>AT3A_Schools_PS!A19</f>
        <v>10</v>
      </c>
      <c r="B19" s="316" t="str">
        <f>AT3A_Schools_PS!B19</f>
        <v>10-BALLIA</v>
      </c>
      <c r="C19" s="396">
        <v>1058.31</v>
      </c>
      <c r="D19" s="396">
        <v>704.12</v>
      </c>
      <c r="E19" s="397">
        <f t="shared" si="1"/>
        <v>1762.4299999999998</v>
      </c>
      <c r="F19" s="396">
        <v>471.13600000000008</v>
      </c>
      <c r="G19" s="396">
        <v>-103.876</v>
      </c>
      <c r="H19" s="397">
        <f t="shared" si="2"/>
        <v>367.2600000000001</v>
      </c>
      <c r="I19" s="396">
        <v>677.73</v>
      </c>
      <c r="J19" s="396">
        <v>451.75</v>
      </c>
      <c r="K19" s="397">
        <f t="shared" si="3"/>
        <v>1129.48</v>
      </c>
      <c r="L19" s="396">
        <v>796.61</v>
      </c>
      <c r="M19" s="396">
        <v>531.19000000000005</v>
      </c>
      <c r="N19" s="397">
        <f t="shared" si="4"/>
        <v>1327.8000000000002</v>
      </c>
      <c r="O19" s="396">
        <f t="shared" si="5"/>
        <v>352.25599999999997</v>
      </c>
      <c r="P19" s="396">
        <f t="shared" si="6"/>
        <v>-183.31600000000003</v>
      </c>
      <c r="Q19" s="397">
        <f t="shared" si="7"/>
        <v>168.93999999999994</v>
      </c>
    </row>
    <row r="20" spans="1:17" ht="15.75" customHeight="1" x14ac:dyDescent="0.2">
      <c r="A20" s="316">
        <f>AT3A_Schools_PS!A20</f>
        <v>11</v>
      </c>
      <c r="B20" s="316" t="str">
        <f>AT3A_Schools_PS!B20</f>
        <v>11-BALRAMPUR</v>
      </c>
      <c r="C20" s="396">
        <v>680.52</v>
      </c>
      <c r="D20" s="396">
        <v>452.77</v>
      </c>
      <c r="E20" s="397">
        <f t="shared" si="1"/>
        <v>1133.29</v>
      </c>
      <c r="F20" s="396">
        <v>20.198000000000008</v>
      </c>
      <c r="G20" s="396">
        <v>22.001999999999999</v>
      </c>
      <c r="H20" s="397">
        <f t="shared" si="2"/>
        <v>42.2</v>
      </c>
      <c r="I20" s="396">
        <v>707.54</v>
      </c>
      <c r="J20" s="396">
        <v>471.76</v>
      </c>
      <c r="K20" s="397">
        <f t="shared" si="3"/>
        <v>1179.3</v>
      </c>
      <c r="L20" s="396">
        <v>658.28599999999994</v>
      </c>
      <c r="M20" s="396">
        <v>438.85</v>
      </c>
      <c r="N20" s="397">
        <f t="shared" si="4"/>
        <v>1097.136</v>
      </c>
      <c r="O20" s="396">
        <f t="shared" si="5"/>
        <v>69.451999999999998</v>
      </c>
      <c r="P20" s="396">
        <f t="shared" si="6"/>
        <v>54.911999999999978</v>
      </c>
      <c r="Q20" s="397">
        <f t="shared" si="7"/>
        <v>124.36399999999998</v>
      </c>
    </row>
    <row r="21" spans="1:17" ht="15.75" customHeight="1" x14ac:dyDescent="0.2">
      <c r="A21" s="316">
        <f>AT3A_Schools_PS!A21</f>
        <v>12</v>
      </c>
      <c r="B21" s="316" t="str">
        <f>AT3A_Schools_PS!B21</f>
        <v>12-BANDA</v>
      </c>
      <c r="C21" s="396">
        <v>546.32000000000005</v>
      </c>
      <c r="D21" s="396">
        <v>363.48</v>
      </c>
      <c r="E21" s="397">
        <f t="shared" si="1"/>
        <v>909.80000000000007</v>
      </c>
      <c r="F21" s="396">
        <v>-8.89</v>
      </c>
      <c r="G21" s="396">
        <v>-30.05</v>
      </c>
      <c r="H21" s="397">
        <f t="shared" si="2"/>
        <v>-38.94</v>
      </c>
      <c r="I21" s="396">
        <v>557.70000000000005</v>
      </c>
      <c r="J21" s="396">
        <v>371.81</v>
      </c>
      <c r="K21" s="397">
        <f t="shared" si="3"/>
        <v>929.51</v>
      </c>
      <c r="L21" s="396">
        <v>525.74900000000002</v>
      </c>
      <c r="M21" s="396">
        <v>350.49900000000002</v>
      </c>
      <c r="N21" s="397">
        <f t="shared" si="4"/>
        <v>876.24800000000005</v>
      </c>
      <c r="O21" s="396">
        <f t="shared" si="5"/>
        <v>23.061000000000035</v>
      </c>
      <c r="P21" s="396">
        <f t="shared" si="6"/>
        <v>-8.7390000000000327</v>
      </c>
      <c r="Q21" s="397">
        <f t="shared" si="7"/>
        <v>14.322000000000003</v>
      </c>
    </row>
    <row r="22" spans="1:17" ht="15.75" customHeight="1" x14ac:dyDescent="0.2">
      <c r="A22" s="316">
        <f>AT3A_Schools_PS!A22</f>
        <v>13</v>
      </c>
      <c r="B22" s="316" t="str">
        <f>AT3A_Schools_PS!B22</f>
        <v>13-BARABANKI</v>
      </c>
      <c r="C22" s="396">
        <v>767.98</v>
      </c>
      <c r="D22" s="396">
        <v>510.96</v>
      </c>
      <c r="E22" s="397">
        <f t="shared" si="1"/>
        <v>1278.94</v>
      </c>
      <c r="F22" s="396">
        <v>153.875</v>
      </c>
      <c r="G22" s="396">
        <v>-2.21</v>
      </c>
      <c r="H22" s="397">
        <f t="shared" si="2"/>
        <v>151.66499999999999</v>
      </c>
      <c r="I22" s="396">
        <v>653.67999999999995</v>
      </c>
      <c r="J22" s="396">
        <v>435.72</v>
      </c>
      <c r="K22" s="397">
        <f t="shared" si="3"/>
        <v>1089.4000000000001</v>
      </c>
      <c r="L22" s="396">
        <v>736.1</v>
      </c>
      <c r="M22" s="396">
        <v>490.74</v>
      </c>
      <c r="N22" s="397">
        <f t="shared" si="4"/>
        <v>1226.8400000000001</v>
      </c>
      <c r="O22" s="396">
        <f t="shared" si="5"/>
        <v>71.454999999999927</v>
      </c>
      <c r="P22" s="396">
        <f t="shared" si="6"/>
        <v>-57.229999999999961</v>
      </c>
      <c r="Q22" s="397">
        <f t="shared" si="7"/>
        <v>14.224999999999966</v>
      </c>
    </row>
    <row r="23" spans="1:17" ht="15.75" customHeight="1" x14ac:dyDescent="0.2">
      <c r="A23" s="316">
        <f>AT3A_Schools_PS!A23</f>
        <v>14</v>
      </c>
      <c r="B23" s="316" t="str">
        <f>AT3A_Schools_PS!B23</f>
        <v>14-BAREILY</v>
      </c>
      <c r="C23" s="396">
        <v>925</v>
      </c>
      <c r="D23" s="396">
        <v>615.41999999999996</v>
      </c>
      <c r="E23" s="397">
        <f t="shared" si="1"/>
        <v>1540.42</v>
      </c>
      <c r="F23" s="396">
        <v>-156.31</v>
      </c>
      <c r="G23" s="396">
        <v>-145.65</v>
      </c>
      <c r="H23" s="397">
        <f t="shared" si="2"/>
        <v>-301.96000000000004</v>
      </c>
      <c r="I23" s="396">
        <v>1036.57</v>
      </c>
      <c r="J23" s="396">
        <v>691.05</v>
      </c>
      <c r="K23" s="397">
        <f t="shared" si="3"/>
        <v>1727.62</v>
      </c>
      <c r="L23" s="396">
        <v>830.91600000000005</v>
      </c>
      <c r="M23" s="396">
        <v>553.94399999999996</v>
      </c>
      <c r="N23" s="397">
        <f t="shared" si="4"/>
        <v>1384.8600000000001</v>
      </c>
      <c r="O23" s="396">
        <f t="shared" si="5"/>
        <v>49.343999999999937</v>
      </c>
      <c r="P23" s="396">
        <f t="shared" si="6"/>
        <v>-8.5439999999999827</v>
      </c>
      <c r="Q23" s="397">
        <f t="shared" si="7"/>
        <v>40.799999999999955</v>
      </c>
    </row>
    <row r="24" spans="1:17" ht="15.75" customHeight="1" x14ac:dyDescent="0.2">
      <c r="A24" s="316">
        <f>AT3A_Schools_PS!A24</f>
        <v>15</v>
      </c>
      <c r="B24" s="316" t="str">
        <f>AT3A_Schools_PS!B24</f>
        <v>15-BASTI</v>
      </c>
      <c r="C24" s="396">
        <v>669.43</v>
      </c>
      <c r="D24" s="396">
        <v>445.39</v>
      </c>
      <c r="E24" s="397">
        <f t="shared" si="1"/>
        <v>1114.82</v>
      </c>
      <c r="F24" s="396">
        <v>-80.86</v>
      </c>
      <c r="G24" s="396">
        <v>-49.31</v>
      </c>
      <c r="H24" s="397">
        <f t="shared" si="2"/>
        <v>-130.17000000000002</v>
      </c>
      <c r="I24" s="396">
        <v>662.36</v>
      </c>
      <c r="J24" s="396">
        <v>441.61</v>
      </c>
      <c r="K24" s="397">
        <f t="shared" si="3"/>
        <v>1103.97</v>
      </c>
      <c r="L24" s="396">
        <v>526.49990000000003</v>
      </c>
      <c r="M24" s="396">
        <v>351.00393000000003</v>
      </c>
      <c r="N24" s="397">
        <f t="shared" si="4"/>
        <v>877.50383000000011</v>
      </c>
      <c r="O24" s="396">
        <f t="shared" si="5"/>
        <v>55.000099999999975</v>
      </c>
      <c r="P24" s="396">
        <f t="shared" si="6"/>
        <v>41.296069999999986</v>
      </c>
      <c r="Q24" s="397">
        <f t="shared" si="7"/>
        <v>96.296169999999961</v>
      </c>
    </row>
    <row r="25" spans="1:17" ht="15.75" customHeight="1" x14ac:dyDescent="0.2">
      <c r="A25" s="316">
        <f>AT3A_Schools_PS!A25</f>
        <v>16</v>
      </c>
      <c r="B25" s="316" t="str">
        <f>AT3A_Schools_PS!B25</f>
        <v>16-BHADOHI</v>
      </c>
      <c r="C25" s="396">
        <v>324.99</v>
      </c>
      <c r="D25" s="396">
        <v>216.23</v>
      </c>
      <c r="E25" s="397">
        <f t="shared" si="1"/>
        <v>541.22</v>
      </c>
      <c r="F25" s="396">
        <v>-22.49</v>
      </c>
      <c r="G25" s="396">
        <v>-63.57</v>
      </c>
      <c r="H25" s="397">
        <f t="shared" si="2"/>
        <v>-86.06</v>
      </c>
      <c r="I25" s="396">
        <v>339.98</v>
      </c>
      <c r="J25" s="396">
        <v>226.68</v>
      </c>
      <c r="K25" s="397">
        <f t="shared" si="3"/>
        <v>566.66000000000008</v>
      </c>
      <c r="L25" s="396">
        <v>329.4</v>
      </c>
      <c r="M25" s="396">
        <v>213.52</v>
      </c>
      <c r="N25" s="397">
        <f t="shared" si="4"/>
        <v>542.91999999999996</v>
      </c>
      <c r="O25" s="396">
        <f t="shared" si="5"/>
        <v>-11.909999999999968</v>
      </c>
      <c r="P25" s="396">
        <f t="shared" si="6"/>
        <v>-50.41</v>
      </c>
      <c r="Q25" s="397">
        <f t="shared" si="7"/>
        <v>-62.319999999999965</v>
      </c>
    </row>
    <row r="26" spans="1:17" ht="15.75" customHeight="1" x14ac:dyDescent="0.2">
      <c r="A26" s="316">
        <f>AT3A_Schools_PS!A26</f>
        <v>17</v>
      </c>
      <c r="B26" s="316" t="str">
        <f>AT3A_Schools_PS!B26</f>
        <v>17-BIJNOUR</v>
      </c>
      <c r="C26" s="396">
        <v>649.55999999999995</v>
      </c>
      <c r="D26" s="396">
        <v>432.17</v>
      </c>
      <c r="E26" s="397">
        <f t="shared" si="1"/>
        <v>1081.73</v>
      </c>
      <c r="F26" s="396">
        <v>120.25</v>
      </c>
      <c r="G26" s="396">
        <v>69.819999999999993</v>
      </c>
      <c r="H26" s="397">
        <f t="shared" si="2"/>
        <v>190.07</v>
      </c>
      <c r="I26" s="396">
        <v>524.27</v>
      </c>
      <c r="J26" s="396">
        <v>349.46</v>
      </c>
      <c r="K26" s="397">
        <f t="shared" si="3"/>
        <v>873.73</v>
      </c>
      <c r="L26" s="396">
        <v>527.02</v>
      </c>
      <c r="M26" s="396">
        <v>351.33</v>
      </c>
      <c r="N26" s="397">
        <f t="shared" si="4"/>
        <v>878.34999999999991</v>
      </c>
      <c r="O26" s="396">
        <f t="shared" si="5"/>
        <v>117.5</v>
      </c>
      <c r="P26" s="396">
        <f t="shared" si="6"/>
        <v>67.949999999999989</v>
      </c>
      <c r="Q26" s="397">
        <f t="shared" si="7"/>
        <v>185.45</v>
      </c>
    </row>
    <row r="27" spans="1:17" ht="15.75" customHeight="1" x14ac:dyDescent="0.2">
      <c r="A27" s="316">
        <f>AT3A_Schools_PS!A27</f>
        <v>18</v>
      </c>
      <c r="B27" s="316" t="str">
        <f>AT3A_Schools_PS!B27</f>
        <v>18-BULANDSHAHAR</v>
      </c>
      <c r="C27" s="396">
        <v>549.96</v>
      </c>
      <c r="D27" s="396">
        <v>365.9</v>
      </c>
      <c r="E27" s="397">
        <f t="shared" si="1"/>
        <v>915.86</v>
      </c>
      <c r="F27" s="396">
        <v>226.28300000000002</v>
      </c>
      <c r="G27" s="396">
        <v>35.64</v>
      </c>
      <c r="H27" s="397">
        <f t="shared" si="2"/>
        <v>261.923</v>
      </c>
      <c r="I27" s="396">
        <v>565.20000000000005</v>
      </c>
      <c r="J27" s="396">
        <v>376.85</v>
      </c>
      <c r="K27" s="397">
        <f t="shared" si="3"/>
        <v>942.05000000000007</v>
      </c>
      <c r="L27" s="396">
        <v>787</v>
      </c>
      <c r="M27" s="396">
        <v>260.77</v>
      </c>
      <c r="N27" s="397">
        <f t="shared" si="4"/>
        <v>1047.77</v>
      </c>
      <c r="O27" s="396">
        <f t="shared" si="5"/>
        <v>4.4830000000000609</v>
      </c>
      <c r="P27" s="396">
        <f t="shared" si="6"/>
        <v>151.72000000000003</v>
      </c>
      <c r="Q27" s="397">
        <f t="shared" si="7"/>
        <v>156.20300000000009</v>
      </c>
    </row>
    <row r="28" spans="1:17" ht="15.75" customHeight="1" x14ac:dyDescent="0.2">
      <c r="A28" s="316">
        <f>AT3A_Schools_PS!A28</f>
        <v>19</v>
      </c>
      <c r="B28" s="316" t="str">
        <f>AT3A_Schools_PS!B28</f>
        <v>19-CHANDAULI</v>
      </c>
      <c r="C28" s="396">
        <v>543.27</v>
      </c>
      <c r="D28" s="396">
        <v>361.45</v>
      </c>
      <c r="E28" s="397">
        <f t="shared" si="1"/>
        <v>904.72</v>
      </c>
      <c r="F28" s="396">
        <v>159.41999999999999</v>
      </c>
      <c r="G28" s="396">
        <v>-79.59</v>
      </c>
      <c r="H28" s="397">
        <f t="shared" si="2"/>
        <v>79.829999999999984</v>
      </c>
      <c r="I28" s="396">
        <v>456.48</v>
      </c>
      <c r="J28" s="396">
        <v>304.29000000000002</v>
      </c>
      <c r="K28" s="397">
        <f t="shared" si="3"/>
        <v>760.77</v>
      </c>
      <c r="L28" s="396">
        <v>500.78</v>
      </c>
      <c r="M28" s="396">
        <v>333.86099999999999</v>
      </c>
      <c r="N28" s="397">
        <f t="shared" si="4"/>
        <v>834.64099999999996</v>
      </c>
      <c r="O28" s="396">
        <f t="shared" si="5"/>
        <v>115.12</v>
      </c>
      <c r="P28" s="396">
        <f t="shared" si="6"/>
        <v>-109.16099999999997</v>
      </c>
      <c r="Q28" s="397">
        <f t="shared" si="7"/>
        <v>5.9590000000000316</v>
      </c>
    </row>
    <row r="29" spans="1:17" ht="15.75" customHeight="1" x14ac:dyDescent="0.2">
      <c r="A29" s="316">
        <f>AT3A_Schools_PS!A29</f>
        <v>20</v>
      </c>
      <c r="B29" s="316" t="str">
        <f>AT3A_Schools_PS!B29</f>
        <v>20-CHITRAKOOT</v>
      </c>
      <c r="C29" s="396">
        <v>363.4</v>
      </c>
      <c r="D29" s="396">
        <v>241.77</v>
      </c>
      <c r="E29" s="397">
        <f t="shared" si="1"/>
        <v>605.16999999999996</v>
      </c>
      <c r="F29" s="396">
        <v>-14.828439999999999</v>
      </c>
      <c r="G29" s="396">
        <v>-17.785630000000001</v>
      </c>
      <c r="H29" s="397">
        <f t="shared" si="2"/>
        <v>-32.614069999999998</v>
      </c>
      <c r="I29" s="396">
        <v>370.84</v>
      </c>
      <c r="J29" s="396">
        <v>247.2</v>
      </c>
      <c r="K29" s="397">
        <f t="shared" si="3"/>
        <v>618.04</v>
      </c>
      <c r="L29" s="396">
        <v>340.25186000000002</v>
      </c>
      <c r="M29" s="396">
        <v>226.82791</v>
      </c>
      <c r="N29" s="397">
        <f t="shared" si="4"/>
        <v>567.07977000000005</v>
      </c>
      <c r="O29" s="396">
        <f t="shared" si="5"/>
        <v>15.759699999999953</v>
      </c>
      <c r="P29" s="396">
        <f t="shared" si="6"/>
        <v>2.5864599999999882</v>
      </c>
      <c r="Q29" s="397">
        <f t="shared" si="7"/>
        <v>18.346159999999941</v>
      </c>
    </row>
    <row r="30" spans="1:17" ht="15.75" customHeight="1" x14ac:dyDescent="0.2">
      <c r="A30" s="316">
        <f>AT3A_Schools_PS!A30</f>
        <v>21</v>
      </c>
      <c r="B30" s="316" t="str">
        <f>AT3A_Schools_PS!B30</f>
        <v>21-AMETHI</v>
      </c>
      <c r="C30" s="396">
        <v>394.02</v>
      </c>
      <c r="D30" s="396">
        <v>262.14999999999998</v>
      </c>
      <c r="E30" s="397">
        <f t="shared" si="1"/>
        <v>656.17</v>
      </c>
      <c r="F30" s="396">
        <v>64.685999999999993</v>
      </c>
      <c r="G30" s="396">
        <v>31.084</v>
      </c>
      <c r="H30" s="397">
        <f t="shared" si="2"/>
        <v>95.77</v>
      </c>
      <c r="I30" s="396">
        <v>325.99</v>
      </c>
      <c r="J30" s="396">
        <v>217.28</v>
      </c>
      <c r="K30" s="397">
        <f t="shared" si="3"/>
        <v>543.27</v>
      </c>
      <c r="L30" s="396">
        <v>374.58238999999998</v>
      </c>
      <c r="M30" s="396">
        <v>249.72192999999999</v>
      </c>
      <c r="N30" s="397">
        <f t="shared" si="4"/>
        <v>624.30431999999996</v>
      </c>
      <c r="O30" s="396">
        <f t="shared" si="5"/>
        <v>16.093610000000012</v>
      </c>
      <c r="P30" s="396">
        <f t="shared" si="6"/>
        <v>-1.3579299999999819</v>
      </c>
      <c r="Q30" s="397">
        <f t="shared" si="7"/>
        <v>14.735680000000031</v>
      </c>
    </row>
    <row r="31" spans="1:17" ht="15.75" customHeight="1" x14ac:dyDescent="0.2">
      <c r="A31" s="316">
        <f>AT3A_Schools_PS!A31</f>
        <v>22</v>
      </c>
      <c r="B31" s="316" t="str">
        <f>AT3A_Schools_PS!B31</f>
        <v>22-DEORIA</v>
      </c>
      <c r="C31" s="396">
        <v>655.48</v>
      </c>
      <c r="D31" s="396">
        <v>436.11</v>
      </c>
      <c r="E31" s="397">
        <f t="shared" si="1"/>
        <v>1091.5900000000001</v>
      </c>
      <c r="F31" s="396">
        <v>156.82999999999998</v>
      </c>
      <c r="G31" s="396">
        <v>-42.27</v>
      </c>
      <c r="H31" s="397">
        <f t="shared" si="2"/>
        <v>114.55999999999997</v>
      </c>
      <c r="I31" s="396">
        <v>556.33000000000004</v>
      </c>
      <c r="J31" s="396">
        <v>370.82</v>
      </c>
      <c r="K31" s="397">
        <f t="shared" si="3"/>
        <v>927.15000000000009</v>
      </c>
      <c r="L31" s="396">
        <v>631.36</v>
      </c>
      <c r="M31" s="396">
        <v>420.9</v>
      </c>
      <c r="N31" s="397">
        <f t="shared" si="4"/>
        <v>1052.26</v>
      </c>
      <c r="O31" s="396">
        <f t="shared" si="5"/>
        <v>81.800000000000068</v>
      </c>
      <c r="P31" s="396">
        <f t="shared" si="6"/>
        <v>-92.349999999999966</v>
      </c>
      <c r="Q31" s="397">
        <f t="shared" si="7"/>
        <v>-10.549999999999898</v>
      </c>
    </row>
    <row r="32" spans="1:17" ht="15.75" customHeight="1" x14ac:dyDescent="0.2">
      <c r="A32" s="316">
        <f>AT3A_Schools_PS!A32</f>
        <v>23</v>
      </c>
      <c r="B32" s="316" t="str">
        <f>AT3A_Schools_PS!B32</f>
        <v>23-ETAH</v>
      </c>
      <c r="C32" s="396">
        <v>448.12</v>
      </c>
      <c r="D32" s="396">
        <v>298.14999999999998</v>
      </c>
      <c r="E32" s="397">
        <f t="shared" si="1"/>
        <v>746.27</v>
      </c>
      <c r="F32" s="396">
        <v>89</v>
      </c>
      <c r="G32" s="396">
        <v>5.35</v>
      </c>
      <c r="H32" s="397">
        <f t="shared" si="2"/>
        <v>94.35</v>
      </c>
      <c r="I32" s="396">
        <v>370.04</v>
      </c>
      <c r="J32" s="396">
        <v>246.65</v>
      </c>
      <c r="K32" s="397">
        <f t="shared" si="3"/>
        <v>616.69000000000005</v>
      </c>
      <c r="L32" s="396">
        <v>412.77</v>
      </c>
      <c r="M32" s="396">
        <v>275.18</v>
      </c>
      <c r="N32" s="397">
        <f t="shared" si="4"/>
        <v>687.95</v>
      </c>
      <c r="O32" s="396">
        <f t="shared" si="5"/>
        <v>46.270000000000039</v>
      </c>
      <c r="P32" s="396">
        <f t="shared" si="6"/>
        <v>-23.180000000000007</v>
      </c>
      <c r="Q32" s="397">
        <f t="shared" si="7"/>
        <v>23.090000000000032</v>
      </c>
    </row>
    <row r="33" spans="1:17" ht="15.75" customHeight="1" x14ac:dyDescent="0.2">
      <c r="A33" s="316">
        <f>AT3A_Schools_PS!A33</f>
        <v>24</v>
      </c>
      <c r="B33" s="316" t="str">
        <f>AT3A_Schools_PS!B33</f>
        <v>24-FAIZABAD</v>
      </c>
      <c r="C33" s="396">
        <v>565.78</v>
      </c>
      <c r="D33" s="396">
        <v>376.43</v>
      </c>
      <c r="E33" s="397">
        <f t="shared" si="1"/>
        <v>942.21</v>
      </c>
      <c r="F33" s="396">
        <v>251.01000000000002</v>
      </c>
      <c r="G33" s="396">
        <v>125.34</v>
      </c>
      <c r="H33" s="397">
        <f t="shared" si="2"/>
        <v>376.35</v>
      </c>
      <c r="I33" s="396">
        <v>466.88</v>
      </c>
      <c r="J33" s="396">
        <v>311.18</v>
      </c>
      <c r="K33" s="397">
        <f t="shared" si="3"/>
        <v>778.06</v>
      </c>
      <c r="L33" s="396">
        <v>514.87</v>
      </c>
      <c r="M33" s="396">
        <v>343.25</v>
      </c>
      <c r="N33" s="397">
        <f t="shared" si="4"/>
        <v>858.12</v>
      </c>
      <c r="O33" s="396">
        <f t="shared" si="5"/>
        <v>203.01999999999998</v>
      </c>
      <c r="P33" s="396">
        <f t="shared" si="6"/>
        <v>93.269999999999982</v>
      </c>
      <c r="Q33" s="397">
        <f t="shared" si="7"/>
        <v>296.28999999999996</v>
      </c>
    </row>
    <row r="34" spans="1:17" ht="15.75" customHeight="1" x14ac:dyDescent="0.2">
      <c r="A34" s="316">
        <f>AT3A_Schools_PS!A34</f>
        <v>25</v>
      </c>
      <c r="B34" s="316" t="str">
        <f>AT3A_Schools_PS!B34</f>
        <v>25-FARRUKHABAD</v>
      </c>
      <c r="C34" s="396">
        <v>436.86</v>
      </c>
      <c r="D34" s="396">
        <v>290.64999999999998</v>
      </c>
      <c r="E34" s="397">
        <f t="shared" si="1"/>
        <v>727.51</v>
      </c>
      <c r="F34" s="396">
        <v>-84.509999999999991</v>
      </c>
      <c r="G34" s="396">
        <v>-84.819180000000003</v>
      </c>
      <c r="H34" s="397">
        <f t="shared" si="2"/>
        <v>-169.32918000000001</v>
      </c>
      <c r="I34" s="396">
        <v>537.80999999999995</v>
      </c>
      <c r="J34" s="396">
        <v>358.59</v>
      </c>
      <c r="K34" s="397">
        <f t="shared" si="3"/>
        <v>896.39999999999986</v>
      </c>
      <c r="L34" s="396">
        <v>439.57001000000002</v>
      </c>
      <c r="M34" s="396">
        <v>293.07</v>
      </c>
      <c r="N34" s="397">
        <f t="shared" si="4"/>
        <v>732.64001000000007</v>
      </c>
      <c r="O34" s="396">
        <f t="shared" si="5"/>
        <v>13.72998999999993</v>
      </c>
      <c r="P34" s="396">
        <f t="shared" si="6"/>
        <v>-19.299180000000035</v>
      </c>
      <c r="Q34" s="397">
        <f t="shared" si="7"/>
        <v>-5.5691900000001056</v>
      </c>
    </row>
    <row r="35" spans="1:17" ht="15.75" customHeight="1" x14ac:dyDescent="0.2">
      <c r="A35" s="316">
        <f>AT3A_Schools_PS!A35</f>
        <v>26</v>
      </c>
      <c r="B35" s="316" t="str">
        <f>AT3A_Schools_PS!B35</f>
        <v>26-FATEHPUR</v>
      </c>
      <c r="C35" s="396">
        <v>699.72</v>
      </c>
      <c r="D35" s="396">
        <v>465.54</v>
      </c>
      <c r="E35" s="397">
        <f t="shared" si="1"/>
        <v>1165.26</v>
      </c>
      <c r="F35" s="396">
        <v>162.62400000000002</v>
      </c>
      <c r="G35" s="396">
        <v>2E-3</v>
      </c>
      <c r="H35" s="397">
        <f t="shared" si="2"/>
        <v>162.62600000000003</v>
      </c>
      <c r="I35" s="396">
        <v>575.82000000000005</v>
      </c>
      <c r="J35" s="396">
        <v>383.82</v>
      </c>
      <c r="K35" s="397">
        <f t="shared" si="3"/>
        <v>959.6400000000001</v>
      </c>
      <c r="L35" s="396">
        <v>583.25</v>
      </c>
      <c r="M35" s="396">
        <v>497.16</v>
      </c>
      <c r="N35" s="397">
        <f t="shared" si="4"/>
        <v>1080.4100000000001</v>
      </c>
      <c r="O35" s="396">
        <f t="shared" si="5"/>
        <v>155.19400000000007</v>
      </c>
      <c r="P35" s="396">
        <f t="shared" si="6"/>
        <v>-113.33800000000002</v>
      </c>
      <c r="Q35" s="397">
        <f t="shared" si="7"/>
        <v>41.856000000000051</v>
      </c>
    </row>
    <row r="36" spans="1:17" ht="15.75" customHeight="1" x14ac:dyDescent="0.2">
      <c r="A36" s="316">
        <f>AT3A_Schools_PS!A36</f>
        <v>27</v>
      </c>
      <c r="B36" s="316" t="str">
        <f>AT3A_Schools_PS!B36</f>
        <v>27-FIROZABAD</v>
      </c>
      <c r="C36" s="396">
        <v>420.46</v>
      </c>
      <c r="D36" s="396">
        <v>279.74</v>
      </c>
      <c r="E36" s="397">
        <f t="shared" si="1"/>
        <v>700.2</v>
      </c>
      <c r="F36" s="396">
        <v>1</v>
      </c>
      <c r="G36" s="396">
        <v>34.72</v>
      </c>
      <c r="H36" s="397">
        <f t="shared" si="2"/>
        <v>35.72</v>
      </c>
      <c r="I36" s="396">
        <v>392.44</v>
      </c>
      <c r="J36" s="396">
        <v>261.64</v>
      </c>
      <c r="K36" s="397">
        <f t="shared" si="3"/>
        <v>654.07999999999993</v>
      </c>
      <c r="L36" s="396">
        <v>402.5</v>
      </c>
      <c r="M36" s="396">
        <v>268.32</v>
      </c>
      <c r="N36" s="397">
        <f t="shared" si="4"/>
        <v>670.81999999999994</v>
      </c>
      <c r="O36" s="396">
        <f t="shared" si="5"/>
        <v>-9.0600000000000023</v>
      </c>
      <c r="P36" s="396">
        <f t="shared" si="6"/>
        <v>28.04000000000002</v>
      </c>
      <c r="Q36" s="397">
        <f t="shared" si="7"/>
        <v>18.980000000000018</v>
      </c>
    </row>
    <row r="37" spans="1:17" ht="15.75" customHeight="1" x14ac:dyDescent="0.2">
      <c r="A37" s="316">
        <f>AT3A_Schools_PS!A37</f>
        <v>28</v>
      </c>
      <c r="B37" s="316" t="str">
        <f>AT3A_Schools_PS!B37</f>
        <v>28-G.B. NAGAR</v>
      </c>
      <c r="C37" s="396">
        <v>260.64</v>
      </c>
      <c r="D37" s="396">
        <v>173.41</v>
      </c>
      <c r="E37" s="397">
        <f t="shared" si="1"/>
        <v>434.04999999999995</v>
      </c>
      <c r="F37" s="396">
        <v>29.03</v>
      </c>
      <c r="G37" s="396">
        <v>0</v>
      </c>
      <c r="H37" s="397">
        <f t="shared" si="2"/>
        <v>29.03</v>
      </c>
      <c r="I37" s="396">
        <v>220.91</v>
      </c>
      <c r="J37" s="396">
        <v>147.26</v>
      </c>
      <c r="K37" s="397">
        <f t="shared" si="3"/>
        <v>368.16999999999996</v>
      </c>
      <c r="L37" s="396">
        <v>218.74</v>
      </c>
      <c r="M37" s="396">
        <v>140.9314</v>
      </c>
      <c r="N37" s="397">
        <f t="shared" si="4"/>
        <v>359.67140000000001</v>
      </c>
      <c r="O37" s="396">
        <f t="shared" si="5"/>
        <v>31.199999999999989</v>
      </c>
      <c r="P37" s="396">
        <f t="shared" si="6"/>
        <v>6.3285999999999945</v>
      </c>
      <c r="Q37" s="397">
        <f t="shared" si="7"/>
        <v>37.528599999999983</v>
      </c>
    </row>
    <row r="38" spans="1:17" ht="15.75" customHeight="1" x14ac:dyDescent="0.2">
      <c r="A38" s="316">
        <f>AT3A_Schools_PS!A38</f>
        <v>29</v>
      </c>
      <c r="B38" s="316" t="str">
        <f>AT3A_Schools_PS!B38</f>
        <v>29-GHAZIPUR</v>
      </c>
      <c r="C38" s="396">
        <v>831.1</v>
      </c>
      <c r="D38" s="396">
        <v>552.95000000000005</v>
      </c>
      <c r="E38" s="397">
        <f t="shared" si="1"/>
        <v>1384.0500000000002</v>
      </c>
      <c r="F38" s="396">
        <v>-36.522399999999998</v>
      </c>
      <c r="G38" s="396">
        <v>-37.18</v>
      </c>
      <c r="H38" s="397">
        <f t="shared" si="2"/>
        <v>-73.702399999999997</v>
      </c>
      <c r="I38" s="396">
        <v>836.95</v>
      </c>
      <c r="J38" s="396">
        <v>558.05999999999995</v>
      </c>
      <c r="K38" s="397">
        <f t="shared" si="3"/>
        <v>1395.01</v>
      </c>
      <c r="L38" s="396">
        <v>756.16166999999996</v>
      </c>
      <c r="M38" s="396">
        <v>504.10111999999998</v>
      </c>
      <c r="N38" s="397">
        <f t="shared" si="4"/>
        <v>1260.26279</v>
      </c>
      <c r="O38" s="396">
        <f t="shared" si="5"/>
        <v>44.265930000000139</v>
      </c>
      <c r="P38" s="396">
        <f t="shared" si="6"/>
        <v>16.778880000000015</v>
      </c>
      <c r="Q38" s="397">
        <f t="shared" si="7"/>
        <v>61.044810000000155</v>
      </c>
    </row>
    <row r="39" spans="1:17" ht="15.75" customHeight="1" x14ac:dyDescent="0.2">
      <c r="A39" s="316">
        <f>AT3A_Schools_PS!A39</f>
        <v>30</v>
      </c>
      <c r="B39" s="316" t="str">
        <f>AT3A_Schools_PS!B39</f>
        <v>30-GHAZIYABAD</v>
      </c>
      <c r="C39" s="396">
        <v>233.3</v>
      </c>
      <c r="D39" s="396">
        <v>155.22</v>
      </c>
      <c r="E39" s="397">
        <f t="shared" si="1"/>
        <v>388.52</v>
      </c>
      <c r="F39" s="396">
        <v>-42.9</v>
      </c>
      <c r="G39" s="396">
        <v>0</v>
      </c>
      <c r="H39" s="397">
        <f t="shared" si="2"/>
        <v>-42.9</v>
      </c>
      <c r="I39" s="396">
        <v>269.7</v>
      </c>
      <c r="J39" s="396">
        <v>179.8</v>
      </c>
      <c r="K39" s="397">
        <f t="shared" si="3"/>
        <v>449.5</v>
      </c>
      <c r="L39" s="396">
        <v>250.6</v>
      </c>
      <c r="M39" s="396">
        <v>167.06</v>
      </c>
      <c r="N39" s="397">
        <f t="shared" si="4"/>
        <v>417.65999999999997</v>
      </c>
      <c r="O39" s="396">
        <f t="shared" si="5"/>
        <v>-23.800000000000011</v>
      </c>
      <c r="P39" s="396">
        <f t="shared" si="6"/>
        <v>12.740000000000009</v>
      </c>
      <c r="Q39" s="397">
        <f t="shared" si="7"/>
        <v>-11.060000000000002</v>
      </c>
    </row>
    <row r="40" spans="1:17" ht="15.75" customHeight="1" x14ac:dyDescent="0.2">
      <c r="A40" s="316">
        <f>AT3A_Schools_PS!A40</f>
        <v>31</v>
      </c>
      <c r="B40" s="316" t="str">
        <f>AT3A_Schools_PS!B40</f>
        <v>31-GONDA</v>
      </c>
      <c r="C40" s="396">
        <v>925.98</v>
      </c>
      <c r="D40" s="396">
        <v>616.08000000000004</v>
      </c>
      <c r="E40" s="397">
        <f t="shared" si="1"/>
        <v>1542.06</v>
      </c>
      <c r="F40" s="396">
        <v>293.52999999999997</v>
      </c>
      <c r="G40" s="396">
        <v>54.28</v>
      </c>
      <c r="H40" s="397">
        <f t="shared" si="2"/>
        <v>347.80999999999995</v>
      </c>
      <c r="I40" s="396">
        <v>777.29</v>
      </c>
      <c r="J40" s="396">
        <v>518.12</v>
      </c>
      <c r="K40" s="397">
        <f t="shared" si="3"/>
        <v>1295.4099999999999</v>
      </c>
      <c r="L40" s="396">
        <v>850.43</v>
      </c>
      <c r="M40" s="396">
        <v>566.94000000000005</v>
      </c>
      <c r="N40" s="397">
        <f t="shared" si="4"/>
        <v>1417.37</v>
      </c>
      <c r="O40" s="396">
        <f t="shared" si="5"/>
        <v>220.39</v>
      </c>
      <c r="P40" s="396">
        <f t="shared" si="6"/>
        <v>5.4599999999999227</v>
      </c>
      <c r="Q40" s="397">
        <f t="shared" si="7"/>
        <v>225.84999999999991</v>
      </c>
    </row>
    <row r="41" spans="1:17" ht="15.75" customHeight="1" x14ac:dyDescent="0.2">
      <c r="A41" s="316">
        <f>AT3A_Schools_PS!A41</f>
        <v>32</v>
      </c>
      <c r="B41" s="316" t="str">
        <f>AT3A_Schools_PS!B41</f>
        <v>32-GORAKHPUR</v>
      </c>
      <c r="C41" s="396">
        <v>777.87</v>
      </c>
      <c r="D41" s="396">
        <v>517.53</v>
      </c>
      <c r="E41" s="397">
        <f t="shared" si="1"/>
        <v>1295.4000000000001</v>
      </c>
      <c r="F41" s="396">
        <v>83.309999999999988</v>
      </c>
      <c r="G41" s="396">
        <v>-23.6</v>
      </c>
      <c r="H41" s="397">
        <f t="shared" si="2"/>
        <v>59.709999999999987</v>
      </c>
      <c r="I41" s="396">
        <v>675.04</v>
      </c>
      <c r="J41" s="396">
        <v>449.92</v>
      </c>
      <c r="K41" s="397">
        <f t="shared" si="3"/>
        <v>1124.96</v>
      </c>
      <c r="L41" s="396">
        <v>682.15</v>
      </c>
      <c r="M41" s="396">
        <v>454.73</v>
      </c>
      <c r="N41" s="397">
        <f t="shared" si="4"/>
        <v>1136.8800000000001</v>
      </c>
      <c r="O41" s="396">
        <f t="shared" si="5"/>
        <v>76.199999999999932</v>
      </c>
      <c r="P41" s="396">
        <f t="shared" si="6"/>
        <v>-28.410000000000025</v>
      </c>
      <c r="Q41" s="397">
        <f t="shared" si="7"/>
        <v>47.789999999999907</v>
      </c>
    </row>
    <row r="42" spans="1:17" ht="15.75" customHeight="1" x14ac:dyDescent="0.2">
      <c r="A42" s="316">
        <f>AT3A_Schools_PS!A42</f>
        <v>33</v>
      </c>
      <c r="B42" s="316" t="str">
        <f>AT3A_Schools_PS!B42</f>
        <v>33-HAMEERPUR</v>
      </c>
      <c r="C42" s="396">
        <v>264.11</v>
      </c>
      <c r="D42" s="396">
        <v>175.72</v>
      </c>
      <c r="E42" s="397">
        <f t="shared" si="1"/>
        <v>439.83000000000004</v>
      </c>
      <c r="F42" s="396">
        <v>72.350000000000023</v>
      </c>
      <c r="G42" s="396">
        <v>21.54</v>
      </c>
      <c r="H42" s="397">
        <f t="shared" si="2"/>
        <v>93.890000000000015</v>
      </c>
      <c r="I42" s="396">
        <v>241.83</v>
      </c>
      <c r="J42" s="396">
        <v>161.24</v>
      </c>
      <c r="K42" s="397">
        <f t="shared" si="3"/>
        <v>403.07000000000005</v>
      </c>
      <c r="L42" s="396">
        <v>272.2</v>
      </c>
      <c r="M42" s="396">
        <v>181.1</v>
      </c>
      <c r="N42" s="397">
        <f t="shared" si="4"/>
        <v>453.29999999999995</v>
      </c>
      <c r="O42" s="396">
        <f t="shared" ref="O42:O73" si="8">F42+I42-L42</f>
        <v>41.980000000000075</v>
      </c>
      <c r="P42" s="396">
        <f t="shared" ref="P42:P73" si="9">G42+J42-M42</f>
        <v>1.6800000000000068</v>
      </c>
      <c r="Q42" s="397">
        <f t="shared" si="7"/>
        <v>43.660000000000082</v>
      </c>
    </row>
    <row r="43" spans="1:17" ht="15.75" customHeight="1" x14ac:dyDescent="0.2">
      <c r="A43" s="316">
        <f>AT3A_Schools_PS!A43</f>
        <v>34</v>
      </c>
      <c r="B43" s="316" t="str">
        <f>AT3A_Schools_PS!B43</f>
        <v>34-HARDOI</v>
      </c>
      <c r="C43" s="396">
        <v>1270.8</v>
      </c>
      <c r="D43" s="396">
        <v>845.49</v>
      </c>
      <c r="E43" s="397">
        <f t="shared" si="1"/>
        <v>2116.29</v>
      </c>
      <c r="F43" s="396">
        <v>207.37599999999998</v>
      </c>
      <c r="G43" s="396">
        <v>-7.7359999999999998</v>
      </c>
      <c r="H43" s="397">
        <f t="shared" si="2"/>
        <v>199.64</v>
      </c>
      <c r="I43" s="396">
        <v>1091.8399999999999</v>
      </c>
      <c r="J43" s="396">
        <v>727.79</v>
      </c>
      <c r="K43" s="397">
        <f t="shared" si="3"/>
        <v>1819.6299999999999</v>
      </c>
      <c r="L43" s="396">
        <v>1172.97</v>
      </c>
      <c r="M43" s="396">
        <v>781.98</v>
      </c>
      <c r="N43" s="397">
        <f t="shared" si="4"/>
        <v>1954.95</v>
      </c>
      <c r="O43" s="396">
        <f t="shared" si="8"/>
        <v>126.24599999999987</v>
      </c>
      <c r="P43" s="396">
        <f t="shared" si="9"/>
        <v>-61.926000000000045</v>
      </c>
      <c r="Q43" s="397">
        <f t="shared" si="7"/>
        <v>64.319999999999823</v>
      </c>
    </row>
    <row r="44" spans="1:17" ht="15.75" customHeight="1" x14ac:dyDescent="0.2">
      <c r="A44" s="316">
        <f>AT3A_Schools_PS!A44</f>
        <v>35</v>
      </c>
      <c r="B44" s="316" t="str">
        <f>AT3A_Schools_PS!B44</f>
        <v>35-HATHRAS</v>
      </c>
      <c r="C44" s="396">
        <v>300.27999999999997</v>
      </c>
      <c r="D44" s="396">
        <v>199.78</v>
      </c>
      <c r="E44" s="397">
        <f t="shared" si="1"/>
        <v>500.05999999999995</v>
      </c>
      <c r="F44" s="396">
        <v>21.426000000000002</v>
      </c>
      <c r="G44" s="396">
        <v>-10.236000000000001</v>
      </c>
      <c r="H44" s="397">
        <f t="shared" si="2"/>
        <v>11.190000000000001</v>
      </c>
      <c r="I44" s="396">
        <v>284.74</v>
      </c>
      <c r="J44" s="396">
        <v>189.81</v>
      </c>
      <c r="K44" s="397">
        <f t="shared" si="3"/>
        <v>474.55</v>
      </c>
      <c r="L44" s="396">
        <v>286.07709</v>
      </c>
      <c r="M44" s="396">
        <v>190.72139000000001</v>
      </c>
      <c r="N44" s="397">
        <f t="shared" si="4"/>
        <v>476.79848000000004</v>
      </c>
      <c r="O44" s="396">
        <f t="shared" si="8"/>
        <v>20.088909999999998</v>
      </c>
      <c r="P44" s="396">
        <f t="shared" si="9"/>
        <v>-11.147390000000001</v>
      </c>
      <c r="Q44" s="397">
        <f t="shared" si="7"/>
        <v>8.941519999999997</v>
      </c>
    </row>
    <row r="45" spans="1:17" ht="15.75" customHeight="1" x14ac:dyDescent="0.2">
      <c r="A45" s="316">
        <f>AT3A_Schools_PS!A45</f>
        <v>36</v>
      </c>
      <c r="B45" s="316" t="str">
        <f>AT3A_Schools_PS!B45</f>
        <v>36-ITAWAH</v>
      </c>
      <c r="C45" s="396">
        <v>328.56</v>
      </c>
      <c r="D45" s="396">
        <v>218.6</v>
      </c>
      <c r="E45" s="397">
        <f t="shared" si="1"/>
        <v>547.16</v>
      </c>
      <c r="F45" s="396">
        <v>26.990000000000002</v>
      </c>
      <c r="G45" s="396">
        <v>4.28</v>
      </c>
      <c r="H45" s="397">
        <f t="shared" si="2"/>
        <v>31.270000000000003</v>
      </c>
      <c r="I45" s="396">
        <v>293.56</v>
      </c>
      <c r="J45" s="396">
        <v>195.71</v>
      </c>
      <c r="K45" s="397">
        <f t="shared" si="3"/>
        <v>489.27</v>
      </c>
      <c r="L45" s="396">
        <v>298.01100000000002</v>
      </c>
      <c r="M45" s="396">
        <v>198.673</v>
      </c>
      <c r="N45" s="397">
        <f t="shared" si="4"/>
        <v>496.68400000000003</v>
      </c>
      <c r="O45" s="396">
        <f t="shared" si="8"/>
        <v>22.538999999999987</v>
      </c>
      <c r="P45" s="396">
        <f t="shared" si="9"/>
        <v>1.3170000000000073</v>
      </c>
      <c r="Q45" s="397">
        <f t="shared" si="7"/>
        <v>23.855999999999995</v>
      </c>
    </row>
    <row r="46" spans="1:17" ht="15.75" customHeight="1" x14ac:dyDescent="0.2">
      <c r="A46" s="316">
        <f>AT3A_Schools_PS!A46</f>
        <v>37</v>
      </c>
      <c r="B46" s="316" t="str">
        <f>AT3A_Schools_PS!B46</f>
        <v>37-J.P. NAGAR</v>
      </c>
      <c r="C46" s="396">
        <v>307.43</v>
      </c>
      <c r="D46" s="396">
        <v>204.54</v>
      </c>
      <c r="E46" s="397">
        <f t="shared" si="1"/>
        <v>511.97</v>
      </c>
      <c r="F46" s="396">
        <v>91.310999999999979</v>
      </c>
      <c r="G46" s="396">
        <v>-36.572000000000003</v>
      </c>
      <c r="H46" s="397">
        <f t="shared" si="2"/>
        <v>54.738999999999976</v>
      </c>
      <c r="I46" s="396">
        <v>258.92</v>
      </c>
      <c r="J46" s="396">
        <v>172.58</v>
      </c>
      <c r="K46" s="397">
        <f t="shared" si="3"/>
        <v>431.5</v>
      </c>
      <c r="L46" s="396">
        <v>289.79199999999997</v>
      </c>
      <c r="M46" s="396">
        <v>193.19399999999999</v>
      </c>
      <c r="N46" s="397">
        <f t="shared" si="4"/>
        <v>482.98599999999999</v>
      </c>
      <c r="O46" s="396">
        <f t="shared" si="8"/>
        <v>60.439000000000021</v>
      </c>
      <c r="P46" s="396">
        <f t="shared" si="9"/>
        <v>-57.185999999999979</v>
      </c>
      <c r="Q46" s="397">
        <f t="shared" si="7"/>
        <v>3.2530000000000427</v>
      </c>
    </row>
    <row r="47" spans="1:17" ht="15.75" customHeight="1" x14ac:dyDescent="0.2">
      <c r="A47" s="316">
        <f>AT3A_Schools_PS!A47</f>
        <v>38</v>
      </c>
      <c r="B47" s="316" t="str">
        <f>AT3A_Schools_PS!B47</f>
        <v>38-JALAUN</v>
      </c>
      <c r="C47" s="396">
        <v>321.67</v>
      </c>
      <c r="D47" s="396">
        <v>214.01</v>
      </c>
      <c r="E47" s="397">
        <f t="shared" si="1"/>
        <v>535.68000000000006</v>
      </c>
      <c r="F47" s="396">
        <v>63.98</v>
      </c>
      <c r="G47" s="396">
        <v>40.4</v>
      </c>
      <c r="H47" s="397">
        <f t="shared" si="2"/>
        <v>104.38</v>
      </c>
      <c r="I47" s="396">
        <v>291</v>
      </c>
      <c r="J47" s="396">
        <v>193.99</v>
      </c>
      <c r="K47" s="397">
        <f t="shared" si="3"/>
        <v>484.99</v>
      </c>
      <c r="L47" s="396">
        <v>306.04000000000002</v>
      </c>
      <c r="M47" s="396">
        <v>204.04</v>
      </c>
      <c r="N47" s="397">
        <f t="shared" si="4"/>
        <v>510.08000000000004</v>
      </c>
      <c r="O47" s="396">
        <f t="shared" si="8"/>
        <v>48.94</v>
      </c>
      <c r="P47" s="396">
        <f t="shared" si="9"/>
        <v>30.350000000000023</v>
      </c>
      <c r="Q47" s="397">
        <f t="shared" si="7"/>
        <v>79.29000000000002</v>
      </c>
    </row>
    <row r="48" spans="1:17" ht="15.75" customHeight="1" x14ac:dyDescent="0.2">
      <c r="A48" s="316">
        <f>AT3A_Schools_PS!A48</f>
        <v>39</v>
      </c>
      <c r="B48" s="316" t="str">
        <f>AT3A_Schools_PS!B48</f>
        <v>39-JAUNPUR</v>
      </c>
      <c r="C48" s="396">
        <v>1035.83</v>
      </c>
      <c r="D48" s="396">
        <v>689.16</v>
      </c>
      <c r="E48" s="397">
        <f t="shared" si="1"/>
        <v>1724.9899999999998</v>
      </c>
      <c r="F48" s="396">
        <v>233.32999999999998</v>
      </c>
      <c r="G48" s="396">
        <v>-35.4</v>
      </c>
      <c r="H48" s="397">
        <f t="shared" si="2"/>
        <v>197.92999999999998</v>
      </c>
      <c r="I48" s="396">
        <v>861.95</v>
      </c>
      <c r="J48" s="396">
        <v>574.53</v>
      </c>
      <c r="K48" s="397">
        <f t="shared" si="3"/>
        <v>1436.48</v>
      </c>
      <c r="L48" s="396">
        <v>952.42</v>
      </c>
      <c r="M48" s="396">
        <v>634.95000000000005</v>
      </c>
      <c r="N48" s="397">
        <f t="shared" si="4"/>
        <v>1587.37</v>
      </c>
      <c r="O48" s="396">
        <f t="shared" si="8"/>
        <v>142.86000000000001</v>
      </c>
      <c r="P48" s="396">
        <f t="shared" si="9"/>
        <v>-95.82000000000005</v>
      </c>
      <c r="Q48" s="397">
        <f t="shared" si="7"/>
        <v>47.039999999999964</v>
      </c>
    </row>
    <row r="49" spans="1:17" ht="15.75" customHeight="1" x14ac:dyDescent="0.2">
      <c r="A49" s="316">
        <f>AT3A_Schools_PS!A49</f>
        <v>40</v>
      </c>
      <c r="B49" s="316" t="str">
        <f>AT3A_Schools_PS!B49</f>
        <v>40-JHANSI</v>
      </c>
      <c r="C49" s="396">
        <v>374.13</v>
      </c>
      <c r="D49" s="396">
        <v>248.92</v>
      </c>
      <c r="E49" s="397">
        <f t="shared" si="1"/>
        <v>623.04999999999995</v>
      </c>
      <c r="F49" s="396">
        <v>50.994</v>
      </c>
      <c r="G49" s="396">
        <v>19.553999999999998</v>
      </c>
      <c r="H49" s="397">
        <f t="shared" si="2"/>
        <v>70.548000000000002</v>
      </c>
      <c r="I49" s="396">
        <v>352.59</v>
      </c>
      <c r="J49" s="396">
        <v>235.06</v>
      </c>
      <c r="K49" s="397">
        <f t="shared" si="3"/>
        <v>587.65</v>
      </c>
      <c r="L49" s="396">
        <v>342.72633000000002</v>
      </c>
      <c r="M49" s="396">
        <v>228.48420999999999</v>
      </c>
      <c r="N49" s="397">
        <f t="shared" si="4"/>
        <v>571.21054000000004</v>
      </c>
      <c r="O49" s="396">
        <f t="shared" si="8"/>
        <v>60.857669999999928</v>
      </c>
      <c r="P49" s="396">
        <f t="shared" si="9"/>
        <v>26.129790000000014</v>
      </c>
      <c r="Q49" s="397">
        <f t="shared" si="7"/>
        <v>86.987459999999942</v>
      </c>
    </row>
    <row r="50" spans="1:17" ht="15.75" customHeight="1" x14ac:dyDescent="0.2">
      <c r="A50" s="316">
        <f>AT3A_Schools_PS!A50</f>
        <v>41</v>
      </c>
      <c r="B50" s="316" t="str">
        <f>AT3A_Schools_PS!B50</f>
        <v>41-KANNAUJ</v>
      </c>
      <c r="C50" s="396">
        <v>411.77</v>
      </c>
      <c r="D50" s="396">
        <v>273.95999999999998</v>
      </c>
      <c r="E50" s="397">
        <f t="shared" si="1"/>
        <v>685.73</v>
      </c>
      <c r="F50" s="396">
        <v>90.359999999999985</v>
      </c>
      <c r="G50" s="396">
        <v>64.430000000000007</v>
      </c>
      <c r="H50" s="397">
        <f t="shared" si="2"/>
        <v>154.79</v>
      </c>
      <c r="I50" s="396">
        <v>388.37</v>
      </c>
      <c r="J50" s="396">
        <v>258.92</v>
      </c>
      <c r="K50" s="397">
        <f t="shared" si="3"/>
        <v>647.29</v>
      </c>
      <c r="L50" s="396">
        <v>387.33600000000001</v>
      </c>
      <c r="M50" s="396">
        <v>279.03399999999999</v>
      </c>
      <c r="N50" s="397">
        <f t="shared" si="4"/>
        <v>666.37</v>
      </c>
      <c r="O50" s="396">
        <f t="shared" si="8"/>
        <v>91.394000000000005</v>
      </c>
      <c r="P50" s="396">
        <f t="shared" si="9"/>
        <v>44.316000000000031</v>
      </c>
      <c r="Q50" s="397">
        <f t="shared" si="7"/>
        <v>135.71000000000004</v>
      </c>
    </row>
    <row r="51" spans="1:17" ht="15.75" customHeight="1" x14ac:dyDescent="0.2">
      <c r="A51" s="316">
        <f>AT3A_Schools_PS!A51</f>
        <v>42</v>
      </c>
      <c r="B51" s="316" t="str">
        <f>AT3A_Schools_PS!B51</f>
        <v>42-KANPUR DEHAT</v>
      </c>
      <c r="C51" s="396">
        <v>378.19</v>
      </c>
      <c r="D51" s="396">
        <v>251.62</v>
      </c>
      <c r="E51" s="397">
        <f t="shared" si="1"/>
        <v>629.80999999999995</v>
      </c>
      <c r="F51" s="396">
        <v>-107.09000000000003</v>
      </c>
      <c r="G51" s="396">
        <v>9.61</v>
      </c>
      <c r="H51" s="397">
        <f t="shared" si="2"/>
        <v>-97.480000000000032</v>
      </c>
      <c r="I51" s="396">
        <v>622.52</v>
      </c>
      <c r="J51" s="396">
        <v>415.11</v>
      </c>
      <c r="K51" s="397">
        <f t="shared" si="3"/>
        <v>1037.6300000000001</v>
      </c>
      <c r="L51" s="396">
        <v>389.87</v>
      </c>
      <c r="M51" s="396">
        <v>203.91</v>
      </c>
      <c r="N51" s="397">
        <f t="shared" si="4"/>
        <v>593.78</v>
      </c>
      <c r="O51" s="396">
        <f t="shared" si="8"/>
        <v>125.55999999999995</v>
      </c>
      <c r="P51" s="396">
        <f t="shared" si="9"/>
        <v>220.81000000000003</v>
      </c>
      <c r="Q51" s="397">
        <f t="shared" si="7"/>
        <v>346.37</v>
      </c>
    </row>
    <row r="52" spans="1:17" ht="15.75" customHeight="1" x14ac:dyDescent="0.2">
      <c r="A52" s="316">
        <f>AT3A_Schools_PS!A52</f>
        <v>43</v>
      </c>
      <c r="B52" s="316" t="str">
        <f>AT3A_Schools_PS!B52</f>
        <v>43-KANPUR NAGAR</v>
      </c>
      <c r="C52" s="396">
        <v>443.52</v>
      </c>
      <c r="D52" s="396">
        <v>295.08</v>
      </c>
      <c r="E52" s="397">
        <f t="shared" si="1"/>
        <v>738.59999999999991</v>
      </c>
      <c r="F52" s="396">
        <v>101.41500000000001</v>
      </c>
      <c r="G52" s="396">
        <v>68.325999999999993</v>
      </c>
      <c r="H52" s="397">
        <f t="shared" si="2"/>
        <v>169.74099999999999</v>
      </c>
      <c r="I52" s="396">
        <v>373.28</v>
      </c>
      <c r="J52" s="396">
        <v>248.8</v>
      </c>
      <c r="K52" s="397">
        <f t="shared" si="3"/>
        <v>622.07999999999993</v>
      </c>
      <c r="L52" s="396">
        <v>421.42</v>
      </c>
      <c r="M52" s="396">
        <v>280.95</v>
      </c>
      <c r="N52" s="397">
        <f t="shared" si="4"/>
        <v>702.37</v>
      </c>
      <c r="O52" s="396">
        <f t="shared" si="8"/>
        <v>53.274999999999977</v>
      </c>
      <c r="P52" s="396">
        <f t="shared" si="9"/>
        <v>36.175999999999988</v>
      </c>
      <c r="Q52" s="397">
        <f t="shared" si="7"/>
        <v>89.450999999999965</v>
      </c>
    </row>
    <row r="53" spans="1:17" ht="15.75" customHeight="1" x14ac:dyDescent="0.2">
      <c r="A53" s="316">
        <f>AT3A_Schools_PS!A53</f>
        <v>44</v>
      </c>
      <c r="B53" s="316" t="str">
        <f>AT3A_Schools_PS!B53</f>
        <v>44-KAAS GANJ</v>
      </c>
      <c r="C53" s="396">
        <v>361</v>
      </c>
      <c r="D53" s="396">
        <v>240.18</v>
      </c>
      <c r="E53" s="397">
        <f t="shared" si="1"/>
        <v>601.18000000000006</v>
      </c>
      <c r="F53" s="396">
        <v>95.739999999999981</v>
      </c>
      <c r="G53" s="396">
        <v>30.5</v>
      </c>
      <c r="H53" s="397">
        <f t="shared" si="2"/>
        <v>126.23999999999998</v>
      </c>
      <c r="I53" s="396">
        <v>359.5</v>
      </c>
      <c r="J53" s="396">
        <v>239.63</v>
      </c>
      <c r="K53" s="397">
        <f t="shared" si="3"/>
        <v>599.13</v>
      </c>
      <c r="L53" s="396">
        <v>338.82</v>
      </c>
      <c r="M53" s="396">
        <v>225.86500000000001</v>
      </c>
      <c r="N53" s="397">
        <f t="shared" si="4"/>
        <v>564.68499999999995</v>
      </c>
      <c r="O53" s="396">
        <f t="shared" si="8"/>
        <v>116.42000000000002</v>
      </c>
      <c r="P53" s="396">
        <f t="shared" si="9"/>
        <v>44.264999999999986</v>
      </c>
      <c r="Q53" s="397">
        <f t="shared" si="7"/>
        <v>160.685</v>
      </c>
    </row>
    <row r="54" spans="1:17" ht="15.75" customHeight="1" x14ac:dyDescent="0.2">
      <c r="A54" s="316">
        <f>AT3A_Schools_PS!A54</f>
        <v>45</v>
      </c>
      <c r="B54" s="316" t="str">
        <f>AT3A_Schools_PS!B54</f>
        <v>45-KAUSHAMBI</v>
      </c>
      <c r="C54" s="396">
        <v>422.3</v>
      </c>
      <c r="D54" s="396">
        <v>280.97000000000003</v>
      </c>
      <c r="E54" s="397">
        <f t="shared" si="1"/>
        <v>703.27</v>
      </c>
      <c r="F54" s="396">
        <v>61.789999999999992</v>
      </c>
      <c r="G54" s="396">
        <v>45.3</v>
      </c>
      <c r="H54" s="397">
        <f t="shared" si="2"/>
        <v>107.08999999999999</v>
      </c>
      <c r="I54" s="396">
        <v>413.72</v>
      </c>
      <c r="J54" s="396">
        <v>275.85000000000002</v>
      </c>
      <c r="K54" s="397">
        <f t="shared" si="3"/>
        <v>689.57</v>
      </c>
      <c r="L54" s="396">
        <v>433.56200000000001</v>
      </c>
      <c r="M54" s="396">
        <v>289.04199999999997</v>
      </c>
      <c r="N54" s="397">
        <f t="shared" si="4"/>
        <v>722.60400000000004</v>
      </c>
      <c r="O54" s="396">
        <f t="shared" si="8"/>
        <v>41.947999999999979</v>
      </c>
      <c r="P54" s="396">
        <f t="shared" si="9"/>
        <v>32.108000000000061</v>
      </c>
      <c r="Q54" s="397">
        <f t="shared" si="7"/>
        <v>74.05600000000004</v>
      </c>
    </row>
    <row r="55" spans="1:17" ht="15.75" customHeight="1" x14ac:dyDescent="0.2">
      <c r="A55" s="316">
        <f>AT3A_Schools_PS!A55</f>
        <v>46</v>
      </c>
      <c r="B55" s="316" t="str">
        <f>AT3A_Schools_PS!B55</f>
        <v>46-KUSHINAGAR</v>
      </c>
      <c r="C55" s="396">
        <v>862.66</v>
      </c>
      <c r="D55" s="396">
        <v>573.94000000000005</v>
      </c>
      <c r="E55" s="397">
        <f t="shared" si="1"/>
        <v>1436.6</v>
      </c>
      <c r="F55" s="396">
        <v>135.72</v>
      </c>
      <c r="G55" s="396">
        <v>-6.07</v>
      </c>
      <c r="H55" s="397">
        <f t="shared" si="2"/>
        <v>129.65</v>
      </c>
      <c r="I55" s="396">
        <v>714.67</v>
      </c>
      <c r="J55" s="396">
        <v>476.37</v>
      </c>
      <c r="K55" s="397">
        <f t="shared" si="3"/>
        <v>1191.04</v>
      </c>
      <c r="L55" s="396">
        <v>735.83</v>
      </c>
      <c r="M55" s="396">
        <v>490.55</v>
      </c>
      <c r="N55" s="397">
        <f t="shared" si="4"/>
        <v>1226.3800000000001</v>
      </c>
      <c r="O55" s="396">
        <f t="shared" si="8"/>
        <v>114.55999999999995</v>
      </c>
      <c r="P55" s="396">
        <f t="shared" si="9"/>
        <v>-20.25</v>
      </c>
      <c r="Q55" s="397">
        <f t="shared" si="7"/>
        <v>94.309999999999945</v>
      </c>
    </row>
    <row r="56" spans="1:17" ht="15.75" customHeight="1" x14ac:dyDescent="0.2">
      <c r="A56" s="316">
        <f>AT3A_Schools_PS!A56</f>
        <v>47</v>
      </c>
      <c r="B56" s="316" t="str">
        <f>AT3A_Schools_PS!B56</f>
        <v>47-LAKHIMPUR KHERI</v>
      </c>
      <c r="C56" s="396">
        <v>1558.48</v>
      </c>
      <c r="D56" s="396">
        <v>1036.8900000000001</v>
      </c>
      <c r="E56" s="397">
        <f t="shared" si="1"/>
        <v>2595.37</v>
      </c>
      <c r="F56" s="396">
        <v>-36.378</v>
      </c>
      <c r="G56" s="396">
        <v>-0.29199999999999998</v>
      </c>
      <c r="H56" s="397">
        <f t="shared" si="2"/>
        <v>-36.67</v>
      </c>
      <c r="I56" s="396">
        <v>1380.3</v>
      </c>
      <c r="J56" s="396">
        <v>920.1</v>
      </c>
      <c r="K56" s="397">
        <f t="shared" si="3"/>
        <v>2300.4</v>
      </c>
      <c r="L56" s="396">
        <v>1154.7430899999999</v>
      </c>
      <c r="M56" s="396">
        <v>769.82538999999997</v>
      </c>
      <c r="N56" s="397">
        <f t="shared" si="4"/>
        <v>1924.5684799999999</v>
      </c>
      <c r="O56" s="396">
        <f t="shared" si="8"/>
        <v>189.17891000000009</v>
      </c>
      <c r="P56" s="396">
        <f t="shared" si="9"/>
        <v>149.98261000000002</v>
      </c>
      <c r="Q56" s="397">
        <f t="shared" si="7"/>
        <v>339.16152000000011</v>
      </c>
    </row>
    <row r="57" spans="1:17" ht="15.75" customHeight="1" x14ac:dyDescent="0.2">
      <c r="A57" s="316">
        <f>AT3A_Schools_PS!A57</f>
        <v>48</v>
      </c>
      <c r="B57" s="316" t="str">
        <f>AT3A_Schools_PS!B57</f>
        <v>48-LALITPUR</v>
      </c>
      <c r="C57" s="396">
        <v>418.13</v>
      </c>
      <c r="D57" s="396">
        <v>278.19</v>
      </c>
      <c r="E57" s="397">
        <f t="shared" si="1"/>
        <v>696.31999999999994</v>
      </c>
      <c r="F57" s="396">
        <v>218.05</v>
      </c>
      <c r="G57" s="396">
        <v>148.93</v>
      </c>
      <c r="H57" s="397">
        <f t="shared" si="2"/>
        <v>366.98</v>
      </c>
      <c r="I57" s="396">
        <v>310.27</v>
      </c>
      <c r="J57" s="396">
        <v>206.76</v>
      </c>
      <c r="K57" s="397">
        <f t="shared" si="3"/>
        <v>517.03</v>
      </c>
      <c r="L57" s="396">
        <v>474.1</v>
      </c>
      <c r="M57" s="396">
        <v>158.04</v>
      </c>
      <c r="N57" s="397">
        <f t="shared" si="4"/>
        <v>632.14</v>
      </c>
      <c r="O57" s="396">
        <f t="shared" si="8"/>
        <v>54.219999999999914</v>
      </c>
      <c r="P57" s="396">
        <f t="shared" si="9"/>
        <v>197.65</v>
      </c>
      <c r="Q57" s="397">
        <f t="shared" si="7"/>
        <v>251.86999999999992</v>
      </c>
    </row>
    <row r="58" spans="1:17" ht="15.75" customHeight="1" x14ac:dyDescent="0.2">
      <c r="A58" s="316">
        <f>AT3A_Schools_PS!A58</f>
        <v>49</v>
      </c>
      <c r="B58" s="316" t="str">
        <f>AT3A_Schools_PS!B58</f>
        <v>49-LUCKNOW</v>
      </c>
      <c r="C58" s="396">
        <v>567.41999999999996</v>
      </c>
      <c r="D58" s="396">
        <v>377.52</v>
      </c>
      <c r="E58" s="397">
        <f t="shared" si="1"/>
        <v>944.93999999999994</v>
      </c>
      <c r="F58" s="396">
        <v>21.177999999999997</v>
      </c>
      <c r="G58" s="396">
        <v>80.512</v>
      </c>
      <c r="H58" s="397">
        <f t="shared" si="2"/>
        <v>101.69</v>
      </c>
      <c r="I58" s="396">
        <v>481.97</v>
      </c>
      <c r="J58" s="396">
        <v>321.26</v>
      </c>
      <c r="K58" s="397">
        <f t="shared" si="3"/>
        <v>803.23</v>
      </c>
      <c r="L58" s="396">
        <v>509.22</v>
      </c>
      <c r="M58" s="396">
        <v>339.48</v>
      </c>
      <c r="N58" s="397">
        <f t="shared" si="4"/>
        <v>848.7</v>
      </c>
      <c r="O58" s="396">
        <f t="shared" si="8"/>
        <v>-6.0720000000000027</v>
      </c>
      <c r="P58" s="396">
        <f t="shared" si="9"/>
        <v>62.291999999999973</v>
      </c>
      <c r="Q58" s="397">
        <f t="shared" si="7"/>
        <v>56.21999999999997</v>
      </c>
    </row>
    <row r="59" spans="1:17" ht="15.75" customHeight="1" x14ac:dyDescent="0.2">
      <c r="A59" s="316">
        <f>AT3A_Schools_PS!A59</f>
        <v>50</v>
      </c>
      <c r="B59" s="316" t="str">
        <f>AT3A_Schools_PS!B59</f>
        <v>50-MAHOBA</v>
      </c>
      <c r="C59" s="396">
        <v>261.70999999999998</v>
      </c>
      <c r="D59" s="396">
        <v>174.12</v>
      </c>
      <c r="E59" s="397">
        <f t="shared" si="1"/>
        <v>435.83</v>
      </c>
      <c r="F59" s="396">
        <v>70.460000000000008</v>
      </c>
      <c r="G59" s="396">
        <v>37.96</v>
      </c>
      <c r="H59" s="397">
        <f t="shared" si="2"/>
        <v>108.42000000000002</v>
      </c>
      <c r="I59" s="396">
        <v>221.08</v>
      </c>
      <c r="J59" s="396">
        <v>147.37</v>
      </c>
      <c r="K59" s="397">
        <f t="shared" si="3"/>
        <v>368.45000000000005</v>
      </c>
      <c r="L59" s="396">
        <v>261.38920999999999</v>
      </c>
      <c r="M59" s="396">
        <v>173.90682000000001</v>
      </c>
      <c r="N59" s="397">
        <f t="shared" si="4"/>
        <v>435.29602999999997</v>
      </c>
      <c r="O59" s="396">
        <f t="shared" si="8"/>
        <v>30.150790000000029</v>
      </c>
      <c r="P59" s="396">
        <f t="shared" si="9"/>
        <v>11.423180000000002</v>
      </c>
      <c r="Q59" s="397">
        <f t="shared" si="7"/>
        <v>41.573970000000031</v>
      </c>
    </row>
    <row r="60" spans="1:17" ht="15.75" customHeight="1" x14ac:dyDescent="0.2">
      <c r="A60" s="316">
        <f>AT3A_Schools_PS!A60</f>
        <v>51</v>
      </c>
      <c r="B60" s="316" t="str">
        <f>AT3A_Schools_PS!B60</f>
        <v>51-MAHRAJGANJ</v>
      </c>
      <c r="C60" s="396">
        <v>721.11</v>
      </c>
      <c r="D60" s="396">
        <v>479.77</v>
      </c>
      <c r="E60" s="397">
        <f t="shared" si="1"/>
        <v>1200.8800000000001</v>
      </c>
      <c r="F60" s="396">
        <v>75.78</v>
      </c>
      <c r="G60" s="396">
        <v>-9.57</v>
      </c>
      <c r="H60" s="397">
        <f t="shared" si="2"/>
        <v>66.210000000000008</v>
      </c>
      <c r="I60" s="396">
        <v>615.01</v>
      </c>
      <c r="J60" s="396">
        <v>409.95</v>
      </c>
      <c r="K60" s="397">
        <f t="shared" si="3"/>
        <v>1024.96</v>
      </c>
      <c r="L60" s="396">
        <v>575.34</v>
      </c>
      <c r="M60" s="396">
        <v>383.63</v>
      </c>
      <c r="N60" s="397">
        <f t="shared" si="4"/>
        <v>958.97</v>
      </c>
      <c r="O60" s="396">
        <f t="shared" si="8"/>
        <v>115.44999999999993</v>
      </c>
      <c r="P60" s="396">
        <f t="shared" si="9"/>
        <v>16.75</v>
      </c>
      <c r="Q60" s="397">
        <f t="shared" si="7"/>
        <v>132.19999999999993</v>
      </c>
    </row>
    <row r="61" spans="1:17" ht="15.75" customHeight="1" x14ac:dyDescent="0.2">
      <c r="A61" s="316">
        <f>AT3A_Schools_PS!A61</f>
        <v>52</v>
      </c>
      <c r="B61" s="316" t="str">
        <f>AT3A_Schools_PS!B61</f>
        <v>52-MAINPURI</v>
      </c>
      <c r="C61" s="396">
        <v>404.82</v>
      </c>
      <c r="D61" s="396">
        <v>269.33</v>
      </c>
      <c r="E61" s="397">
        <f t="shared" si="1"/>
        <v>674.15</v>
      </c>
      <c r="F61" s="396">
        <v>43.944139999999997</v>
      </c>
      <c r="G61" s="396">
        <v>37.502760000000002</v>
      </c>
      <c r="H61" s="397">
        <f t="shared" si="2"/>
        <v>81.446899999999999</v>
      </c>
      <c r="I61" s="396">
        <v>336.64190000000002</v>
      </c>
      <c r="J61" s="396">
        <v>224.4281</v>
      </c>
      <c r="K61" s="397">
        <f t="shared" si="3"/>
        <v>561.07000000000005</v>
      </c>
      <c r="L61" s="396">
        <v>365.05160000000001</v>
      </c>
      <c r="M61" s="396">
        <v>243.36772999999999</v>
      </c>
      <c r="N61" s="397">
        <f t="shared" si="4"/>
        <v>608.41932999999995</v>
      </c>
      <c r="O61" s="396">
        <f t="shared" si="8"/>
        <v>15.534440000000018</v>
      </c>
      <c r="P61" s="396">
        <f t="shared" si="9"/>
        <v>18.563130000000001</v>
      </c>
      <c r="Q61" s="397">
        <f t="shared" si="7"/>
        <v>34.097570000000019</v>
      </c>
    </row>
    <row r="62" spans="1:17" ht="15.75" customHeight="1" x14ac:dyDescent="0.2">
      <c r="A62" s="316">
        <f>AT3A_Schools_PS!A62</f>
        <v>53</v>
      </c>
      <c r="B62" s="316" t="str">
        <f>AT3A_Schools_PS!B62</f>
        <v>53-MATHURA</v>
      </c>
      <c r="C62" s="396">
        <v>409.31</v>
      </c>
      <c r="D62" s="396">
        <v>272.32</v>
      </c>
      <c r="E62" s="397">
        <f t="shared" si="1"/>
        <v>681.63</v>
      </c>
      <c r="F62" s="396">
        <v>-89.14</v>
      </c>
      <c r="G62" s="396">
        <v>0</v>
      </c>
      <c r="H62" s="397">
        <f t="shared" si="2"/>
        <v>-89.14</v>
      </c>
      <c r="I62" s="396">
        <v>475.29</v>
      </c>
      <c r="J62" s="396">
        <v>316.86</v>
      </c>
      <c r="K62" s="397">
        <f t="shared" si="3"/>
        <v>792.15000000000009</v>
      </c>
      <c r="L62" s="396">
        <v>425.9434</v>
      </c>
      <c r="M62" s="396">
        <v>283.96125999999998</v>
      </c>
      <c r="N62" s="397">
        <f t="shared" si="4"/>
        <v>709.90465999999992</v>
      </c>
      <c r="O62" s="396">
        <f t="shared" si="8"/>
        <v>-39.793399999999963</v>
      </c>
      <c r="P62" s="396">
        <f t="shared" si="9"/>
        <v>32.898740000000032</v>
      </c>
      <c r="Q62" s="397">
        <f t="shared" si="7"/>
        <v>-6.8946599999999307</v>
      </c>
    </row>
    <row r="63" spans="1:17" ht="15.75" customHeight="1" x14ac:dyDescent="0.2">
      <c r="A63" s="316">
        <f>AT3A_Schools_PS!A63</f>
        <v>54</v>
      </c>
      <c r="B63" s="316" t="str">
        <f>AT3A_Schools_PS!B63</f>
        <v>54-MAU</v>
      </c>
      <c r="C63" s="396">
        <v>522.35</v>
      </c>
      <c r="D63" s="396">
        <v>347.53</v>
      </c>
      <c r="E63" s="397">
        <f t="shared" si="1"/>
        <v>869.88</v>
      </c>
      <c r="F63" s="396">
        <v>43.898600000000002</v>
      </c>
      <c r="G63" s="396">
        <v>-50.287599999999998</v>
      </c>
      <c r="H63" s="397">
        <f t="shared" si="2"/>
        <v>-6.3889999999999958</v>
      </c>
      <c r="I63" s="396">
        <v>478.6</v>
      </c>
      <c r="J63" s="396">
        <v>319.10000000000002</v>
      </c>
      <c r="K63" s="397">
        <f t="shared" si="3"/>
        <v>797.7</v>
      </c>
      <c r="L63" s="396">
        <v>438.36088000000001</v>
      </c>
      <c r="M63" s="396">
        <v>292.24058000000002</v>
      </c>
      <c r="N63" s="397">
        <f t="shared" si="4"/>
        <v>730.60146000000009</v>
      </c>
      <c r="O63" s="396">
        <f t="shared" si="8"/>
        <v>84.137720000000002</v>
      </c>
      <c r="P63" s="396">
        <f t="shared" si="9"/>
        <v>-23.428179999999998</v>
      </c>
      <c r="Q63" s="397">
        <f t="shared" si="7"/>
        <v>60.709540000000004</v>
      </c>
    </row>
    <row r="64" spans="1:17" ht="15.75" customHeight="1" x14ac:dyDescent="0.2">
      <c r="A64" s="316">
        <f>AT3A_Schools_PS!A64</f>
        <v>55</v>
      </c>
      <c r="B64" s="316" t="str">
        <f>AT3A_Schools_PS!B64</f>
        <v>55-MEERUT</v>
      </c>
      <c r="C64" s="396">
        <v>385.07</v>
      </c>
      <c r="D64" s="396">
        <v>256.19</v>
      </c>
      <c r="E64" s="397">
        <f t="shared" si="1"/>
        <v>641.26</v>
      </c>
      <c r="F64" s="396">
        <v>-106.9</v>
      </c>
      <c r="G64" s="396">
        <v>-83.24</v>
      </c>
      <c r="H64" s="397">
        <f t="shared" si="2"/>
        <v>-190.14</v>
      </c>
      <c r="I64" s="396">
        <v>485.31</v>
      </c>
      <c r="J64" s="396">
        <v>323.57</v>
      </c>
      <c r="K64" s="397">
        <f t="shared" si="3"/>
        <v>808.88</v>
      </c>
      <c r="L64" s="396">
        <v>359.06220000000002</v>
      </c>
      <c r="M64" s="396">
        <v>239.37479999999999</v>
      </c>
      <c r="N64" s="397">
        <f t="shared" si="4"/>
        <v>598.43700000000001</v>
      </c>
      <c r="O64" s="396">
        <f t="shared" si="8"/>
        <v>19.34779999999995</v>
      </c>
      <c r="P64" s="396">
        <f t="shared" si="9"/>
        <v>0.95519999999999072</v>
      </c>
      <c r="Q64" s="397">
        <f t="shared" si="7"/>
        <v>20.30299999999994</v>
      </c>
    </row>
    <row r="65" spans="1:17" ht="15.75" customHeight="1" x14ac:dyDescent="0.2">
      <c r="A65" s="316">
        <f>AT3A_Schools_PS!A65</f>
        <v>56</v>
      </c>
      <c r="B65" s="316" t="str">
        <f>AT3A_Schools_PS!B65</f>
        <v>56-MIRZAPUR</v>
      </c>
      <c r="C65" s="396">
        <v>763.34</v>
      </c>
      <c r="D65" s="396">
        <v>507.86</v>
      </c>
      <c r="E65" s="397">
        <f t="shared" si="1"/>
        <v>1271.2</v>
      </c>
      <c r="F65" s="396">
        <v>209.04000000000002</v>
      </c>
      <c r="G65" s="396">
        <v>129.54</v>
      </c>
      <c r="H65" s="397">
        <f t="shared" si="2"/>
        <v>338.58000000000004</v>
      </c>
      <c r="I65" s="396">
        <v>642.09</v>
      </c>
      <c r="J65" s="396">
        <v>427.99</v>
      </c>
      <c r="K65" s="397">
        <f t="shared" si="3"/>
        <v>1070.08</v>
      </c>
      <c r="L65" s="396">
        <v>679.76649999999995</v>
      </c>
      <c r="M65" s="396">
        <v>453.178</v>
      </c>
      <c r="N65" s="397">
        <f t="shared" si="4"/>
        <v>1132.9445000000001</v>
      </c>
      <c r="O65" s="396">
        <f t="shared" si="8"/>
        <v>171.36350000000016</v>
      </c>
      <c r="P65" s="396">
        <f t="shared" si="9"/>
        <v>104.35199999999998</v>
      </c>
      <c r="Q65" s="397">
        <f t="shared" si="7"/>
        <v>275.71550000000013</v>
      </c>
    </row>
    <row r="66" spans="1:17" ht="15.75" customHeight="1" x14ac:dyDescent="0.2">
      <c r="A66" s="316">
        <f>AT3A_Schools_PS!A66</f>
        <v>57</v>
      </c>
      <c r="B66" s="316" t="str">
        <f>AT3A_Schools_PS!B66</f>
        <v>57-MORADABAD</v>
      </c>
      <c r="C66" s="396">
        <v>454.66</v>
      </c>
      <c r="D66" s="396">
        <v>302.5</v>
      </c>
      <c r="E66" s="397">
        <f t="shared" si="1"/>
        <v>757.16000000000008</v>
      </c>
      <c r="F66" s="396">
        <v>77.338999999999999</v>
      </c>
      <c r="G66" s="396">
        <v>18.376999999999999</v>
      </c>
      <c r="H66" s="397">
        <f t="shared" si="2"/>
        <v>95.715999999999994</v>
      </c>
      <c r="I66" s="396">
        <v>378.86</v>
      </c>
      <c r="J66" s="396">
        <v>252.55</v>
      </c>
      <c r="K66" s="397">
        <f t="shared" si="3"/>
        <v>631.41000000000008</v>
      </c>
      <c r="L66" s="396">
        <v>418.94600000000003</v>
      </c>
      <c r="M66" s="396">
        <v>279.28699999999998</v>
      </c>
      <c r="N66" s="397">
        <f t="shared" si="4"/>
        <v>698.23299999999995</v>
      </c>
      <c r="O66" s="396">
        <f t="shared" si="8"/>
        <v>37.252999999999986</v>
      </c>
      <c r="P66" s="396">
        <f t="shared" si="9"/>
        <v>-8.3599999999999568</v>
      </c>
      <c r="Q66" s="397">
        <f t="shared" si="7"/>
        <v>28.893000000000029</v>
      </c>
    </row>
    <row r="67" spans="1:17" ht="15.75" customHeight="1" x14ac:dyDescent="0.2">
      <c r="A67" s="316">
        <f>AT3A_Schools_PS!A67</f>
        <v>58</v>
      </c>
      <c r="B67" s="316" t="str">
        <f>AT3A_Schools_PS!B67</f>
        <v>58-MUZAFFARNAGAR</v>
      </c>
      <c r="C67" s="396">
        <v>372.35</v>
      </c>
      <c r="D67" s="396">
        <v>247.73</v>
      </c>
      <c r="E67" s="397">
        <f t="shared" si="1"/>
        <v>620.08000000000004</v>
      </c>
      <c r="F67" s="396">
        <v>58.265999999999998</v>
      </c>
      <c r="G67" s="396">
        <v>94.534000000000006</v>
      </c>
      <c r="H67" s="397">
        <f t="shared" si="2"/>
        <v>152.80000000000001</v>
      </c>
      <c r="I67" s="396">
        <v>344.47</v>
      </c>
      <c r="J67" s="396">
        <v>229.66</v>
      </c>
      <c r="K67" s="397">
        <f t="shared" si="3"/>
        <v>574.13</v>
      </c>
      <c r="L67" s="396">
        <v>369.779</v>
      </c>
      <c r="M67" s="396">
        <v>246.52099999999999</v>
      </c>
      <c r="N67" s="397">
        <f t="shared" si="4"/>
        <v>616.29999999999995</v>
      </c>
      <c r="O67" s="396">
        <f t="shared" si="8"/>
        <v>32.95700000000005</v>
      </c>
      <c r="P67" s="396">
        <f t="shared" si="9"/>
        <v>77.67300000000003</v>
      </c>
      <c r="Q67" s="397">
        <f t="shared" si="7"/>
        <v>110.63000000000008</v>
      </c>
    </row>
    <row r="68" spans="1:17" ht="15.75" customHeight="1" x14ac:dyDescent="0.2">
      <c r="A68" s="316">
        <f>AT3A_Schools_PS!A68</f>
        <v>59</v>
      </c>
      <c r="B68" s="316" t="str">
        <f>AT3A_Schools_PS!B68</f>
        <v>59-PILIBHIT</v>
      </c>
      <c r="C68" s="396">
        <v>432.82</v>
      </c>
      <c r="D68" s="396">
        <v>287.97000000000003</v>
      </c>
      <c r="E68" s="397">
        <f t="shared" si="1"/>
        <v>720.79</v>
      </c>
      <c r="F68" s="396">
        <v>17.200000000000003</v>
      </c>
      <c r="G68" s="396">
        <v>50.77</v>
      </c>
      <c r="H68" s="397">
        <f t="shared" si="2"/>
        <v>67.97</v>
      </c>
      <c r="I68" s="396">
        <v>361.09</v>
      </c>
      <c r="J68" s="396">
        <v>240.68</v>
      </c>
      <c r="K68" s="397">
        <f t="shared" si="3"/>
        <v>601.77</v>
      </c>
      <c r="L68" s="396">
        <v>385.68799999999999</v>
      </c>
      <c r="M68" s="396">
        <v>257.13200000000001</v>
      </c>
      <c r="N68" s="397">
        <f t="shared" si="4"/>
        <v>642.81999999999994</v>
      </c>
      <c r="O68" s="396">
        <f t="shared" si="8"/>
        <v>-7.3980000000000246</v>
      </c>
      <c r="P68" s="396">
        <f t="shared" si="9"/>
        <v>34.317999999999984</v>
      </c>
      <c r="Q68" s="397">
        <f t="shared" si="7"/>
        <v>26.919999999999959</v>
      </c>
    </row>
    <row r="69" spans="1:17" ht="15.75" customHeight="1" x14ac:dyDescent="0.2">
      <c r="A69" s="316">
        <f>AT3A_Schools_PS!A69</f>
        <v>60</v>
      </c>
      <c r="B69" s="316" t="str">
        <f>AT3A_Schools_PS!B69</f>
        <v>60-PRATAPGARH</v>
      </c>
      <c r="C69" s="396">
        <v>712</v>
      </c>
      <c r="D69" s="396">
        <v>473.71</v>
      </c>
      <c r="E69" s="397">
        <f t="shared" si="1"/>
        <v>1185.71</v>
      </c>
      <c r="F69" s="396">
        <v>215.26</v>
      </c>
      <c r="G69" s="396">
        <v>98.83</v>
      </c>
      <c r="H69" s="397">
        <f t="shared" si="2"/>
        <v>314.08999999999997</v>
      </c>
      <c r="I69" s="396">
        <v>589.19000000000005</v>
      </c>
      <c r="J69" s="396">
        <v>392.72</v>
      </c>
      <c r="K69" s="397">
        <f t="shared" si="3"/>
        <v>981.91000000000008</v>
      </c>
      <c r="L69" s="396">
        <v>586.73761999999999</v>
      </c>
      <c r="M69" s="396">
        <v>391.15841</v>
      </c>
      <c r="N69" s="397">
        <f t="shared" si="4"/>
        <v>977.89603</v>
      </c>
      <c r="O69" s="396">
        <f t="shared" si="8"/>
        <v>217.71238000000005</v>
      </c>
      <c r="P69" s="396">
        <f t="shared" si="9"/>
        <v>100.39159000000001</v>
      </c>
      <c r="Q69" s="397">
        <f t="shared" si="7"/>
        <v>318.10397000000006</v>
      </c>
    </row>
    <row r="70" spans="1:17" ht="15.75" customHeight="1" x14ac:dyDescent="0.2">
      <c r="A70" s="316">
        <f>AT3A_Schools_PS!A70</f>
        <v>61</v>
      </c>
      <c r="B70" s="316" t="str">
        <f>AT3A_Schools_PS!B70</f>
        <v>61-RAI BAREILY</v>
      </c>
      <c r="C70" s="396">
        <v>627.54999999999995</v>
      </c>
      <c r="D70" s="396">
        <v>417.52</v>
      </c>
      <c r="E70" s="397">
        <f t="shared" si="1"/>
        <v>1045.07</v>
      </c>
      <c r="F70" s="396">
        <v>86.61</v>
      </c>
      <c r="G70" s="396">
        <v>76.87</v>
      </c>
      <c r="H70" s="397">
        <f t="shared" si="2"/>
        <v>163.48000000000002</v>
      </c>
      <c r="I70" s="396">
        <v>551.62</v>
      </c>
      <c r="J70" s="396">
        <v>367.75</v>
      </c>
      <c r="K70" s="397">
        <f t="shared" si="3"/>
        <v>919.37</v>
      </c>
      <c r="L70" s="396">
        <v>523.98</v>
      </c>
      <c r="M70" s="396">
        <v>349.31</v>
      </c>
      <c r="N70" s="397">
        <f t="shared" si="4"/>
        <v>873.29</v>
      </c>
      <c r="O70" s="396">
        <f t="shared" si="8"/>
        <v>114.25</v>
      </c>
      <c r="P70" s="396">
        <f t="shared" si="9"/>
        <v>95.31</v>
      </c>
      <c r="Q70" s="397">
        <f t="shared" si="7"/>
        <v>209.56</v>
      </c>
    </row>
    <row r="71" spans="1:17" ht="15.75" customHeight="1" x14ac:dyDescent="0.2">
      <c r="A71" s="316">
        <f>AT3A_Schools_PS!A71</f>
        <v>62</v>
      </c>
      <c r="B71" s="316" t="str">
        <f>AT3A_Schools_PS!B71</f>
        <v>62-RAMPUR</v>
      </c>
      <c r="C71" s="396">
        <v>449.6</v>
      </c>
      <c r="D71" s="396">
        <v>299.13</v>
      </c>
      <c r="E71" s="397">
        <f t="shared" si="1"/>
        <v>748.73</v>
      </c>
      <c r="F71" s="396">
        <v>-48.480000000000004</v>
      </c>
      <c r="G71" s="396">
        <v>1.37</v>
      </c>
      <c r="H71" s="397">
        <f t="shared" si="2"/>
        <v>-47.110000000000007</v>
      </c>
      <c r="I71" s="396">
        <v>498.15</v>
      </c>
      <c r="J71" s="396">
        <v>332.09</v>
      </c>
      <c r="K71" s="397">
        <f t="shared" si="3"/>
        <v>830.24</v>
      </c>
      <c r="L71" s="396">
        <v>400.22500000000002</v>
      </c>
      <c r="M71" s="396">
        <v>266.80599999999998</v>
      </c>
      <c r="N71" s="397">
        <f t="shared" si="4"/>
        <v>667.03099999999995</v>
      </c>
      <c r="O71" s="396">
        <f t="shared" si="8"/>
        <v>49.444999999999936</v>
      </c>
      <c r="P71" s="396">
        <f t="shared" si="9"/>
        <v>66.653999999999996</v>
      </c>
      <c r="Q71" s="397">
        <f t="shared" si="7"/>
        <v>116.09899999999993</v>
      </c>
    </row>
    <row r="72" spans="1:17" ht="15.75" customHeight="1" x14ac:dyDescent="0.2">
      <c r="A72" s="316">
        <f>AT3A_Schools_PS!A72</f>
        <v>63</v>
      </c>
      <c r="B72" s="316" t="str">
        <f>AT3A_Schools_PS!B72</f>
        <v>63-SAHARANPUR</v>
      </c>
      <c r="C72" s="396">
        <v>543.84</v>
      </c>
      <c r="D72" s="396">
        <v>361.83</v>
      </c>
      <c r="E72" s="397">
        <f t="shared" si="1"/>
        <v>905.67000000000007</v>
      </c>
      <c r="F72" s="396">
        <v>-53.64</v>
      </c>
      <c r="G72" s="396">
        <v>-36.86</v>
      </c>
      <c r="H72" s="397">
        <f t="shared" si="2"/>
        <v>-90.5</v>
      </c>
      <c r="I72" s="396">
        <v>568.19000000000005</v>
      </c>
      <c r="J72" s="396">
        <v>378.81</v>
      </c>
      <c r="K72" s="397">
        <f t="shared" si="3"/>
        <v>947</v>
      </c>
      <c r="L72" s="396">
        <v>484.09</v>
      </c>
      <c r="M72" s="396">
        <v>322.56</v>
      </c>
      <c r="N72" s="397">
        <f t="shared" si="4"/>
        <v>806.65</v>
      </c>
      <c r="O72" s="396">
        <f t="shared" si="8"/>
        <v>30.460000000000093</v>
      </c>
      <c r="P72" s="396">
        <f t="shared" si="9"/>
        <v>19.389999999999986</v>
      </c>
      <c r="Q72" s="397">
        <f t="shared" si="7"/>
        <v>49.85000000000008</v>
      </c>
    </row>
    <row r="73" spans="1:17" ht="15.75" customHeight="1" x14ac:dyDescent="0.2">
      <c r="A73" s="316">
        <f>AT3A_Schools_PS!A73</f>
        <v>64</v>
      </c>
      <c r="B73" s="316" t="str">
        <f>AT3A_Schools_PS!B73</f>
        <v>64-SANTKABIR NAGAR</v>
      </c>
      <c r="C73" s="396">
        <v>396.02</v>
      </c>
      <c r="D73" s="396">
        <v>263.48</v>
      </c>
      <c r="E73" s="397">
        <f t="shared" si="1"/>
        <v>659.5</v>
      </c>
      <c r="F73" s="396">
        <v>21.909200000000002</v>
      </c>
      <c r="G73" s="396">
        <v>28.4328</v>
      </c>
      <c r="H73" s="397">
        <f t="shared" si="2"/>
        <v>50.341999999999999</v>
      </c>
      <c r="I73" s="396">
        <v>342.56</v>
      </c>
      <c r="J73" s="396">
        <v>228.36</v>
      </c>
      <c r="K73" s="397">
        <f t="shared" si="3"/>
        <v>570.92000000000007</v>
      </c>
      <c r="L73" s="396">
        <v>347.57100000000003</v>
      </c>
      <c r="M73" s="396">
        <v>231.709</v>
      </c>
      <c r="N73" s="397">
        <f t="shared" si="4"/>
        <v>579.28</v>
      </c>
      <c r="O73" s="396">
        <f t="shared" si="8"/>
        <v>16.898199999999974</v>
      </c>
      <c r="P73" s="396">
        <f t="shared" si="9"/>
        <v>25.083799999999997</v>
      </c>
      <c r="Q73" s="397">
        <f t="shared" si="7"/>
        <v>41.981999999999971</v>
      </c>
    </row>
    <row r="74" spans="1:17" ht="15.75" customHeight="1" x14ac:dyDescent="0.2">
      <c r="A74" s="316">
        <f>AT3A_Schools_PS!A74</f>
        <v>65</v>
      </c>
      <c r="B74" s="316" t="str">
        <f>AT3A_Schools_PS!B74</f>
        <v>65-SHAHJAHANPUR</v>
      </c>
      <c r="C74" s="396">
        <v>903.18</v>
      </c>
      <c r="D74" s="396">
        <v>600.9</v>
      </c>
      <c r="E74" s="397">
        <f t="shared" si="1"/>
        <v>1504.08</v>
      </c>
      <c r="F74" s="396">
        <v>-75.06</v>
      </c>
      <c r="G74" s="396">
        <v>-101.1</v>
      </c>
      <c r="H74" s="397">
        <f t="shared" si="2"/>
        <v>-176.16</v>
      </c>
      <c r="I74" s="396">
        <v>879.15</v>
      </c>
      <c r="J74" s="396">
        <v>586.22</v>
      </c>
      <c r="K74" s="397">
        <f t="shared" si="3"/>
        <v>1465.37</v>
      </c>
      <c r="L74" s="396">
        <v>794.95</v>
      </c>
      <c r="M74" s="396">
        <v>529.95000000000005</v>
      </c>
      <c r="N74" s="397">
        <f t="shared" si="4"/>
        <v>1324.9</v>
      </c>
      <c r="O74" s="396">
        <f t="shared" ref="O74:O84" si="10">F74+I74-L74</f>
        <v>9.1399999999998727</v>
      </c>
      <c r="P74" s="396">
        <f t="shared" ref="P74:P84" si="11">G74+J74-M74</f>
        <v>-44.830000000000041</v>
      </c>
      <c r="Q74" s="397">
        <f t="shared" si="7"/>
        <v>-35.690000000000168</v>
      </c>
    </row>
    <row r="75" spans="1:17" ht="15.75" customHeight="1" x14ac:dyDescent="0.2">
      <c r="A75" s="316">
        <f>AT3A_Schools_PS!A75</f>
        <v>66</v>
      </c>
      <c r="B75" s="316" t="str">
        <f>AT3A_Schools_PS!B75</f>
        <v>66-SHRAWASTI</v>
      </c>
      <c r="C75" s="396">
        <v>286.85000000000002</v>
      </c>
      <c r="D75" s="396">
        <v>190.85</v>
      </c>
      <c r="E75" s="397">
        <f t="shared" si="1"/>
        <v>477.70000000000005</v>
      </c>
      <c r="F75" s="396">
        <v>44.728000000000002</v>
      </c>
      <c r="G75" s="396">
        <v>25.358000000000001</v>
      </c>
      <c r="H75" s="397">
        <f t="shared" si="2"/>
        <v>70.085999999999999</v>
      </c>
      <c r="I75" s="396">
        <v>234.36</v>
      </c>
      <c r="J75" s="396">
        <v>156.18</v>
      </c>
      <c r="K75" s="397">
        <f t="shared" si="3"/>
        <v>390.54</v>
      </c>
      <c r="L75" s="396">
        <v>266.94215000000003</v>
      </c>
      <c r="M75" s="396">
        <v>177.96254999999999</v>
      </c>
      <c r="N75" s="397">
        <f t="shared" si="4"/>
        <v>444.90470000000005</v>
      </c>
      <c r="O75" s="396">
        <f t="shared" si="10"/>
        <v>12.145849999999996</v>
      </c>
      <c r="P75" s="396">
        <f t="shared" si="11"/>
        <v>3.5754500000000178</v>
      </c>
      <c r="Q75" s="397">
        <f t="shared" si="7"/>
        <v>15.721300000000014</v>
      </c>
    </row>
    <row r="76" spans="1:17" ht="15.75" customHeight="1" x14ac:dyDescent="0.2">
      <c r="A76" s="316">
        <f>AT3A_Schools_PS!A76</f>
        <v>67</v>
      </c>
      <c r="B76" s="316" t="str">
        <f>AT3A_Schools_PS!B76</f>
        <v>67-SIDDHARTHNAGAR</v>
      </c>
      <c r="C76" s="396">
        <v>795.47</v>
      </c>
      <c r="D76" s="396">
        <v>529.24</v>
      </c>
      <c r="E76" s="397">
        <f t="shared" si="1"/>
        <v>1324.71</v>
      </c>
      <c r="F76" s="396">
        <v>227.37200000000001</v>
      </c>
      <c r="G76" s="396">
        <v>-163.99199999999999</v>
      </c>
      <c r="H76" s="397">
        <f t="shared" si="2"/>
        <v>63.380000000000024</v>
      </c>
      <c r="I76" s="396">
        <v>699.44</v>
      </c>
      <c r="J76" s="396">
        <v>466.25</v>
      </c>
      <c r="K76" s="397">
        <f t="shared" si="3"/>
        <v>1165.69</v>
      </c>
      <c r="L76" s="396">
        <v>723.82180000000005</v>
      </c>
      <c r="M76" s="396">
        <v>482.54790000000003</v>
      </c>
      <c r="N76" s="397">
        <f t="shared" si="4"/>
        <v>1206.3697000000002</v>
      </c>
      <c r="O76" s="396">
        <f t="shared" si="10"/>
        <v>202.99020000000007</v>
      </c>
      <c r="P76" s="396">
        <f t="shared" si="11"/>
        <v>-180.28989999999999</v>
      </c>
      <c r="Q76" s="397">
        <f t="shared" si="7"/>
        <v>22.700300000000084</v>
      </c>
    </row>
    <row r="77" spans="1:17" ht="15.75" customHeight="1" x14ac:dyDescent="0.2">
      <c r="A77" s="316">
        <f>AT3A_Schools_PS!A77</f>
        <v>68</v>
      </c>
      <c r="B77" s="316" t="str">
        <f>AT3A_Schools_PS!B77</f>
        <v>68-SITAPUR</v>
      </c>
      <c r="C77" s="396">
        <v>1296.3599999999999</v>
      </c>
      <c r="D77" s="396">
        <v>862.5</v>
      </c>
      <c r="E77" s="397">
        <f t="shared" si="1"/>
        <v>2158.8599999999997</v>
      </c>
      <c r="F77" s="396">
        <v>763.39999999999986</v>
      </c>
      <c r="G77" s="396">
        <v>120.79</v>
      </c>
      <c r="H77" s="397">
        <f t="shared" si="2"/>
        <v>884.18999999999983</v>
      </c>
      <c r="I77" s="396">
        <v>978.37</v>
      </c>
      <c r="J77" s="396">
        <v>651.79999999999995</v>
      </c>
      <c r="K77" s="397">
        <f t="shared" si="3"/>
        <v>1630.17</v>
      </c>
      <c r="L77" s="396">
        <v>1269.98</v>
      </c>
      <c r="M77" s="396">
        <v>830.11</v>
      </c>
      <c r="N77" s="397">
        <f t="shared" si="4"/>
        <v>2100.09</v>
      </c>
      <c r="O77" s="396">
        <f t="shared" si="10"/>
        <v>471.78999999999996</v>
      </c>
      <c r="P77" s="396">
        <f t="shared" si="11"/>
        <v>-57.520000000000095</v>
      </c>
      <c r="Q77" s="397">
        <f t="shared" si="7"/>
        <v>414.26999999999987</v>
      </c>
    </row>
    <row r="78" spans="1:17" ht="15.75" customHeight="1" x14ac:dyDescent="0.2">
      <c r="A78" s="316">
        <f>AT3A_Schools_PS!A78</f>
        <v>69</v>
      </c>
      <c r="B78" s="316" t="str">
        <f>AT3A_Schools_PS!B78</f>
        <v>69-SONBHADRA</v>
      </c>
      <c r="C78" s="396">
        <v>627.03</v>
      </c>
      <c r="D78" s="396">
        <v>417.18</v>
      </c>
      <c r="E78" s="397">
        <f t="shared" si="1"/>
        <v>1044.21</v>
      </c>
      <c r="F78" s="396">
        <v>60.9</v>
      </c>
      <c r="G78" s="396">
        <v>-1.71</v>
      </c>
      <c r="H78" s="397">
        <f t="shared" si="2"/>
        <v>59.19</v>
      </c>
      <c r="I78" s="396">
        <v>572.04999999999995</v>
      </c>
      <c r="J78" s="396">
        <v>381.17</v>
      </c>
      <c r="K78" s="397">
        <f t="shared" si="3"/>
        <v>953.22</v>
      </c>
      <c r="L78" s="396">
        <v>594.04999999999995</v>
      </c>
      <c r="M78" s="396">
        <v>395.98</v>
      </c>
      <c r="N78" s="397">
        <f t="shared" si="4"/>
        <v>990.03</v>
      </c>
      <c r="O78" s="396">
        <f t="shared" si="10"/>
        <v>38.899999999999977</v>
      </c>
      <c r="P78" s="396">
        <f t="shared" si="11"/>
        <v>-16.519999999999982</v>
      </c>
      <c r="Q78" s="397">
        <f t="shared" si="7"/>
        <v>22.379999999999995</v>
      </c>
    </row>
    <row r="79" spans="1:17" ht="15.75" customHeight="1" x14ac:dyDescent="0.2">
      <c r="A79" s="316">
        <f>AT3A_Schools_PS!A79</f>
        <v>70</v>
      </c>
      <c r="B79" s="316" t="str">
        <f>AT3A_Schools_PS!B79</f>
        <v>70-SULTANPUR</v>
      </c>
      <c r="C79" s="396">
        <v>629.04999999999995</v>
      </c>
      <c r="D79" s="396">
        <v>418.52</v>
      </c>
      <c r="E79" s="397">
        <f t="shared" si="1"/>
        <v>1047.57</v>
      </c>
      <c r="F79" s="396">
        <v>37.150000000000006</v>
      </c>
      <c r="G79" s="396">
        <v>21.82</v>
      </c>
      <c r="H79" s="397">
        <f t="shared" si="2"/>
        <v>58.970000000000006</v>
      </c>
      <c r="I79" s="396">
        <v>660.68</v>
      </c>
      <c r="J79" s="396">
        <v>440.48</v>
      </c>
      <c r="K79" s="397">
        <f t="shared" si="3"/>
        <v>1101.1599999999999</v>
      </c>
      <c r="L79" s="396">
        <v>621.16399999999999</v>
      </c>
      <c r="M79" s="396">
        <v>414.202</v>
      </c>
      <c r="N79" s="397">
        <f t="shared" si="4"/>
        <v>1035.366</v>
      </c>
      <c r="O79" s="396">
        <f t="shared" si="10"/>
        <v>76.66599999999994</v>
      </c>
      <c r="P79" s="396">
        <f t="shared" si="11"/>
        <v>48.098000000000013</v>
      </c>
      <c r="Q79" s="397">
        <f t="shared" si="7"/>
        <v>124.76399999999995</v>
      </c>
    </row>
    <row r="80" spans="1:17" ht="15.75" customHeight="1" x14ac:dyDescent="0.2">
      <c r="A80" s="316">
        <f>AT3A_Schools_PS!A80</f>
        <v>71</v>
      </c>
      <c r="B80" s="316" t="str">
        <f>AT3A_Schools_PS!B80</f>
        <v>71-UNNAO</v>
      </c>
      <c r="C80" s="396">
        <v>675.9</v>
      </c>
      <c r="D80" s="396">
        <v>449.69</v>
      </c>
      <c r="E80" s="397">
        <f t="shared" si="1"/>
        <v>1125.5899999999999</v>
      </c>
      <c r="F80" s="396">
        <v>-21.685000000000002</v>
      </c>
      <c r="G80" s="396">
        <v>-6.5000000000000002E-2</v>
      </c>
      <c r="H80" s="397">
        <f t="shared" si="2"/>
        <v>-21.750000000000004</v>
      </c>
      <c r="I80" s="396">
        <v>677.7</v>
      </c>
      <c r="J80" s="396">
        <v>451.86</v>
      </c>
      <c r="K80" s="397">
        <f t="shared" si="3"/>
        <v>1129.56</v>
      </c>
      <c r="L80" s="396">
        <v>634.73766999999998</v>
      </c>
      <c r="M80" s="396">
        <v>423.15231999999997</v>
      </c>
      <c r="N80" s="397">
        <f t="shared" si="4"/>
        <v>1057.8899899999999</v>
      </c>
      <c r="O80" s="396">
        <f t="shared" si="10"/>
        <v>21.27733000000012</v>
      </c>
      <c r="P80" s="396">
        <f t="shared" si="11"/>
        <v>28.642680000000041</v>
      </c>
      <c r="Q80" s="397">
        <f t="shared" si="7"/>
        <v>49.920010000000161</v>
      </c>
    </row>
    <row r="81" spans="1:17" ht="15.75" customHeight="1" x14ac:dyDescent="0.2">
      <c r="A81" s="316">
        <f>AT3A_Schools_PS!A81</f>
        <v>72</v>
      </c>
      <c r="B81" s="316" t="str">
        <f>AT3A_Schools_PS!B81</f>
        <v>72-VARANASI</v>
      </c>
      <c r="C81" s="396">
        <v>788.73</v>
      </c>
      <c r="D81" s="396">
        <v>524.76</v>
      </c>
      <c r="E81" s="397">
        <f t="shared" si="1"/>
        <v>1313.49</v>
      </c>
      <c r="F81" s="396">
        <v>173.22199999999998</v>
      </c>
      <c r="G81" s="396">
        <v>-55.731999999999999</v>
      </c>
      <c r="H81" s="397">
        <f t="shared" si="2"/>
        <v>117.48999999999998</v>
      </c>
      <c r="I81" s="396">
        <v>671.77</v>
      </c>
      <c r="J81" s="396">
        <v>447.76</v>
      </c>
      <c r="K81" s="397">
        <f t="shared" si="3"/>
        <v>1119.53</v>
      </c>
      <c r="L81" s="396">
        <v>719.86</v>
      </c>
      <c r="M81" s="396">
        <v>479.9</v>
      </c>
      <c r="N81" s="397">
        <f t="shared" si="4"/>
        <v>1199.76</v>
      </c>
      <c r="O81" s="396">
        <f t="shared" si="10"/>
        <v>125.13199999999995</v>
      </c>
      <c r="P81" s="396">
        <f t="shared" si="11"/>
        <v>-87.871999999999957</v>
      </c>
      <c r="Q81" s="397">
        <f t="shared" si="7"/>
        <v>37.259999999999991</v>
      </c>
    </row>
    <row r="82" spans="1:17" ht="15.75" customHeight="1" x14ac:dyDescent="0.2">
      <c r="A82" s="316">
        <f>AT3A_Schools_PS!A82</f>
        <v>73</v>
      </c>
      <c r="B82" s="316" t="str">
        <f>AT3A_Schools_PS!B82</f>
        <v>73-SAMBHAL</v>
      </c>
      <c r="C82" s="396">
        <v>574.38</v>
      </c>
      <c r="D82" s="396">
        <v>382.15</v>
      </c>
      <c r="E82" s="397">
        <f t="shared" si="1"/>
        <v>956.53</v>
      </c>
      <c r="F82" s="396">
        <v>57.230000000000018</v>
      </c>
      <c r="G82" s="396">
        <v>10.53</v>
      </c>
      <c r="H82" s="397">
        <f t="shared" si="2"/>
        <v>67.760000000000019</v>
      </c>
      <c r="I82" s="396">
        <v>516.1</v>
      </c>
      <c r="J82" s="396">
        <v>344.07</v>
      </c>
      <c r="K82" s="397">
        <f t="shared" si="3"/>
        <v>860.17000000000007</v>
      </c>
      <c r="L82" s="396">
        <v>434.97</v>
      </c>
      <c r="M82" s="396">
        <v>289.99</v>
      </c>
      <c r="N82" s="397">
        <f t="shared" si="4"/>
        <v>724.96</v>
      </c>
      <c r="O82" s="396">
        <f t="shared" si="10"/>
        <v>138.36000000000001</v>
      </c>
      <c r="P82" s="396">
        <f t="shared" si="11"/>
        <v>64.609999999999957</v>
      </c>
      <c r="Q82" s="397">
        <f t="shared" si="7"/>
        <v>202.96999999999997</v>
      </c>
    </row>
    <row r="83" spans="1:17" ht="15.75" customHeight="1" x14ac:dyDescent="0.2">
      <c r="A83" s="316">
        <f>AT3A_Schools_PS!A83</f>
        <v>74</v>
      </c>
      <c r="B83" s="316" t="str">
        <f>AT3A_Schools_PS!B83</f>
        <v>74-HAPUR</v>
      </c>
      <c r="C83" s="396">
        <v>174.84</v>
      </c>
      <c r="D83" s="396">
        <v>116.33</v>
      </c>
      <c r="E83" s="397">
        <f t="shared" si="1"/>
        <v>291.17</v>
      </c>
      <c r="F83" s="396">
        <v>-29.169999999999995</v>
      </c>
      <c r="G83" s="396">
        <v>-26.65</v>
      </c>
      <c r="H83" s="397">
        <f t="shared" si="2"/>
        <v>-55.819999999999993</v>
      </c>
      <c r="I83" s="396">
        <v>197.6</v>
      </c>
      <c r="J83" s="396">
        <v>131.71</v>
      </c>
      <c r="K83" s="397">
        <f t="shared" si="3"/>
        <v>329.31</v>
      </c>
      <c r="L83" s="396">
        <v>154.38278</v>
      </c>
      <c r="M83" s="396">
        <v>102.92118000000001</v>
      </c>
      <c r="N83" s="397">
        <f t="shared" si="4"/>
        <v>257.30396000000002</v>
      </c>
      <c r="O83" s="396">
        <f t="shared" si="10"/>
        <v>14.04722000000001</v>
      </c>
      <c r="P83" s="396">
        <f t="shared" si="11"/>
        <v>2.1388199999999955</v>
      </c>
      <c r="Q83" s="397">
        <f t="shared" si="7"/>
        <v>16.186040000000006</v>
      </c>
    </row>
    <row r="84" spans="1:17" ht="15.75" customHeight="1" x14ac:dyDescent="0.2">
      <c r="A84" s="316">
        <f>AT3A_Schools_PS!A84</f>
        <v>75</v>
      </c>
      <c r="B84" s="316" t="str">
        <f>AT3A_Schools_PS!B84</f>
        <v>75-SHAMLI</v>
      </c>
      <c r="C84" s="396">
        <v>232.42</v>
      </c>
      <c r="D84" s="396">
        <v>154.63</v>
      </c>
      <c r="E84" s="397">
        <f t="shared" si="1"/>
        <v>387.04999999999995</v>
      </c>
      <c r="F84" s="396">
        <v>24.52</v>
      </c>
      <c r="G84" s="396">
        <v>17.893999999999998</v>
      </c>
      <c r="H84" s="397">
        <f t="shared" si="2"/>
        <v>42.414000000000001</v>
      </c>
      <c r="I84" s="396">
        <v>201.92</v>
      </c>
      <c r="J84" s="396">
        <v>134.44999999999999</v>
      </c>
      <c r="K84" s="397">
        <f t="shared" si="3"/>
        <v>336.37</v>
      </c>
      <c r="L84" s="396">
        <v>222.16985</v>
      </c>
      <c r="M84" s="396">
        <v>148.11322999999999</v>
      </c>
      <c r="N84" s="397">
        <f t="shared" si="4"/>
        <v>370.28307999999998</v>
      </c>
      <c r="O84" s="396">
        <f t="shared" si="10"/>
        <v>4.270150000000001</v>
      </c>
      <c r="P84" s="396">
        <f t="shared" si="11"/>
        <v>4.2307700000000068</v>
      </c>
      <c r="Q84" s="397">
        <f t="shared" si="7"/>
        <v>8.5009200000000078</v>
      </c>
    </row>
    <row r="85" spans="1:17" ht="30.75" customHeight="1" x14ac:dyDescent="0.2">
      <c r="A85" s="398" t="s">
        <v>1074</v>
      </c>
      <c r="B85" s="637" t="s">
        <v>1076</v>
      </c>
      <c r="C85" s="637"/>
      <c r="D85" s="637"/>
      <c r="E85" s="637"/>
      <c r="F85" s="637"/>
      <c r="G85" s="637"/>
      <c r="H85" s="637"/>
      <c r="I85" s="637"/>
      <c r="J85" s="637"/>
      <c r="K85" s="637"/>
      <c r="L85" s="637"/>
      <c r="M85" s="637"/>
      <c r="N85" s="637"/>
      <c r="O85" s="637"/>
      <c r="P85" s="637"/>
      <c r="Q85" s="637"/>
    </row>
    <row r="89" spans="1:17" ht="15.75" customHeight="1" x14ac:dyDescent="0.2">
      <c r="A89" s="222" t="str">
        <f>AT_2A_fundflow!A73</f>
        <v>Date:</v>
      </c>
      <c r="O89" s="346" t="str">
        <f>'AT-1'!J46</f>
        <v>(Signature)</v>
      </c>
    </row>
    <row r="90" spans="1:17" ht="15.75" customHeight="1" x14ac:dyDescent="0.2">
      <c r="A90" s="222" t="str">
        <f>AT_2A_fundflow!A74</f>
        <v>Place: LUCKNOW</v>
      </c>
      <c r="O90" s="346" t="str">
        <f>'AT-1'!J47</f>
        <v>Secretary Basic Education Department</v>
      </c>
    </row>
    <row r="91" spans="1:17" ht="15.75" customHeight="1" x14ac:dyDescent="0.2">
      <c r="N91" s="346" t="str">
        <f>'AT-1'!I48</f>
        <v>Seal:</v>
      </c>
    </row>
  </sheetData>
  <mergeCells count="11">
    <mergeCell ref="B85:Q85"/>
    <mergeCell ref="I6:K6"/>
    <mergeCell ref="L6:N6"/>
    <mergeCell ref="A3:Q3"/>
    <mergeCell ref="A2:Q2"/>
    <mergeCell ref="A4:Q4"/>
    <mergeCell ref="A6:A7"/>
    <mergeCell ref="B6:B7"/>
    <mergeCell ref="F6:H6"/>
    <mergeCell ref="C6:E6"/>
    <mergeCell ref="O6:Q6"/>
  </mergeCells>
  <printOptions horizontalCentered="1"/>
  <pageMargins left="0.59055118110236227" right="0.59055118110236227" top="0.78740157480314965" bottom="0.59055118110236227" header="0.78740157480314965" footer="0.39370078740157483"/>
  <pageSetup paperSize="9" scale="81" fitToHeight="0" pageOrder="overThenDown" orientation="landscape" cellComments="atEnd" r:id="rId1"/>
  <headerFooter>
    <oddFooter>&amp;R&amp;P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U91"/>
  <sheetViews>
    <sheetView view="pageBreakPreview" zoomScaleSheetLayoutView="100" workbookViewId="0">
      <pane xSplit="2" ySplit="9" topLeftCell="C55"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342" customWidth="1"/>
    <col min="2" max="2" width="21.7109375" style="342" bestFit="1" customWidth="1"/>
    <col min="3" max="4" width="8.7109375" style="342" bestFit="1" customWidth="1"/>
    <col min="5" max="5" width="10.85546875" style="342" bestFit="1" customWidth="1"/>
    <col min="6" max="6" width="7.7109375" style="342" bestFit="1" customWidth="1"/>
    <col min="7" max="7" width="7.5703125" style="342" bestFit="1" customWidth="1"/>
    <col min="8" max="8" width="9.140625" style="342" bestFit="1" customWidth="1"/>
    <col min="9" max="10" width="8.7109375" style="342" bestFit="1" customWidth="1"/>
    <col min="11" max="11" width="9.85546875" style="342" bestFit="1" customWidth="1"/>
    <col min="12" max="13" width="8.7109375" style="342" bestFit="1" customWidth="1"/>
    <col min="14" max="14" width="9.7109375" style="342" bestFit="1" customWidth="1"/>
    <col min="15" max="15" width="10" style="342" customWidth="1"/>
    <col min="16" max="16" width="11.140625" style="342" customWidth="1"/>
    <col min="17" max="17" width="13.28515625" style="342" bestFit="1" customWidth="1"/>
    <col min="18" max="16384" width="14.42578125" style="342"/>
  </cols>
  <sheetData>
    <row r="1" spans="1:21" ht="12.75" x14ac:dyDescent="0.2">
      <c r="A1" s="311"/>
      <c r="B1" s="311"/>
      <c r="C1" s="311"/>
      <c r="D1" s="311"/>
      <c r="E1" s="311"/>
      <c r="F1" s="311"/>
      <c r="G1" s="311"/>
      <c r="H1" s="311"/>
      <c r="I1" s="311"/>
      <c r="J1" s="311"/>
      <c r="K1" s="311"/>
      <c r="L1" s="311"/>
      <c r="M1" s="311"/>
      <c r="N1" s="311"/>
      <c r="O1" s="311"/>
      <c r="P1" s="311"/>
      <c r="Q1" s="354" t="s">
        <v>339</v>
      </c>
    </row>
    <row r="2" spans="1:21" ht="12.75" x14ac:dyDescent="0.2">
      <c r="A2" s="594" t="str">
        <f>'AT-2-S1 BUDGET'!A2</f>
        <v>[Mid Day Meal Scheme, U.P.]</v>
      </c>
      <c r="B2" s="595"/>
      <c r="C2" s="595"/>
      <c r="D2" s="595"/>
      <c r="E2" s="595"/>
      <c r="F2" s="595"/>
      <c r="G2" s="595"/>
      <c r="H2" s="595"/>
      <c r="I2" s="595"/>
      <c r="J2" s="595"/>
      <c r="K2" s="595"/>
      <c r="L2" s="595"/>
      <c r="M2" s="595"/>
      <c r="N2" s="595"/>
      <c r="O2" s="595"/>
      <c r="P2" s="595"/>
      <c r="Q2" s="595"/>
      <c r="R2" s="391"/>
      <c r="S2" s="391"/>
      <c r="T2" s="391"/>
      <c r="U2" s="391"/>
    </row>
    <row r="3" spans="1:21" ht="23.25" x14ac:dyDescent="0.2">
      <c r="A3" s="597" t="str">
        <f>'AT-2-S1 BUDGET'!A3</f>
        <v>Annual Work Plan and Budget 2018-19</v>
      </c>
      <c r="B3" s="595"/>
      <c r="C3" s="595"/>
      <c r="D3" s="595"/>
      <c r="E3" s="595"/>
      <c r="F3" s="595"/>
      <c r="G3" s="595"/>
      <c r="H3" s="595"/>
      <c r="I3" s="595"/>
      <c r="J3" s="595"/>
      <c r="K3" s="595"/>
      <c r="L3" s="595"/>
      <c r="M3" s="595"/>
      <c r="N3" s="595"/>
      <c r="O3" s="595"/>
      <c r="P3" s="595"/>
      <c r="Q3" s="595"/>
      <c r="R3" s="391"/>
      <c r="S3" s="391"/>
      <c r="T3" s="391"/>
      <c r="U3" s="391"/>
    </row>
    <row r="4" spans="1:21" ht="12.75" x14ac:dyDescent="0.2">
      <c r="A4" s="596" t="s">
        <v>340</v>
      </c>
      <c r="B4" s="595"/>
      <c r="C4" s="595"/>
      <c r="D4" s="595"/>
      <c r="E4" s="595"/>
      <c r="F4" s="595"/>
      <c r="G4" s="595"/>
      <c r="H4" s="595"/>
      <c r="I4" s="595"/>
      <c r="J4" s="595"/>
      <c r="K4" s="595"/>
      <c r="L4" s="595"/>
      <c r="M4" s="595"/>
      <c r="N4" s="595"/>
      <c r="O4" s="595"/>
      <c r="P4" s="595"/>
      <c r="Q4" s="595"/>
      <c r="R4" s="391"/>
      <c r="S4" s="391"/>
      <c r="T4" s="391"/>
      <c r="U4" s="391"/>
    </row>
    <row r="5" spans="1:21" ht="12.75" x14ac:dyDescent="0.2">
      <c r="A5" s="321" t="str">
        <f>AT_2A_fundflow!A5</f>
        <v>State: UTTAR PRADESH</v>
      </c>
      <c r="B5" s="321"/>
      <c r="C5" s="321"/>
      <c r="D5" s="321"/>
      <c r="E5" s="321"/>
      <c r="F5" s="321"/>
      <c r="G5" s="321"/>
      <c r="H5" s="321"/>
      <c r="I5" s="321"/>
      <c r="J5" s="321"/>
      <c r="K5" s="321"/>
      <c r="L5" s="321"/>
      <c r="M5" s="321"/>
      <c r="N5" s="321"/>
      <c r="O5" s="393"/>
      <c r="P5" s="308" t="str">
        <f>AT_2A_fundflow!U5</f>
        <v>(For the Period 01.04.17 to 31.03.18)</v>
      </c>
      <c r="Q5" s="308" t="str">
        <f>'AT-2-S1 BUDGET'!V5</f>
        <v>Rs. in Lakh</v>
      </c>
      <c r="R5" s="222"/>
      <c r="S5" s="222"/>
      <c r="T5" s="222"/>
      <c r="U5" s="222"/>
    </row>
    <row r="6" spans="1:21" ht="33" customHeight="1" x14ac:dyDescent="0.2">
      <c r="A6" s="603" t="s">
        <v>91</v>
      </c>
      <c r="B6" s="603" t="s">
        <v>99</v>
      </c>
      <c r="C6" s="605" t="s">
        <v>324</v>
      </c>
      <c r="D6" s="606"/>
      <c r="E6" s="607"/>
      <c r="F6" s="605" t="s">
        <v>325</v>
      </c>
      <c r="G6" s="606"/>
      <c r="H6" s="607"/>
      <c r="I6" s="605" t="s">
        <v>326</v>
      </c>
      <c r="J6" s="606"/>
      <c r="K6" s="607"/>
      <c r="L6" s="605" t="s">
        <v>327</v>
      </c>
      <c r="M6" s="606"/>
      <c r="N6" s="607"/>
      <c r="O6" s="605" t="s">
        <v>328</v>
      </c>
      <c r="P6" s="606"/>
      <c r="Q6" s="607"/>
      <c r="R6" s="309"/>
      <c r="S6" s="309"/>
      <c r="T6" s="309"/>
      <c r="U6" s="309"/>
    </row>
    <row r="7" spans="1:21" ht="15.75" customHeight="1" x14ac:dyDescent="0.2">
      <c r="A7" s="604"/>
      <c r="B7" s="604"/>
      <c r="C7" s="310" t="s">
        <v>329</v>
      </c>
      <c r="D7" s="310" t="s">
        <v>330</v>
      </c>
      <c r="E7" s="310" t="s">
        <v>11</v>
      </c>
      <c r="F7" s="310" t="s">
        <v>329</v>
      </c>
      <c r="G7" s="310" t="s">
        <v>331</v>
      </c>
      <c r="H7" s="310" t="s">
        <v>11</v>
      </c>
      <c r="I7" s="310" t="s">
        <v>329</v>
      </c>
      <c r="J7" s="310" t="s">
        <v>331</v>
      </c>
      <c r="K7" s="310" t="s">
        <v>11</v>
      </c>
      <c r="L7" s="310" t="s">
        <v>329</v>
      </c>
      <c r="M7" s="310" t="s">
        <v>331</v>
      </c>
      <c r="N7" s="310" t="s">
        <v>11</v>
      </c>
      <c r="O7" s="310" t="s">
        <v>329</v>
      </c>
      <c r="P7" s="310" t="s">
        <v>331</v>
      </c>
      <c r="Q7" s="310" t="s">
        <v>11</v>
      </c>
      <c r="R7" s="309"/>
      <c r="S7" s="309"/>
      <c r="T7" s="309"/>
      <c r="U7" s="309"/>
    </row>
    <row r="8" spans="1:21" ht="15.75" customHeight="1" x14ac:dyDescent="0.2">
      <c r="A8" s="310">
        <v>1</v>
      </c>
      <c r="B8" s="310">
        <v>2</v>
      </c>
      <c r="C8" s="310">
        <v>3</v>
      </c>
      <c r="D8" s="310">
        <v>4</v>
      </c>
      <c r="E8" s="310" t="s">
        <v>332</v>
      </c>
      <c r="F8" s="310">
        <v>6</v>
      </c>
      <c r="G8" s="310">
        <v>7</v>
      </c>
      <c r="H8" s="310" t="s">
        <v>333</v>
      </c>
      <c r="I8" s="310">
        <v>9</v>
      </c>
      <c r="J8" s="310">
        <v>10</v>
      </c>
      <c r="K8" s="310" t="s">
        <v>334</v>
      </c>
      <c r="L8" s="310">
        <v>12</v>
      </c>
      <c r="M8" s="310">
        <v>13</v>
      </c>
      <c r="N8" s="310" t="s">
        <v>335</v>
      </c>
      <c r="O8" s="310" t="s">
        <v>336</v>
      </c>
      <c r="P8" s="310" t="s">
        <v>337</v>
      </c>
      <c r="Q8" s="310" t="s">
        <v>338</v>
      </c>
      <c r="R8" s="309"/>
      <c r="S8" s="309"/>
      <c r="T8" s="309"/>
      <c r="U8" s="309"/>
    </row>
    <row r="9" spans="1:21" ht="15.75" customHeight="1" x14ac:dyDescent="0.2">
      <c r="A9" s="358"/>
      <c r="B9" s="358" t="s">
        <v>11</v>
      </c>
      <c r="C9" s="394">
        <f t="shared" ref="C9:Q9" si="0">SUM(C10:C84)</f>
        <v>28521.900000000005</v>
      </c>
      <c r="D9" s="394">
        <f t="shared" si="0"/>
        <v>18989.009999999995</v>
      </c>
      <c r="E9" s="394">
        <f t="shared" si="0"/>
        <v>47510.909999999996</v>
      </c>
      <c r="F9" s="394">
        <f t="shared" si="0"/>
        <v>3124.4056999999993</v>
      </c>
      <c r="G9" s="394">
        <f t="shared" si="0"/>
        <v>265.9348599999999</v>
      </c>
      <c r="H9" s="394">
        <f t="shared" si="0"/>
        <v>3390.3405600000015</v>
      </c>
      <c r="I9" s="394">
        <f t="shared" si="0"/>
        <v>25114.550000000017</v>
      </c>
      <c r="J9" s="394">
        <f t="shared" si="0"/>
        <v>16744.900000000001</v>
      </c>
      <c r="K9" s="394">
        <f t="shared" si="0"/>
        <v>41859.450000000004</v>
      </c>
      <c r="L9" s="394">
        <f t="shared" si="0"/>
        <v>25165.833209999997</v>
      </c>
      <c r="M9" s="394">
        <f t="shared" si="0"/>
        <v>16267.010709999999</v>
      </c>
      <c r="N9" s="394">
        <f t="shared" si="0"/>
        <v>41432.843919999999</v>
      </c>
      <c r="O9" s="394">
        <f t="shared" si="0"/>
        <v>3073.1224900000002</v>
      </c>
      <c r="P9" s="394">
        <f t="shared" si="0"/>
        <v>743.82414999999969</v>
      </c>
      <c r="Q9" s="394">
        <f t="shared" si="0"/>
        <v>3816.9466399999997</v>
      </c>
      <c r="R9" s="395"/>
      <c r="S9" s="395"/>
      <c r="T9" s="395"/>
      <c r="U9" s="395"/>
    </row>
    <row r="10" spans="1:21" ht="15.75" customHeight="1" x14ac:dyDescent="0.2">
      <c r="A10" s="316">
        <f>AT3A_Schools_PS!A10</f>
        <v>1</v>
      </c>
      <c r="B10" s="316" t="str">
        <f>AT3A_Schools_PS!B10</f>
        <v>01-AGRA</v>
      </c>
      <c r="C10" s="396">
        <v>317.05</v>
      </c>
      <c r="D10" s="396">
        <v>211.08</v>
      </c>
      <c r="E10" s="397">
        <f t="shared" ref="E10:E84" si="1">C10+D10</f>
        <v>528.13</v>
      </c>
      <c r="F10" s="396">
        <v>60.652199999999993</v>
      </c>
      <c r="G10" s="396">
        <v>22.754799999999999</v>
      </c>
      <c r="H10" s="397">
        <f t="shared" ref="H10:H84" si="2">F10+G10</f>
        <v>83.406999999999996</v>
      </c>
      <c r="I10" s="396">
        <v>255.09</v>
      </c>
      <c r="J10" s="396">
        <v>170.08</v>
      </c>
      <c r="K10" s="397">
        <f t="shared" ref="K10:K84" si="3">I10+J10</f>
        <v>425.17</v>
      </c>
      <c r="L10" s="396">
        <v>302.35199999999998</v>
      </c>
      <c r="M10" s="396">
        <v>201.56800000000001</v>
      </c>
      <c r="N10" s="397">
        <f t="shared" ref="N10:N84" si="4">L10+M10</f>
        <v>503.91999999999996</v>
      </c>
      <c r="O10" s="396">
        <f t="shared" ref="O10:O41" si="5">F10+I10-L10</f>
        <v>13.39020000000005</v>
      </c>
      <c r="P10" s="396">
        <f t="shared" ref="P10:P41" si="6">G10+J10-M10</f>
        <v>-8.7332000000000107</v>
      </c>
      <c r="Q10" s="397">
        <f t="shared" ref="Q10:Q84" si="7">O10+P10</f>
        <v>4.6570000000000391</v>
      </c>
    </row>
    <row r="11" spans="1:21" ht="15.75" customHeight="1" x14ac:dyDescent="0.2">
      <c r="A11" s="316">
        <f>AT3A_Schools_PS!A11</f>
        <v>2</v>
      </c>
      <c r="B11" s="316" t="str">
        <f>AT3A_Schools_PS!B11</f>
        <v>02-ALIGARH</v>
      </c>
      <c r="C11" s="396">
        <v>544.34</v>
      </c>
      <c r="D11" s="396">
        <v>362.41</v>
      </c>
      <c r="E11" s="397">
        <f t="shared" si="1"/>
        <v>906.75</v>
      </c>
      <c r="F11" s="396">
        <v>10.670000000000016</v>
      </c>
      <c r="G11" s="396">
        <v>2.85</v>
      </c>
      <c r="H11" s="397">
        <f t="shared" si="2"/>
        <v>13.520000000000016</v>
      </c>
      <c r="I11" s="396">
        <v>458.97</v>
      </c>
      <c r="J11" s="396">
        <v>306.01</v>
      </c>
      <c r="K11" s="397">
        <f t="shared" si="3"/>
        <v>764.98</v>
      </c>
      <c r="L11" s="396">
        <v>327.05599999999998</v>
      </c>
      <c r="M11" s="396">
        <v>218.03399999999999</v>
      </c>
      <c r="N11" s="397">
        <f t="shared" si="4"/>
        <v>545.08999999999992</v>
      </c>
      <c r="O11" s="396">
        <f t="shared" si="5"/>
        <v>142.58400000000006</v>
      </c>
      <c r="P11" s="396">
        <f t="shared" si="6"/>
        <v>90.826000000000022</v>
      </c>
      <c r="Q11" s="397">
        <f t="shared" si="7"/>
        <v>233.41000000000008</v>
      </c>
    </row>
    <row r="12" spans="1:21" ht="15.75" customHeight="1" x14ac:dyDescent="0.2">
      <c r="A12" s="316">
        <f>AT3A_Schools_PS!A12</f>
        <v>3</v>
      </c>
      <c r="B12" s="316" t="str">
        <f>AT3A_Schools_PS!B12</f>
        <v>03-ALLAHABAD</v>
      </c>
      <c r="C12" s="396">
        <v>863.8</v>
      </c>
      <c r="D12" s="396">
        <v>575.1</v>
      </c>
      <c r="E12" s="397">
        <f t="shared" si="1"/>
        <v>1438.9</v>
      </c>
      <c r="F12" s="396">
        <v>78.759999999999991</v>
      </c>
      <c r="G12" s="396">
        <v>-32.979999999999997</v>
      </c>
      <c r="H12" s="397">
        <f t="shared" si="2"/>
        <v>45.779999999999994</v>
      </c>
      <c r="I12" s="396">
        <v>789.87</v>
      </c>
      <c r="J12" s="396">
        <v>526.71</v>
      </c>
      <c r="K12" s="397">
        <f t="shared" si="3"/>
        <v>1316.58</v>
      </c>
      <c r="L12" s="396">
        <v>712.55038000000002</v>
      </c>
      <c r="M12" s="396">
        <v>474.74846000000002</v>
      </c>
      <c r="N12" s="397">
        <f t="shared" si="4"/>
        <v>1187.2988399999999</v>
      </c>
      <c r="O12" s="396">
        <f t="shared" si="5"/>
        <v>156.07961999999998</v>
      </c>
      <c r="P12" s="396">
        <f t="shared" si="6"/>
        <v>18.981539999999995</v>
      </c>
      <c r="Q12" s="397">
        <f t="shared" si="7"/>
        <v>175.06115999999997</v>
      </c>
    </row>
    <row r="13" spans="1:21" ht="15.75" customHeight="1" x14ac:dyDescent="0.2">
      <c r="A13" s="316">
        <f>AT3A_Schools_PS!A13</f>
        <v>4</v>
      </c>
      <c r="B13" s="316" t="str">
        <f>AT3A_Schools_PS!B13</f>
        <v>04-AMBEDKAR NAGAR</v>
      </c>
      <c r="C13" s="396">
        <v>358.53</v>
      </c>
      <c r="D13" s="396">
        <v>238.7</v>
      </c>
      <c r="E13" s="397">
        <f t="shared" si="1"/>
        <v>597.23</v>
      </c>
      <c r="F13" s="396">
        <v>29.632000000000005</v>
      </c>
      <c r="G13" s="396">
        <v>-10.092000000000001</v>
      </c>
      <c r="H13" s="397">
        <f t="shared" si="2"/>
        <v>19.540000000000006</v>
      </c>
      <c r="I13" s="396">
        <v>330.2</v>
      </c>
      <c r="J13" s="396">
        <v>220.14</v>
      </c>
      <c r="K13" s="397">
        <f t="shared" si="3"/>
        <v>550.33999999999992</v>
      </c>
      <c r="L13" s="396">
        <v>340.74</v>
      </c>
      <c r="M13" s="396">
        <v>227.16</v>
      </c>
      <c r="N13" s="397">
        <f t="shared" si="4"/>
        <v>567.9</v>
      </c>
      <c r="O13" s="396">
        <f t="shared" si="5"/>
        <v>19.091999999999985</v>
      </c>
      <c r="P13" s="396">
        <f t="shared" si="6"/>
        <v>-17.112000000000023</v>
      </c>
      <c r="Q13" s="397">
        <f t="shared" si="7"/>
        <v>1.9799999999999613</v>
      </c>
    </row>
    <row r="14" spans="1:21" ht="15.75" customHeight="1" x14ac:dyDescent="0.2">
      <c r="A14" s="316">
        <f>AT3A_Schools_PS!A14</f>
        <v>5</v>
      </c>
      <c r="B14" s="316" t="str">
        <f>AT3A_Schools_PS!B14</f>
        <v>05-AURAIYA</v>
      </c>
      <c r="C14" s="396">
        <v>234.22</v>
      </c>
      <c r="D14" s="396">
        <v>155.94</v>
      </c>
      <c r="E14" s="397">
        <f t="shared" si="1"/>
        <v>390.15999999999997</v>
      </c>
      <c r="F14" s="396">
        <v>-54.058479999999996</v>
      </c>
      <c r="G14" s="396">
        <v>-46.125660000000003</v>
      </c>
      <c r="H14" s="397">
        <f t="shared" si="2"/>
        <v>-100.18414</v>
      </c>
      <c r="I14" s="396">
        <v>288.3</v>
      </c>
      <c r="J14" s="396">
        <v>192.27</v>
      </c>
      <c r="K14" s="397">
        <f t="shared" si="3"/>
        <v>480.57000000000005</v>
      </c>
      <c r="L14" s="396">
        <v>227.36759000000001</v>
      </c>
      <c r="M14" s="396">
        <v>151.57839000000001</v>
      </c>
      <c r="N14" s="397">
        <f t="shared" si="4"/>
        <v>378.94598000000002</v>
      </c>
      <c r="O14" s="396">
        <f t="shared" si="5"/>
        <v>6.8739300000000014</v>
      </c>
      <c r="P14" s="396">
        <f t="shared" si="6"/>
        <v>-5.4340500000000134</v>
      </c>
      <c r="Q14" s="397">
        <f t="shared" si="7"/>
        <v>1.4398799999999881</v>
      </c>
    </row>
    <row r="15" spans="1:21" ht="15.75" customHeight="1" x14ac:dyDescent="0.2">
      <c r="A15" s="316">
        <f>AT3A_Schools_PS!A15</f>
        <v>6</v>
      </c>
      <c r="B15" s="316" t="str">
        <f>AT3A_Schools_PS!B15</f>
        <v>06-AZAMGARH</v>
      </c>
      <c r="C15" s="396">
        <v>725.88</v>
      </c>
      <c r="D15" s="396">
        <v>483.27</v>
      </c>
      <c r="E15" s="397">
        <f t="shared" si="1"/>
        <v>1209.1500000000001</v>
      </c>
      <c r="F15" s="396">
        <v>68.050250000000005</v>
      </c>
      <c r="G15" s="396">
        <v>-16.035499999999999</v>
      </c>
      <c r="H15" s="397">
        <f t="shared" si="2"/>
        <v>52.014750000000006</v>
      </c>
      <c r="I15" s="396">
        <v>598.42999999999995</v>
      </c>
      <c r="J15" s="396">
        <v>398.96</v>
      </c>
      <c r="K15" s="397">
        <f t="shared" si="3"/>
        <v>997.38999999999987</v>
      </c>
      <c r="L15" s="396">
        <v>544.64509999999996</v>
      </c>
      <c r="M15" s="396">
        <v>363.09672999999998</v>
      </c>
      <c r="N15" s="397">
        <f t="shared" si="4"/>
        <v>907.74182999999994</v>
      </c>
      <c r="O15" s="396">
        <f t="shared" si="5"/>
        <v>121.83515</v>
      </c>
      <c r="P15" s="396">
        <f t="shared" si="6"/>
        <v>19.827769999999987</v>
      </c>
      <c r="Q15" s="397">
        <f t="shared" si="7"/>
        <v>141.66291999999999</v>
      </c>
    </row>
    <row r="16" spans="1:21" ht="15.75" customHeight="1" x14ac:dyDescent="0.2">
      <c r="A16" s="316">
        <f>AT3A_Schools_PS!A16</f>
        <v>7</v>
      </c>
      <c r="B16" s="316" t="str">
        <f>AT3A_Schools_PS!B16</f>
        <v>07-BADAUN</v>
      </c>
      <c r="C16" s="396">
        <v>334.3</v>
      </c>
      <c r="D16" s="396">
        <v>222.57</v>
      </c>
      <c r="E16" s="397">
        <f t="shared" si="1"/>
        <v>556.87</v>
      </c>
      <c r="F16" s="396">
        <v>109.75399999999999</v>
      </c>
      <c r="G16" s="396">
        <v>49.655999999999999</v>
      </c>
      <c r="H16" s="397">
        <f t="shared" si="2"/>
        <v>159.41</v>
      </c>
      <c r="I16" s="396">
        <v>237.88</v>
      </c>
      <c r="J16" s="396">
        <v>158.55000000000001</v>
      </c>
      <c r="K16" s="397">
        <f t="shared" si="3"/>
        <v>396.43</v>
      </c>
      <c r="L16" s="396">
        <v>344.89800000000002</v>
      </c>
      <c r="M16" s="396">
        <v>229.94200000000001</v>
      </c>
      <c r="N16" s="397">
        <f t="shared" si="4"/>
        <v>574.84</v>
      </c>
      <c r="O16" s="396">
        <f t="shared" si="5"/>
        <v>2.73599999999999</v>
      </c>
      <c r="P16" s="396">
        <f t="shared" si="6"/>
        <v>-21.73599999999999</v>
      </c>
      <c r="Q16" s="397">
        <f t="shared" si="7"/>
        <v>-19</v>
      </c>
    </row>
    <row r="17" spans="1:17" ht="15.75" customHeight="1" x14ac:dyDescent="0.2">
      <c r="A17" s="316">
        <f>AT3A_Schools_PS!A17</f>
        <v>8</v>
      </c>
      <c r="B17" s="316" t="str">
        <f>AT3A_Schools_PS!B17</f>
        <v>08-BAGHPAT</v>
      </c>
      <c r="C17" s="396">
        <v>171.12</v>
      </c>
      <c r="D17" s="396">
        <v>113.93</v>
      </c>
      <c r="E17" s="397">
        <f t="shared" si="1"/>
        <v>285.05</v>
      </c>
      <c r="F17" s="396">
        <v>-0.15000000000000036</v>
      </c>
      <c r="G17" s="396">
        <v>-4.41</v>
      </c>
      <c r="H17" s="397">
        <f t="shared" si="2"/>
        <v>-4.5600000000000005</v>
      </c>
      <c r="I17" s="396">
        <v>172.38</v>
      </c>
      <c r="J17" s="396">
        <v>114.93</v>
      </c>
      <c r="K17" s="397">
        <f t="shared" si="3"/>
        <v>287.31</v>
      </c>
      <c r="L17" s="396">
        <v>167.27</v>
      </c>
      <c r="M17" s="396">
        <v>101.48</v>
      </c>
      <c r="N17" s="397">
        <f t="shared" si="4"/>
        <v>268.75</v>
      </c>
      <c r="O17" s="396">
        <f t="shared" si="5"/>
        <v>4.9599999999999795</v>
      </c>
      <c r="P17" s="396">
        <f t="shared" si="6"/>
        <v>9.0400000000000063</v>
      </c>
      <c r="Q17" s="397">
        <f t="shared" si="7"/>
        <v>13.999999999999986</v>
      </c>
    </row>
    <row r="18" spans="1:17" ht="15.75" customHeight="1" x14ac:dyDescent="0.2">
      <c r="A18" s="316">
        <f>AT3A_Schools_PS!A18</f>
        <v>9</v>
      </c>
      <c r="B18" s="316" t="str">
        <f>AT3A_Schools_PS!B18</f>
        <v>09-BAHRAICH</v>
      </c>
      <c r="C18" s="396">
        <v>532.71</v>
      </c>
      <c r="D18" s="396">
        <v>354.66</v>
      </c>
      <c r="E18" s="397">
        <f t="shared" si="1"/>
        <v>887.37000000000012</v>
      </c>
      <c r="F18" s="396">
        <v>-19.659999999999997</v>
      </c>
      <c r="G18" s="396">
        <v>-96.18</v>
      </c>
      <c r="H18" s="397">
        <f t="shared" si="2"/>
        <v>-115.84</v>
      </c>
      <c r="I18" s="396">
        <v>556.34</v>
      </c>
      <c r="J18" s="396">
        <v>371.01</v>
      </c>
      <c r="K18" s="397">
        <f t="shared" si="3"/>
        <v>927.35</v>
      </c>
      <c r="L18" s="396">
        <v>479.12</v>
      </c>
      <c r="M18" s="396">
        <v>319.35500000000002</v>
      </c>
      <c r="N18" s="397">
        <f t="shared" si="4"/>
        <v>798.47500000000002</v>
      </c>
      <c r="O18" s="396">
        <f t="shared" si="5"/>
        <v>57.560000000000059</v>
      </c>
      <c r="P18" s="396">
        <f t="shared" si="6"/>
        <v>-44.525000000000034</v>
      </c>
      <c r="Q18" s="397">
        <f t="shared" si="7"/>
        <v>13.035000000000025</v>
      </c>
    </row>
    <row r="19" spans="1:17" ht="15.75" customHeight="1" x14ac:dyDescent="0.2">
      <c r="A19" s="316">
        <f>AT3A_Schools_PS!A19</f>
        <v>10</v>
      </c>
      <c r="B19" s="316" t="str">
        <f>AT3A_Schools_PS!B19</f>
        <v>10-BALLIA</v>
      </c>
      <c r="C19" s="396">
        <v>572.02</v>
      </c>
      <c r="D19" s="396">
        <v>380.83</v>
      </c>
      <c r="E19" s="397">
        <f t="shared" si="1"/>
        <v>952.84999999999991</v>
      </c>
      <c r="F19" s="396">
        <v>270.13400000000001</v>
      </c>
      <c r="G19" s="396">
        <v>-22.084</v>
      </c>
      <c r="H19" s="397">
        <f t="shared" si="2"/>
        <v>248.05</v>
      </c>
      <c r="I19" s="396">
        <v>367.62</v>
      </c>
      <c r="J19" s="396">
        <v>245.1</v>
      </c>
      <c r="K19" s="397">
        <f t="shared" si="3"/>
        <v>612.72</v>
      </c>
      <c r="L19" s="396">
        <v>565.35</v>
      </c>
      <c r="M19" s="396">
        <v>184.54</v>
      </c>
      <c r="N19" s="397">
        <f t="shared" si="4"/>
        <v>749.89</v>
      </c>
      <c r="O19" s="396">
        <f t="shared" si="5"/>
        <v>72.403999999999996</v>
      </c>
      <c r="P19" s="396">
        <f t="shared" si="6"/>
        <v>38.475999999999999</v>
      </c>
      <c r="Q19" s="397">
        <f t="shared" si="7"/>
        <v>110.88</v>
      </c>
    </row>
    <row r="20" spans="1:17" ht="15.75" customHeight="1" x14ac:dyDescent="0.2">
      <c r="A20" s="316">
        <f>AT3A_Schools_PS!A20</f>
        <v>11</v>
      </c>
      <c r="B20" s="316" t="str">
        <f>AT3A_Schools_PS!B20</f>
        <v>11-BALRAMPUR</v>
      </c>
      <c r="C20" s="396">
        <v>281.08</v>
      </c>
      <c r="D20" s="396">
        <v>187.13</v>
      </c>
      <c r="E20" s="397">
        <f t="shared" si="1"/>
        <v>468.21</v>
      </c>
      <c r="F20" s="396">
        <v>53.256</v>
      </c>
      <c r="G20" s="396">
        <v>34.664000000000001</v>
      </c>
      <c r="H20" s="397">
        <f t="shared" si="2"/>
        <v>87.92</v>
      </c>
      <c r="I20" s="396">
        <v>267.86</v>
      </c>
      <c r="J20" s="396">
        <v>178.64</v>
      </c>
      <c r="K20" s="397">
        <f t="shared" si="3"/>
        <v>446.5</v>
      </c>
      <c r="L20" s="396">
        <v>263.84399999999999</v>
      </c>
      <c r="M20" s="396">
        <v>175.892</v>
      </c>
      <c r="N20" s="397">
        <f t="shared" si="4"/>
        <v>439.73599999999999</v>
      </c>
      <c r="O20" s="396">
        <f t="shared" si="5"/>
        <v>57.271999999999991</v>
      </c>
      <c r="P20" s="396">
        <f t="shared" si="6"/>
        <v>37.411999999999978</v>
      </c>
      <c r="Q20" s="397">
        <f t="shared" si="7"/>
        <v>94.683999999999969</v>
      </c>
    </row>
    <row r="21" spans="1:17" ht="15.75" customHeight="1" x14ac:dyDescent="0.2">
      <c r="A21" s="316">
        <f>AT3A_Schools_PS!A21</f>
        <v>12</v>
      </c>
      <c r="B21" s="316" t="str">
        <f>AT3A_Schools_PS!B21</f>
        <v>12-BANDA</v>
      </c>
      <c r="C21" s="396">
        <v>368.52</v>
      </c>
      <c r="D21" s="396">
        <v>245.35</v>
      </c>
      <c r="E21" s="397">
        <f t="shared" si="1"/>
        <v>613.87</v>
      </c>
      <c r="F21" s="396">
        <v>115.22</v>
      </c>
      <c r="G21" s="396">
        <v>66.290000000000006</v>
      </c>
      <c r="H21" s="397">
        <f t="shared" si="2"/>
        <v>181.51</v>
      </c>
      <c r="I21" s="396">
        <v>252.9</v>
      </c>
      <c r="J21" s="396">
        <v>168.61</v>
      </c>
      <c r="K21" s="397">
        <f t="shared" si="3"/>
        <v>421.51</v>
      </c>
      <c r="L21" s="396">
        <v>360.512</v>
      </c>
      <c r="M21" s="396">
        <v>240.34200000000001</v>
      </c>
      <c r="N21" s="397">
        <f t="shared" si="4"/>
        <v>600.85400000000004</v>
      </c>
      <c r="O21" s="396">
        <f t="shared" si="5"/>
        <v>7.6080000000000041</v>
      </c>
      <c r="P21" s="396">
        <f t="shared" si="6"/>
        <v>-5.4419999999999789</v>
      </c>
      <c r="Q21" s="397">
        <f t="shared" si="7"/>
        <v>2.1660000000000252</v>
      </c>
    </row>
    <row r="22" spans="1:17" ht="15.75" customHeight="1" x14ac:dyDescent="0.2">
      <c r="A22" s="316">
        <f>AT3A_Schools_PS!A22</f>
        <v>13</v>
      </c>
      <c r="B22" s="316" t="str">
        <f>AT3A_Schools_PS!B22</f>
        <v>13-BARABANKI</v>
      </c>
      <c r="C22" s="396">
        <v>476.64</v>
      </c>
      <c r="D22" s="396">
        <v>317.33</v>
      </c>
      <c r="E22" s="397">
        <f t="shared" si="1"/>
        <v>793.97</v>
      </c>
      <c r="F22" s="396">
        <v>44.254600000000003</v>
      </c>
      <c r="G22" s="396">
        <v>50.956400000000002</v>
      </c>
      <c r="H22" s="397">
        <f t="shared" si="2"/>
        <v>95.211000000000013</v>
      </c>
      <c r="I22" s="396">
        <v>397.24</v>
      </c>
      <c r="J22" s="396">
        <v>264.82</v>
      </c>
      <c r="K22" s="397">
        <f t="shared" si="3"/>
        <v>662.06</v>
      </c>
      <c r="L22" s="396">
        <v>421.00200000000001</v>
      </c>
      <c r="M22" s="396">
        <v>280.03399999999999</v>
      </c>
      <c r="N22" s="397">
        <f t="shared" si="4"/>
        <v>701.03600000000006</v>
      </c>
      <c r="O22" s="396">
        <f t="shared" si="5"/>
        <v>20.492599999999982</v>
      </c>
      <c r="P22" s="396">
        <f t="shared" si="6"/>
        <v>35.742399999999975</v>
      </c>
      <c r="Q22" s="397">
        <f t="shared" si="7"/>
        <v>56.234999999999957</v>
      </c>
    </row>
    <row r="23" spans="1:17" ht="15.75" customHeight="1" x14ac:dyDescent="0.2">
      <c r="A23" s="316">
        <f>AT3A_Schools_PS!A23</f>
        <v>14</v>
      </c>
      <c r="B23" s="316" t="str">
        <f>AT3A_Schools_PS!B23</f>
        <v>14-BAREILY</v>
      </c>
      <c r="C23" s="396">
        <v>525.87</v>
      </c>
      <c r="D23" s="396">
        <v>350.11</v>
      </c>
      <c r="E23" s="397">
        <f t="shared" si="1"/>
        <v>875.98</v>
      </c>
      <c r="F23" s="396">
        <v>-101.32</v>
      </c>
      <c r="G23" s="396">
        <v>-86.78</v>
      </c>
      <c r="H23" s="397">
        <f t="shared" si="2"/>
        <v>-188.1</v>
      </c>
      <c r="I23" s="396">
        <v>585.34</v>
      </c>
      <c r="J23" s="396">
        <v>390.25</v>
      </c>
      <c r="K23" s="397">
        <f t="shared" si="3"/>
        <v>975.59</v>
      </c>
      <c r="L23" s="396">
        <v>444.036</v>
      </c>
      <c r="M23" s="396">
        <v>296.024</v>
      </c>
      <c r="N23" s="397">
        <f t="shared" si="4"/>
        <v>740.06</v>
      </c>
      <c r="O23" s="396">
        <f t="shared" si="5"/>
        <v>39.984000000000037</v>
      </c>
      <c r="P23" s="396">
        <f t="shared" si="6"/>
        <v>7.4460000000000264</v>
      </c>
      <c r="Q23" s="397">
        <f t="shared" si="7"/>
        <v>47.430000000000064</v>
      </c>
    </row>
    <row r="24" spans="1:17" ht="15.75" customHeight="1" x14ac:dyDescent="0.2">
      <c r="A24" s="316">
        <f>AT3A_Schools_PS!A24</f>
        <v>15</v>
      </c>
      <c r="B24" s="316" t="str">
        <f>AT3A_Schools_PS!B24</f>
        <v>15-BASTI</v>
      </c>
      <c r="C24" s="396">
        <v>412.05</v>
      </c>
      <c r="D24" s="396">
        <v>274.33</v>
      </c>
      <c r="E24" s="397">
        <f t="shared" si="1"/>
        <v>686.38</v>
      </c>
      <c r="F24" s="396">
        <v>-16.709999999999997</v>
      </c>
      <c r="G24" s="396">
        <v>-18.14</v>
      </c>
      <c r="H24" s="397">
        <f t="shared" si="2"/>
        <v>-34.849999999999994</v>
      </c>
      <c r="I24" s="396">
        <v>391.51</v>
      </c>
      <c r="J24" s="396">
        <v>261.02999999999997</v>
      </c>
      <c r="K24" s="397">
        <f t="shared" si="3"/>
        <v>652.54</v>
      </c>
      <c r="L24" s="396">
        <v>346.57929999999999</v>
      </c>
      <c r="M24" s="396">
        <v>231.06422000000001</v>
      </c>
      <c r="N24" s="397">
        <f t="shared" si="4"/>
        <v>577.64351999999997</v>
      </c>
      <c r="O24" s="396">
        <f t="shared" si="5"/>
        <v>28.220700000000022</v>
      </c>
      <c r="P24" s="396">
        <f t="shared" si="6"/>
        <v>11.82577999999998</v>
      </c>
      <c r="Q24" s="397">
        <f t="shared" si="7"/>
        <v>40.046480000000003</v>
      </c>
    </row>
    <row r="25" spans="1:17" ht="15.75" customHeight="1" x14ac:dyDescent="0.2">
      <c r="A25" s="316">
        <f>AT3A_Schools_PS!A25</f>
        <v>16</v>
      </c>
      <c r="B25" s="316" t="str">
        <f>AT3A_Schools_PS!B25</f>
        <v>16-BHADOHI</v>
      </c>
      <c r="C25" s="396">
        <v>214.84</v>
      </c>
      <c r="D25" s="396">
        <v>143.04</v>
      </c>
      <c r="E25" s="397">
        <f t="shared" si="1"/>
        <v>357.88</v>
      </c>
      <c r="F25" s="396">
        <v>9.8700000000000045</v>
      </c>
      <c r="G25" s="396">
        <v>-14.06</v>
      </c>
      <c r="H25" s="397">
        <f t="shared" si="2"/>
        <v>-4.1899999999999959</v>
      </c>
      <c r="I25" s="396">
        <v>190.31</v>
      </c>
      <c r="J25" s="396">
        <v>126.92</v>
      </c>
      <c r="K25" s="397">
        <f t="shared" si="3"/>
        <v>317.23</v>
      </c>
      <c r="L25" s="396">
        <v>209.06</v>
      </c>
      <c r="M25" s="396">
        <v>135.4</v>
      </c>
      <c r="N25" s="397">
        <f t="shared" si="4"/>
        <v>344.46000000000004</v>
      </c>
      <c r="O25" s="396">
        <f t="shared" si="5"/>
        <v>-8.8799999999999955</v>
      </c>
      <c r="P25" s="396">
        <f t="shared" si="6"/>
        <v>-22.540000000000006</v>
      </c>
      <c r="Q25" s="397">
        <f t="shared" si="7"/>
        <v>-31.42</v>
      </c>
    </row>
    <row r="26" spans="1:17" ht="15.75" customHeight="1" x14ac:dyDescent="0.2">
      <c r="A26" s="316">
        <f>AT3A_Schools_PS!A26</f>
        <v>17</v>
      </c>
      <c r="B26" s="316" t="str">
        <f>AT3A_Schools_PS!B26</f>
        <v>17-BIJNOUR</v>
      </c>
      <c r="C26" s="396">
        <v>598.89</v>
      </c>
      <c r="D26" s="396">
        <v>398.72</v>
      </c>
      <c r="E26" s="397">
        <f t="shared" si="1"/>
        <v>997.61</v>
      </c>
      <c r="F26" s="396">
        <v>68.929999999999993</v>
      </c>
      <c r="G26" s="396">
        <v>4.46</v>
      </c>
      <c r="H26" s="397">
        <f t="shared" si="2"/>
        <v>73.389999999999986</v>
      </c>
      <c r="I26" s="396">
        <v>503.1</v>
      </c>
      <c r="J26" s="396">
        <v>335.41</v>
      </c>
      <c r="K26" s="397">
        <f t="shared" si="3"/>
        <v>838.51</v>
      </c>
      <c r="L26" s="396">
        <v>516.83000000000004</v>
      </c>
      <c r="M26" s="396">
        <v>344.55</v>
      </c>
      <c r="N26" s="397">
        <f t="shared" si="4"/>
        <v>861.38000000000011</v>
      </c>
      <c r="O26" s="396">
        <f t="shared" si="5"/>
        <v>55.199999999999932</v>
      </c>
      <c r="P26" s="396">
        <f t="shared" si="6"/>
        <v>-4.6800000000000068</v>
      </c>
      <c r="Q26" s="397">
        <f t="shared" si="7"/>
        <v>50.519999999999925</v>
      </c>
    </row>
    <row r="27" spans="1:17" ht="15.75" customHeight="1" x14ac:dyDescent="0.2">
      <c r="A27" s="316">
        <f>AT3A_Schools_PS!A27</f>
        <v>18</v>
      </c>
      <c r="B27" s="316" t="str">
        <f>AT3A_Schools_PS!B27</f>
        <v>18-BULANDSHAHAR</v>
      </c>
      <c r="C27" s="396">
        <v>258.66000000000003</v>
      </c>
      <c r="D27" s="396">
        <v>172.21</v>
      </c>
      <c r="E27" s="397">
        <f t="shared" si="1"/>
        <v>430.87</v>
      </c>
      <c r="F27" s="396">
        <v>85.009739999999994</v>
      </c>
      <c r="G27" s="396">
        <v>1.5182599999999999</v>
      </c>
      <c r="H27" s="397">
        <f t="shared" si="2"/>
        <v>86.527999999999992</v>
      </c>
      <c r="I27" s="396">
        <v>234.09</v>
      </c>
      <c r="J27" s="396">
        <v>156.1</v>
      </c>
      <c r="K27" s="397">
        <f t="shared" si="3"/>
        <v>390.19</v>
      </c>
      <c r="L27" s="396">
        <v>339.17</v>
      </c>
      <c r="M27" s="396">
        <v>115.85661</v>
      </c>
      <c r="N27" s="397">
        <f t="shared" si="4"/>
        <v>455.02661000000001</v>
      </c>
      <c r="O27" s="396">
        <f t="shared" si="5"/>
        <v>-20.070260000000019</v>
      </c>
      <c r="P27" s="396">
        <f t="shared" si="6"/>
        <v>41.761649999999989</v>
      </c>
      <c r="Q27" s="397">
        <f t="shared" si="7"/>
        <v>21.69138999999997</v>
      </c>
    </row>
    <row r="28" spans="1:17" ht="15.75" customHeight="1" x14ac:dyDescent="0.2">
      <c r="A28" s="316">
        <f>AT3A_Schools_PS!A28</f>
        <v>19</v>
      </c>
      <c r="B28" s="316" t="str">
        <f>AT3A_Schools_PS!B28</f>
        <v>19-CHANDAULI</v>
      </c>
      <c r="C28" s="396">
        <v>406.5</v>
      </c>
      <c r="D28" s="396">
        <v>270.64</v>
      </c>
      <c r="E28" s="397">
        <f t="shared" si="1"/>
        <v>677.14</v>
      </c>
      <c r="F28" s="396">
        <v>75.59</v>
      </c>
      <c r="G28" s="396">
        <v>-29.56</v>
      </c>
      <c r="H28" s="397">
        <f t="shared" si="2"/>
        <v>46.03</v>
      </c>
      <c r="I28" s="396">
        <v>341.47</v>
      </c>
      <c r="J28" s="396">
        <v>227.67</v>
      </c>
      <c r="K28" s="397">
        <f t="shared" si="3"/>
        <v>569.14</v>
      </c>
      <c r="L28" s="396">
        <v>370.8</v>
      </c>
      <c r="M28" s="396">
        <v>247.19</v>
      </c>
      <c r="N28" s="397">
        <f t="shared" si="4"/>
        <v>617.99</v>
      </c>
      <c r="O28" s="396">
        <f t="shared" si="5"/>
        <v>46.260000000000048</v>
      </c>
      <c r="P28" s="396">
        <f t="shared" si="6"/>
        <v>-49.080000000000013</v>
      </c>
      <c r="Q28" s="397">
        <f t="shared" si="7"/>
        <v>-2.8199999999999648</v>
      </c>
    </row>
    <row r="29" spans="1:17" ht="15.75" customHeight="1" x14ac:dyDescent="0.2">
      <c r="A29" s="316">
        <f>AT3A_Schools_PS!A29</f>
        <v>20</v>
      </c>
      <c r="B29" s="316" t="str">
        <f>AT3A_Schools_PS!B29</f>
        <v>20-CHITRAKOOT</v>
      </c>
      <c r="C29" s="396">
        <v>242.98</v>
      </c>
      <c r="D29" s="396">
        <v>161.77000000000001</v>
      </c>
      <c r="E29" s="397">
        <f t="shared" si="1"/>
        <v>404.75</v>
      </c>
      <c r="F29" s="396">
        <v>18.067910000000001</v>
      </c>
      <c r="G29" s="396">
        <v>12.511939999999999</v>
      </c>
      <c r="H29" s="397">
        <f t="shared" si="2"/>
        <v>30.57985</v>
      </c>
      <c r="I29" s="396">
        <v>218.93</v>
      </c>
      <c r="J29" s="396">
        <v>145.97999999999999</v>
      </c>
      <c r="K29" s="397">
        <f t="shared" si="3"/>
        <v>364.90999999999997</v>
      </c>
      <c r="L29" s="396">
        <v>231.33493000000001</v>
      </c>
      <c r="M29" s="396">
        <v>154.22327999999999</v>
      </c>
      <c r="N29" s="397">
        <f t="shared" si="4"/>
        <v>385.55821000000003</v>
      </c>
      <c r="O29" s="396">
        <f t="shared" si="5"/>
        <v>5.6629800000000046</v>
      </c>
      <c r="P29" s="396">
        <f t="shared" si="6"/>
        <v>4.2686600000000112</v>
      </c>
      <c r="Q29" s="397">
        <f t="shared" si="7"/>
        <v>9.9316400000000158</v>
      </c>
    </row>
    <row r="30" spans="1:17" ht="15.75" customHeight="1" x14ac:dyDescent="0.2">
      <c r="A30" s="316">
        <f>AT3A_Schools_PS!A30</f>
        <v>21</v>
      </c>
      <c r="B30" s="316" t="str">
        <f>AT3A_Schools_PS!B30</f>
        <v>21-AMETHI</v>
      </c>
      <c r="C30" s="396">
        <v>226.28</v>
      </c>
      <c r="D30" s="396">
        <v>150.65</v>
      </c>
      <c r="E30" s="397">
        <f t="shared" si="1"/>
        <v>376.93</v>
      </c>
      <c r="F30" s="396">
        <v>24.882000000000001</v>
      </c>
      <c r="G30" s="396">
        <v>13.028</v>
      </c>
      <c r="H30" s="397">
        <f t="shared" si="2"/>
        <v>37.910000000000004</v>
      </c>
      <c r="I30" s="396">
        <v>197.96</v>
      </c>
      <c r="J30" s="396">
        <v>131.97999999999999</v>
      </c>
      <c r="K30" s="397">
        <f t="shared" si="3"/>
        <v>329.94</v>
      </c>
      <c r="L30" s="396">
        <v>216.97902999999999</v>
      </c>
      <c r="M30" s="396">
        <v>144.65269000000001</v>
      </c>
      <c r="N30" s="397">
        <f t="shared" si="4"/>
        <v>361.63171999999997</v>
      </c>
      <c r="O30" s="396">
        <f t="shared" si="5"/>
        <v>5.8629700000000184</v>
      </c>
      <c r="P30" s="396">
        <f t="shared" si="6"/>
        <v>0.35530999999997448</v>
      </c>
      <c r="Q30" s="397">
        <f t="shared" si="7"/>
        <v>6.2182799999999929</v>
      </c>
    </row>
    <row r="31" spans="1:17" ht="15.75" customHeight="1" x14ac:dyDescent="0.2">
      <c r="A31" s="316">
        <f>AT3A_Schools_PS!A31</f>
        <v>22</v>
      </c>
      <c r="B31" s="316" t="str">
        <f>AT3A_Schools_PS!B31</f>
        <v>22-DEORIA</v>
      </c>
      <c r="C31" s="396">
        <v>482.64</v>
      </c>
      <c r="D31" s="396">
        <v>321.33</v>
      </c>
      <c r="E31" s="397">
        <f t="shared" si="1"/>
        <v>803.97</v>
      </c>
      <c r="F31" s="396">
        <v>46.01</v>
      </c>
      <c r="G31" s="396">
        <v>5.86</v>
      </c>
      <c r="H31" s="397">
        <f t="shared" si="2"/>
        <v>51.87</v>
      </c>
      <c r="I31" s="396">
        <v>404.24</v>
      </c>
      <c r="J31" s="396">
        <v>269.49</v>
      </c>
      <c r="K31" s="397">
        <f t="shared" si="3"/>
        <v>673.73</v>
      </c>
      <c r="L31" s="396">
        <v>410.27</v>
      </c>
      <c r="M31" s="396">
        <v>273.52</v>
      </c>
      <c r="N31" s="397">
        <f t="shared" si="4"/>
        <v>683.79</v>
      </c>
      <c r="O31" s="396">
        <f t="shared" si="5"/>
        <v>39.980000000000018</v>
      </c>
      <c r="P31" s="396">
        <f t="shared" si="6"/>
        <v>1.8300000000000409</v>
      </c>
      <c r="Q31" s="397">
        <f t="shared" si="7"/>
        <v>41.810000000000059</v>
      </c>
    </row>
    <row r="32" spans="1:17" ht="15.75" customHeight="1" x14ac:dyDescent="0.2">
      <c r="A32" s="316">
        <f>AT3A_Schools_PS!A32</f>
        <v>23</v>
      </c>
      <c r="B32" s="316" t="str">
        <f>AT3A_Schools_PS!B32</f>
        <v>23-ETAH</v>
      </c>
      <c r="C32" s="396">
        <v>287.55</v>
      </c>
      <c r="D32" s="396">
        <v>191.44</v>
      </c>
      <c r="E32" s="397">
        <f t="shared" si="1"/>
        <v>478.99</v>
      </c>
      <c r="F32" s="396">
        <v>41.94</v>
      </c>
      <c r="G32" s="396">
        <v>14.71</v>
      </c>
      <c r="H32" s="397">
        <f t="shared" si="2"/>
        <v>56.65</v>
      </c>
      <c r="I32" s="396">
        <v>223.23</v>
      </c>
      <c r="J32" s="396">
        <v>148.81</v>
      </c>
      <c r="K32" s="397">
        <f t="shared" si="3"/>
        <v>372.03999999999996</v>
      </c>
      <c r="L32" s="396">
        <v>233.755</v>
      </c>
      <c r="M32" s="396">
        <v>155.83500000000001</v>
      </c>
      <c r="N32" s="397">
        <f t="shared" si="4"/>
        <v>389.59000000000003</v>
      </c>
      <c r="O32" s="396">
        <f t="shared" si="5"/>
        <v>31.414999999999964</v>
      </c>
      <c r="P32" s="396">
        <f t="shared" si="6"/>
        <v>7.6850000000000023</v>
      </c>
      <c r="Q32" s="397">
        <f t="shared" si="7"/>
        <v>39.099999999999966</v>
      </c>
    </row>
    <row r="33" spans="1:17" ht="15.75" customHeight="1" x14ac:dyDescent="0.2">
      <c r="A33" s="316">
        <f>AT3A_Schools_PS!A33</f>
        <v>24</v>
      </c>
      <c r="B33" s="316" t="str">
        <f>AT3A_Schools_PS!B33</f>
        <v>24-FAIZABAD</v>
      </c>
      <c r="C33" s="396">
        <v>416.32</v>
      </c>
      <c r="D33" s="396">
        <v>277.17</v>
      </c>
      <c r="E33" s="397">
        <f t="shared" si="1"/>
        <v>693.49</v>
      </c>
      <c r="F33" s="396">
        <v>111.86</v>
      </c>
      <c r="G33" s="396">
        <v>13.86</v>
      </c>
      <c r="H33" s="397">
        <f t="shared" si="2"/>
        <v>125.72</v>
      </c>
      <c r="I33" s="396">
        <v>325.19</v>
      </c>
      <c r="J33" s="396">
        <v>216.81</v>
      </c>
      <c r="K33" s="397">
        <f t="shared" si="3"/>
        <v>542</v>
      </c>
      <c r="L33" s="396">
        <v>352.91</v>
      </c>
      <c r="M33" s="396">
        <v>235.27</v>
      </c>
      <c r="N33" s="397">
        <f t="shared" si="4"/>
        <v>588.18000000000006</v>
      </c>
      <c r="O33" s="396">
        <f t="shared" si="5"/>
        <v>84.139999999999986</v>
      </c>
      <c r="P33" s="396">
        <f t="shared" si="6"/>
        <v>-4.5999999999999943</v>
      </c>
      <c r="Q33" s="397">
        <f t="shared" si="7"/>
        <v>79.539999999999992</v>
      </c>
    </row>
    <row r="34" spans="1:17" ht="15.75" customHeight="1" x14ac:dyDescent="0.2">
      <c r="A34" s="316">
        <f>AT3A_Schools_PS!A34</f>
        <v>25</v>
      </c>
      <c r="B34" s="316" t="str">
        <f>AT3A_Schools_PS!B34</f>
        <v>25-FARRUKHABAD</v>
      </c>
      <c r="C34" s="396">
        <v>342.33</v>
      </c>
      <c r="D34" s="396">
        <v>227.91</v>
      </c>
      <c r="E34" s="397">
        <f t="shared" si="1"/>
        <v>570.24</v>
      </c>
      <c r="F34" s="396">
        <v>-174.58000999999999</v>
      </c>
      <c r="G34" s="396">
        <v>-103.23408000000001</v>
      </c>
      <c r="H34" s="397">
        <f t="shared" si="2"/>
        <v>-277.81408999999996</v>
      </c>
      <c r="I34" s="396">
        <v>471.03</v>
      </c>
      <c r="J34" s="396">
        <v>314.29000000000002</v>
      </c>
      <c r="K34" s="397">
        <f t="shared" si="3"/>
        <v>785.31999999999994</v>
      </c>
      <c r="L34" s="396">
        <v>259.54998999999998</v>
      </c>
      <c r="M34" s="396">
        <v>173.03</v>
      </c>
      <c r="N34" s="397">
        <f t="shared" si="4"/>
        <v>432.57998999999995</v>
      </c>
      <c r="O34" s="396">
        <f t="shared" si="5"/>
        <v>36.899999999999977</v>
      </c>
      <c r="P34" s="396">
        <f t="shared" si="6"/>
        <v>38.025920000000013</v>
      </c>
      <c r="Q34" s="397">
        <f t="shared" si="7"/>
        <v>74.925919999999991</v>
      </c>
    </row>
    <row r="35" spans="1:17" ht="15.75" customHeight="1" x14ac:dyDescent="0.2">
      <c r="A35" s="316">
        <f>AT3A_Schools_PS!A35</f>
        <v>26</v>
      </c>
      <c r="B35" s="316" t="str">
        <f>AT3A_Schools_PS!B35</f>
        <v>26-FATEHPUR</v>
      </c>
      <c r="C35" s="396">
        <v>419.6</v>
      </c>
      <c r="D35" s="396">
        <v>279.35000000000002</v>
      </c>
      <c r="E35" s="397">
        <f t="shared" si="1"/>
        <v>698.95</v>
      </c>
      <c r="F35" s="396">
        <v>75.615000000000009</v>
      </c>
      <c r="G35" s="396">
        <v>-3.0000000000000001E-3</v>
      </c>
      <c r="H35" s="397">
        <f t="shared" si="2"/>
        <v>75.612000000000009</v>
      </c>
      <c r="I35" s="396">
        <v>345.91</v>
      </c>
      <c r="J35" s="396">
        <v>230.62</v>
      </c>
      <c r="K35" s="397">
        <f t="shared" si="3"/>
        <v>576.53</v>
      </c>
      <c r="L35" s="396">
        <v>367.89</v>
      </c>
      <c r="M35" s="396">
        <v>264.68</v>
      </c>
      <c r="N35" s="397">
        <f t="shared" si="4"/>
        <v>632.56999999999994</v>
      </c>
      <c r="O35" s="396">
        <f t="shared" si="5"/>
        <v>53.635000000000048</v>
      </c>
      <c r="P35" s="396">
        <f t="shared" si="6"/>
        <v>-34.062999999999988</v>
      </c>
      <c r="Q35" s="397">
        <f t="shared" si="7"/>
        <v>19.57200000000006</v>
      </c>
    </row>
    <row r="36" spans="1:17" ht="15.75" customHeight="1" x14ac:dyDescent="0.2">
      <c r="A36" s="316">
        <f>AT3A_Schools_PS!A36</f>
        <v>27</v>
      </c>
      <c r="B36" s="316" t="str">
        <f>AT3A_Schools_PS!B36</f>
        <v>27-FIROZABAD</v>
      </c>
      <c r="C36" s="396">
        <v>229.42</v>
      </c>
      <c r="D36" s="396">
        <v>152.74</v>
      </c>
      <c r="E36" s="397">
        <f t="shared" si="1"/>
        <v>382.15999999999997</v>
      </c>
      <c r="F36" s="396">
        <v>14.170000000000002</v>
      </c>
      <c r="G36" s="396">
        <v>6.16</v>
      </c>
      <c r="H36" s="397">
        <f t="shared" si="2"/>
        <v>20.330000000000002</v>
      </c>
      <c r="I36" s="396">
        <v>211.93</v>
      </c>
      <c r="J36" s="396">
        <v>141.34</v>
      </c>
      <c r="K36" s="397">
        <f t="shared" si="3"/>
        <v>353.27</v>
      </c>
      <c r="L36" s="396">
        <v>220.53</v>
      </c>
      <c r="M36" s="396">
        <v>147.01</v>
      </c>
      <c r="N36" s="397">
        <f t="shared" si="4"/>
        <v>367.53999999999996</v>
      </c>
      <c r="O36" s="396">
        <f t="shared" si="5"/>
        <v>5.5700000000000216</v>
      </c>
      <c r="P36" s="396">
        <f t="shared" si="6"/>
        <v>0.49000000000000909</v>
      </c>
      <c r="Q36" s="397">
        <f t="shared" si="7"/>
        <v>6.0600000000000307</v>
      </c>
    </row>
    <row r="37" spans="1:17" ht="15.75" customHeight="1" x14ac:dyDescent="0.2">
      <c r="A37" s="316">
        <f>AT3A_Schools_PS!A37</f>
        <v>28</v>
      </c>
      <c r="B37" s="316" t="str">
        <f>AT3A_Schools_PS!B37</f>
        <v>28-G.B. NAGAR</v>
      </c>
      <c r="C37" s="396">
        <v>188.82</v>
      </c>
      <c r="D37" s="396">
        <v>125.71</v>
      </c>
      <c r="E37" s="397">
        <f t="shared" si="1"/>
        <v>314.52999999999997</v>
      </c>
      <c r="F37" s="396">
        <v>22.01</v>
      </c>
      <c r="G37" s="396">
        <v>0</v>
      </c>
      <c r="H37" s="397">
        <f t="shared" si="2"/>
        <v>22.01</v>
      </c>
      <c r="I37" s="396">
        <v>154.83000000000001</v>
      </c>
      <c r="J37" s="396">
        <v>103.23</v>
      </c>
      <c r="K37" s="397">
        <f t="shared" si="3"/>
        <v>258.06</v>
      </c>
      <c r="L37" s="396">
        <v>154.83000000000001</v>
      </c>
      <c r="M37" s="396">
        <v>98.149550000000005</v>
      </c>
      <c r="N37" s="397">
        <f t="shared" si="4"/>
        <v>252.97955000000002</v>
      </c>
      <c r="O37" s="396">
        <f t="shared" si="5"/>
        <v>22.009999999999991</v>
      </c>
      <c r="P37" s="396">
        <f t="shared" si="6"/>
        <v>5.080449999999999</v>
      </c>
      <c r="Q37" s="397">
        <f t="shared" si="7"/>
        <v>27.09044999999999</v>
      </c>
    </row>
    <row r="38" spans="1:17" ht="15.75" customHeight="1" x14ac:dyDescent="0.2">
      <c r="A38" s="316">
        <f>AT3A_Schools_PS!A38</f>
        <v>29</v>
      </c>
      <c r="B38" s="316" t="str">
        <f>AT3A_Schools_PS!B38</f>
        <v>29-GHAZIPUR</v>
      </c>
      <c r="C38" s="396">
        <v>447.76</v>
      </c>
      <c r="D38" s="396">
        <v>298.10000000000002</v>
      </c>
      <c r="E38" s="397">
        <f t="shared" si="1"/>
        <v>745.86</v>
      </c>
      <c r="F38" s="396">
        <v>-26.1296</v>
      </c>
      <c r="G38" s="396">
        <v>-24.91</v>
      </c>
      <c r="H38" s="397">
        <f t="shared" si="2"/>
        <v>-51.0396</v>
      </c>
      <c r="I38" s="396">
        <v>457.26</v>
      </c>
      <c r="J38" s="396">
        <v>304.98</v>
      </c>
      <c r="K38" s="397">
        <f t="shared" si="3"/>
        <v>762.24</v>
      </c>
      <c r="L38" s="396">
        <v>409.38742000000002</v>
      </c>
      <c r="M38" s="396">
        <v>272.95161999999999</v>
      </c>
      <c r="N38" s="397">
        <f t="shared" si="4"/>
        <v>682.33904000000007</v>
      </c>
      <c r="O38" s="396">
        <f t="shared" si="5"/>
        <v>21.742979999999989</v>
      </c>
      <c r="P38" s="396">
        <f t="shared" si="6"/>
        <v>7.1183800000000019</v>
      </c>
      <c r="Q38" s="397">
        <f t="shared" si="7"/>
        <v>28.861359999999991</v>
      </c>
    </row>
    <row r="39" spans="1:17" ht="15.75" customHeight="1" x14ac:dyDescent="0.2">
      <c r="A39" s="316">
        <f>AT3A_Schools_PS!A39</f>
        <v>30</v>
      </c>
      <c r="B39" s="316" t="str">
        <f>AT3A_Schools_PS!B39</f>
        <v>30-GHAZIYABAD</v>
      </c>
      <c r="C39" s="396">
        <v>222.83</v>
      </c>
      <c r="D39" s="396">
        <v>148.36000000000001</v>
      </c>
      <c r="E39" s="397">
        <f t="shared" si="1"/>
        <v>371.19000000000005</v>
      </c>
      <c r="F39" s="396">
        <v>39.72</v>
      </c>
      <c r="G39" s="396">
        <v>0</v>
      </c>
      <c r="H39" s="397">
        <f t="shared" si="2"/>
        <v>39.72</v>
      </c>
      <c r="I39" s="396">
        <v>166.23</v>
      </c>
      <c r="J39" s="396">
        <v>110.8</v>
      </c>
      <c r="K39" s="397">
        <f t="shared" si="3"/>
        <v>277.02999999999997</v>
      </c>
      <c r="L39" s="396">
        <v>170.97</v>
      </c>
      <c r="M39" s="396">
        <v>113.98</v>
      </c>
      <c r="N39" s="397">
        <f t="shared" si="4"/>
        <v>284.95</v>
      </c>
      <c r="O39" s="396">
        <f t="shared" si="5"/>
        <v>34.97999999999999</v>
      </c>
      <c r="P39" s="396">
        <f t="shared" si="6"/>
        <v>-3.1800000000000068</v>
      </c>
      <c r="Q39" s="397">
        <f t="shared" si="7"/>
        <v>31.799999999999983</v>
      </c>
    </row>
    <row r="40" spans="1:17" ht="15.75" customHeight="1" x14ac:dyDescent="0.2">
      <c r="A40" s="316">
        <f>AT3A_Schools_PS!A40</f>
        <v>31</v>
      </c>
      <c r="B40" s="316" t="str">
        <f>AT3A_Schools_PS!B40</f>
        <v>31-GONDA</v>
      </c>
      <c r="C40" s="396">
        <v>493.86</v>
      </c>
      <c r="D40" s="396">
        <v>328.8</v>
      </c>
      <c r="E40" s="397">
        <f t="shared" si="1"/>
        <v>822.66000000000008</v>
      </c>
      <c r="F40" s="396">
        <v>135.56</v>
      </c>
      <c r="G40" s="396">
        <v>7.27</v>
      </c>
      <c r="H40" s="397">
        <f t="shared" si="2"/>
        <v>142.83000000000001</v>
      </c>
      <c r="I40" s="396">
        <v>389.44</v>
      </c>
      <c r="J40" s="396">
        <v>259.63</v>
      </c>
      <c r="K40" s="397">
        <f t="shared" si="3"/>
        <v>649.06999999999994</v>
      </c>
      <c r="L40" s="396">
        <v>423.03</v>
      </c>
      <c r="M40" s="396">
        <v>282.02999999999997</v>
      </c>
      <c r="N40" s="397">
        <f t="shared" si="4"/>
        <v>705.06</v>
      </c>
      <c r="O40" s="396">
        <f t="shared" si="5"/>
        <v>101.97000000000003</v>
      </c>
      <c r="P40" s="396">
        <f t="shared" si="6"/>
        <v>-15.129999999999995</v>
      </c>
      <c r="Q40" s="397">
        <f t="shared" si="7"/>
        <v>86.840000000000032</v>
      </c>
    </row>
    <row r="41" spans="1:17" ht="15.75" customHeight="1" x14ac:dyDescent="0.2">
      <c r="A41" s="316">
        <f>AT3A_Schools_PS!A41</f>
        <v>32</v>
      </c>
      <c r="B41" s="316" t="str">
        <f>AT3A_Schools_PS!B41</f>
        <v>32-GORAKHPUR</v>
      </c>
      <c r="C41" s="396">
        <v>565.84</v>
      </c>
      <c r="D41" s="396">
        <v>376.72</v>
      </c>
      <c r="E41" s="397">
        <f t="shared" si="1"/>
        <v>942.56000000000006</v>
      </c>
      <c r="F41" s="396">
        <v>-57.199999999999996</v>
      </c>
      <c r="G41" s="396">
        <v>-61.14</v>
      </c>
      <c r="H41" s="397">
        <f t="shared" si="2"/>
        <v>-118.34</v>
      </c>
      <c r="I41" s="396">
        <v>578.82000000000005</v>
      </c>
      <c r="J41" s="396">
        <v>385.89</v>
      </c>
      <c r="K41" s="397">
        <f t="shared" si="3"/>
        <v>964.71</v>
      </c>
      <c r="L41" s="396">
        <v>453.15499999999997</v>
      </c>
      <c r="M41" s="396">
        <v>288.47000000000003</v>
      </c>
      <c r="N41" s="397">
        <f t="shared" si="4"/>
        <v>741.625</v>
      </c>
      <c r="O41" s="396">
        <f t="shared" si="5"/>
        <v>68.465000000000032</v>
      </c>
      <c r="P41" s="396">
        <f t="shared" si="6"/>
        <v>36.279999999999973</v>
      </c>
      <c r="Q41" s="397">
        <f t="shared" si="7"/>
        <v>104.745</v>
      </c>
    </row>
    <row r="42" spans="1:17" ht="15.75" customHeight="1" x14ac:dyDescent="0.2">
      <c r="A42" s="316">
        <f>AT3A_Schools_PS!A42</f>
        <v>33</v>
      </c>
      <c r="B42" s="316" t="str">
        <f>AT3A_Schools_PS!B42</f>
        <v>33-HAMEERPUR</v>
      </c>
      <c r="C42" s="396">
        <v>220.43</v>
      </c>
      <c r="D42" s="396">
        <v>146.76</v>
      </c>
      <c r="E42" s="397">
        <f t="shared" si="1"/>
        <v>367.19</v>
      </c>
      <c r="F42" s="396">
        <v>66.81</v>
      </c>
      <c r="G42" s="396">
        <v>28.95</v>
      </c>
      <c r="H42" s="397">
        <f t="shared" si="2"/>
        <v>95.76</v>
      </c>
      <c r="I42" s="396">
        <v>166.7</v>
      </c>
      <c r="J42" s="396">
        <v>111.12</v>
      </c>
      <c r="K42" s="397">
        <f t="shared" si="3"/>
        <v>277.82</v>
      </c>
      <c r="L42" s="396">
        <v>205.97300000000001</v>
      </c>
      <c r="M42" s="396">
        <v>137.13200000000001</v>
      </c>
      <c r="N42" s="397">
        <f t="shared" si="4"/>
        <v>343.10500000000002</v>
      </c>
      <c r="O42" s="396">
        <f t="shared" ref="O42:O73" si="8">F42+I42-L42</f>
        <v>27.536999999999978</v>
      </c>
      <c r="P42" s="396">
        <f t="shared" ref="P42:P73" si="9">G42+J42-M42</f>
        <v>2.9379999999999882</v>
      </c>
      <c r="Q42" s="397">
        <f t="shared" si="7"/>
        <v>30.474999999999966</v>
      </c>
    </row>
    <row r="43" spans="1:17" ht="15.75" customHeight="1" x14ac:dyDescent="0.2">
      <c r="A43" s="316">
        <f>AT3A_Schools_PS!A43</f>
        <v>34</v>
      </c>
      <c r="B43" s="316" t="str">
        <f>AT3A_Schools_PS!B43</f>
        <v>34-HARDOI</v>
      </c>
      <c r="C43" s="396">
        <v>704.1</v>
      </c>
      <c r="D43" s="396">
        <v>468.77</v>
      </c>
      <c r="E43" s="397">
        <f t="shared" si="1"/>
        <v>1172.8699999999999</v>
      </c>
      <c r="F43" s="396">
        <v>206.68800000000002</v>
      </c>
      <c r="G43" s="396">
        <v>-4.4279999999999999</v>
      </c>
      <c r="H43" s="397">
        <f t="shared" si="2"/>
        <v>202.26000000000002</v>
      </c>
      <c r="I43" s="396">
        <v>522.94000000000005</v>
      </c>
      <c r="J43" s="396">
        <v>348.62</v>
      </c>
      <c r="K43" s="397">
        <f t="shared" si="3"/>
        <v>871.56000000000006</v>
      </c>
      <c r="L43" s="396">
        <v>657.97799999999995</v>
      </c>
      <c r="M43" s="396">
        <v>438.65199999999999</v>
      </c>
      <c r="N43" s="397">
        <f t="shared" si="4"/>
        <v>1096.6299999999999</v>
      </c>
      <c r="O43" s="396">
        <f t="shared" si="8"/>
        <v>71.650000000000091</v>
      </c>
      <c r="P43" s="396">
        <f t="shared" si="9"/>
        <v>-94.45999999999998</v>
      </c>
      <c r="Q43" s="397">
        <f t="shared" si="7"/>
        <v>-22.809999999999889</v>
      </c>
    </row>
    <row r="44" spans="1:17" ht="15.75" customHeight="1" x14ac:dyDescent="0.2">
      <c r="A44" s="316">
        <f>AT3A_Schools_PS!A44</f>
        <v>35</v>
      </c>
      <c r="B44" s="316" t="str">
        <f>AT3A_Schools_PS!B44</f>
        <v>35-HATHRAS</v>
      </c>
      <c r="C44" s="396">
        <v>200.74</v>
      </c>
      <c r="D44" s="396">
        <v>133.65</v>
      </c>
      <c r="E44" s="397">
        <f t="shared" si="1"/>
        <v>334.39</v>
      </c>
      <c r="F44" s="396">
        <v>-4.7640000000000002</v>
      </c>
      <c r="G44" s="396">
        <v>-7.8159999999999998</v>
      </c>
      <c r="H44" s="397">
        <f t="shared" si="2"/>
        <v>-12.58</v>
      </c>
      <c r="I44" s="396">
        <v>198.4</v>
      </c>
      <c r="J44" s="396">
        <v>132.32</v>
      </c>
      <c r="K44" s="397">
        <f t="shared" si="3"/>
        <v>330.72</v>
      </c>
      <c r="L44" s="396">
        <v>183.36566999999999</v>
      </c>
      <c r="M44" s="396">
        <v>122.24644000000001</v>
      </c>
      <c r="N44" s="397">
        <f t="shared" si="4"/>
        <v>305.61211000000003</v>
      </c>
      <c r="O44" s="396">
        <f t="shared" si="8"/>
        <v>10.270330000000001</v>
      </c>
      <c r="P44" s="396">
        <f t="shared" si="9"/>
        <v>2.2575599999999838</v>
      </c>
      <c r="Q44" s="397">
        <f t="shared" si="7"/>
        <v>12.527889999999985</v>
      </c>
    </row>
    <row r="45" spans="1:17" ht="15.75" customHeight="1" x14ac:dyDescent="0.2">
      <c r="A45" s="316">
        <f>AT3A_Schools_PS!A45</f>
        <v>36</v>
      </c>
      <c r="B45" s="316" t="str">
        <f>AT3A_Schools_PS!B45</f>
        <v>36-ITAWAH</v>
      </c>
      <c r="C45" s="396">
        <v>269.39</v>
      </c>
      <c r="D45" s="396">
        <v>179.35</v>
      </c>
      <c r="E45" s="397">
        <f t="shared" si="1"/>
        <v>448.74</v>
      </c>
      <c r="F45" s="396">
        <v>21.77</v>
      </c>
      <c r="G45" s="396">
        <v>11.98</v>
      </c>
      <c r="H45" s="397">
        <f t="shared" si="2"/>
        <v>33.75</v>
      </c>
      <c r="I45" s="396">
        <v>226.62</v>
      </c>
      <c r="J45" s="396">
        <v>151.08000000000001</v>
      </c>
      <c r="K45" s="397">
        <f t="shared" si="3"/>
        <v>377.70000000000005</v>
      </c>
      <c r="L45" s="396">
        <v>225.66200000000001</v>
      </c>
      <c r="M45" s="396">
        <v>150.44</v>
      </c>
      <c r="N45" s="397">
        <f t="shared" si="4"/>
        <v>376.10199999999998</v>
      </c>
      <c r="O45" s="396">
        <f t="shared" si="8"/>
        <v>22.728000000000009</v>
      </c>
      <c r="P45" s="396">
        <f t="shared" si="9"/>
        <v>12.620000000000005</v>
      </c>
      <c r="Q45" s="397">
        <f t="shared" si="7"/>
        <v>35.348000000000013</v>
      </c>
    </row>
    <row r="46" spans="1:17" ht="15.75" customHeight="1" x14ac:dyDescent="0.2">
      <c r="A46" s="316">
        <f>AT3A_Schools_PS!A46</f>
        <v>37</v>
      </c>
      <c r="B46" s="316" t="str">
        <f>AT3A_Schools_PS!B46</f>
        <v>37-J.P. NAGAR</v>
      </c>
      <c r="C46" s="396">
        <v>237.72</v>
      </c>
      <c r="D46" s="396">
        <v>158.26</v>
      </c>
      <c r="E46" s="397">
        <f t="shared" si="1"/>
        <v>395.98</v>
      </c>
      <c r="F46" s="396">
        <v>61.460000000000008</v>
      </c>
      <c r="G46" s="396">
        <v>-18.885999999999999</v>
      </c>
      <c r="H46" s="397">
        <f t="shared" si="2"/>
        <v>42.574000000000012</v>
      </c>
      <c r="I46" s="396">
        <v>181.62</v>
      </c>
      <c r="J46" s="396">
        <v>121.06</v>
      </c>
      <c r="K46" s="397">
        <f t="shared" si="3"/>
        <v>302.68</v>
      </c>
      <c r="L46" s="396">
        <v>207.54499999999999</v>
      </c>
      <c r="M46" s="396">
        <v>138.363</v>
      </c>
      <c r="N46" s="397">
        <f t="shared" si="4"/>
        <v>345.90800000000002</v>
      </c>
      <c r="O46" s="396">
        <f t="shared" si="8"/>
        <v>35.535000000000025</v>
      </c>
      <c r="P46" s="396">
        <f t="shared" si="9"/>
        <v>-36.188999999999993</v>
      </c>
      <c r="Q46" s="397">
        <f t="shared" si="7"/>
        <v>-0.65399999999996794</v>
      </c>
    </row>
    <row r="47" spans="1:17" ht="15.75" customHeight="1" x14ac:dyDescent="0.2">
      <c r="A47" s="316">
        <f>AT3A_Schools_PS!A47</f>
        <v>38</v>
      </c>
      <c r="B47" s="316" t="str">
        <f>AT3A_Schools_PS!B47</f>
        <v>38-JALAUN</v>
      </c>
      <c r="C47" s="396">
        <v>252.62</v>
      </c>
      <c r="D47" s="396">
        <v>168.19</v>
      </c>
      <c r="E47" s="397">
        <f t="shared" si="1"/>
        <v>420.81</v>
      </c>
      <c r="F47" s="396">
        <v>55.54</v>
      </c>
      <c r="G47" s="396">
        <v>28.54</v>
      </c>
      <c r="H47" s="397">
        <f t="shared" si="2"/>
        <v>84.08</v>
      </c>
      <c r="I47" s="396">
        <v>216.62</v>
      </c>
      <c r="J47" s="396">
        <v>144.44</v>
      </c>
      <c r="K47" s="397">
        <f t="shared" si="3"/>
        <v>361.06</v>
      </c>
      <c r="L47" s="396">
        <v>238.03</v>
      </c>
      <c r="M47" s="396">
        <v>158.69</v>
      </c>
      <c r="N47" s="397">
        <f t="shared" si="4"/>
        <v>396.72</v>
      </c>
      <c r="O47" s="396">
        <f t="shared" si="8"/>
        <v>34.130000000000024</v>
      </c>
      <c r="P47" s="396">
        <f t="shared" si="9"/>
        <v>14.289999999999992</v>
      </c>
      <c r="Q47" s="397">
        <f t="shared" si="7"/>
        <v>48.420000000000016</v>
      </c>
    </row>
    <row r="48" spans="1:17" ht="15.75" customHeight="1" x14ac:dyDescent="0.2">
      <c r="A48" s="316">
        <f>AT3A_Schools_PS!A48</f>
        <v>39</v>
      </c>
      <c r="B48" s="316" t="str">
        <f>AT3A_Schools_PS!B48</f>
        <v>39-JAUNPUR</v>
      </c>
      <c r="C48" s="396">
        <v>758.13</v>
      </c>
      <c r="D48" s="396">
        <v>504.74</v>
      </c>
      <c r="E48" s="397">
        <f t="shared" si="1"/>
        <v>1262.8699999999999</v>
      </c>
      <c r="F48" s="396">
        <v>168.65</v>
      </c>
      <c r="G48" s="396">
        <v>66.62</v>
      </c>
      <c r="H48" s="397">
        <f t="shared" si="2"/>
        <v>235.27</v>
      </c>
      <c r="I48" s="396">
        <v>540.12</v>
      </c>
      <c r="J48" s="396">
        <v>359.99</v>
      </c>
      <c r="K48" s="397">
        <f t="shared" si="3"/>
        <v>900.11</v>
      </c>
      <c r="L48" s="396">
        <v>628.1</v>
      </c>
      <c r="M48" s="396">
        <v>418.73</v>
      </c>
      <c r="N48" s="397">
        <f t="shared" si="4"/>
        <v>1046.83</v>
      </c>
      <c r="O48" s="396">
        <f t="shared" si="8"/>
        <v>80.669999999999959</v>
      </c>
      <c r="P48" s="396">
        <f t="shared" si="9"/>
        <v>7.8799999999999955</v>
      </c>
      <c r="Q48" s="397">
        <f t="shared" si="7"/>
        <v>88.549999999999955</v>
      </c>
    </row>
    <row r="49" spans="1:17" ht="15.75" customHeight="1" x14ac:dyDescent="0.2">
      <c r="A49" s="316">
        <f>AT3A_Schools_PS!A49</f>
        <v>40</v>
      </c>
      <c r="B49" s="316" t="str">
        <f>AT3A_Schools_PS!B49</f>
        <v>40-JHANSI</v>
      </c>
      <c r="C49" s="396">
        <v>307.27</v>
      </c>
      <c r="D49" s="396">
        <v>204.57</v>
      </c>
      <c r="E49" s="397">
        <f t="shared" si="1"/>
        <v>511.84</v>
      </c>
      <c r="F49" s="396">
        <v>26.004000000000005</v>
      </c>
      <c r="G49" s="396">
        <v>1.6890000000000001</v>
      </c>
      <c r="H49" s="397">
        <f t="shared" si="2"/>
        <v>27.693000000000005</v>
      </c>
      <c r="I49" s="396">
        <v>288.87</v>
      </c>
      <c r="J49" s="396">
        <v>192.65</v>
      </c>
      <c r="K49" s="397">
        <f t="shared" si="3"/>
        <v>481.52</v>
      </c>
      <c r="L49" s="396">
        <v>277.68552</v>
      </c>
      <c r="M49" s="396">
        <v>185.12369000000001</v>
      </c>
      <c r="N49" s="397">
        <f t="shared" si="4"/>
        <v>462.80921000000001</v>
      </c>
      <c r="O49" s="396">
        <f t="shared" si="8"/>
        <v>37.188480000000027</v>
      </c>
      <c r="P49" s="396">
        <f t="shared" si="9"/>
        <v>9.2153099999999881</v>
      </c>
      <c r="Q49" s="397">
        <f t="shared" si="7"/>
        <v>46.403790000000015</v>
      </c>
    </row>
    <row r="50" spans="1:17" ht="15.75" customHeight="1" x14ac:dyDescent="0.2">
      <c r="A50" s="316">
        <f>AT3A_Schools_PS!A50</f>
        <v>41</v>
      </c>
      <c r="B50" s="316" t="str">
        <f>AT3A_Schools_PS!B50</f>
        <v>41-KANNAUJ</v>
      </c>
      <c r="C50" s="396">
        <v>378.4</v>
      </c>
      <c r="D50" s="396">
        <v>251.92</v>
      </c>
      <c r="E50" s="397">
        <f t="shared" si="1"/>
        <v>630.31999999999994</v>
      </c>
      <c r="F50" s="396">
        <v>36.099999999999994</v>
      </c>
      <c r="G50" s="396">
        <v>-8.56</v>
      </c>
      <c r="H50" s="397">
        <f t="shared" si="2"/>
        <v>27.539999999999992</v>
      </c>
      <c r="I50" s="396">
        <v>356.07</v>
      </c>
      <c r="J50" s="396">
        <v>237.45</v>
      </c>
      <c r="K50" s="397">
        <f t="shared" si="3"/>
        <v>593.52</v>
      </c>
      <c r="L50" s="396">
        <v>309.98</v>
      </c>
      <c r="M50" s="396">
        <v>206.68</v>
      </c>
      <c r="N50" s="397">
        <f t="shared" si="4"/>
        <v>516.66000000000008</v>
      </c>
      <c r="O50" s="396">
        <f t="shared" si="8"/>
        <v>82.189999999999941</v>
      </c>
      <c r="P50" s="396">
        <f t="shared" si="9"/>
        <v>22.20999999999998</v>
      </c>
      <c r="Q50" s="397">
        <f t="shared" si="7"/>
        <v>104.39999999999992</v>
      </c>
    </row>
    <row r="51" spans="1:17" ht="15.75" customHeight="1" x14ac:dyDescent="0.2">
      <c r="A51" s="316">
        <f>AT3A_Schools_PS!A51</f>
        <v>42</v>
      </c>
      <c r="B51" s="316" t="str">
        <f>AT3A_Schools_PS!B51</f>
        <v>42-KANPUR DEHAT</v>
      </c>
      <c r="C51" s="396">
        <v>498.35</v>
      </c>
      <c r="D51" s="396">
        <v>331.79</v>
      </c>
      <c r="E51" s="397">
        <f t="shared" si="1"/>
        <v>830.1400000000001</v>
      </c>
      <c r="F51" s="396">
        <v>6.3499999999999659</v>
      </c>
      <c r="G51" s="396">
        <v>-117.39</v>
      </c>
      <c r="H51" s="397">
        <f t="shared" si="2"/>
        <v>-111.04000000000003</v>
      </c>
      <c r="I51" s="396">
        <v>514.03</v>
      </c>
      <c r="J51" s="396">
        <v>342.69</v>
      </c>
      <c r="K51" s="397">
        <f t="shared" si="3"/>
        <v>856.72</v>
      </c>
      <c r="L51" s="396">
        <v>379.1</v>
      </c>
      <c r="M51" s="396">
        <v>197.22</v>
      </c>
      <c r="N51" s="397">
        <f t="shared" si="4"/>
        <v>576.32000000000005</v>
      </c>
      <c r="O51" s="396">
        <f t="shared" si="8"/>
        <v>141.27999999999986</v>
      </c>
      <c r="P51" s="396">
        <f t="shared" si="9"/>
        <v>28.080000000000013</v>
      </c>
      <c r="Q51" s="397">
        <f t="shared" si="7"/>
        <v>169.35999999999987</v>
      </c>
    </row>
    <row r="52" spans="1:17" ht="15.75" customHeight="1" x14ac:dyDescent="0.2">
      <c r="A52" s="316">
        <f>AT3A_Schools_PS!A52</f>
        <v>43</v>
      </c>
      <c r="B52" s="316" t="str">
        <f>AT3A_Schools_PS!B52</f>
        <v>43-KANPUR NAGAR</v>
      </c>
      <c r="C52" s="396">
        <v>335.24</v>
      </c>
      <c r="D52" s="396">
        <v>223.19</v>
      </c>
      <c r="E52" s="397">
        <f t="shared" si="1"/>
        <v>558.43000000000006</v>
      </c>
      <c r="F52" s="396">
        <v>45.456999999999994</v>
      </c>
      <c r="G52" s="396">
        <v>48.353000000000002</v>
      </c>
      <c r="H52" s="397">
        <f t="shared" si="2"/>
        <v>93.81</v>
      </c>
      <c r="I52" s="396">
        <v>282.92</v>
      </c>
      <c r="J52" s="396">
        <v>188.61</v>
      </c>
      <c r="K52" s="397">
        <f t="shared" si="3"/>
        <v>471.53000000000003</v>
      </c>
      <c r="L52" s="396">
        <v>291.80599999999998</v>
      </c>
      <c r="M52" s="396">
        <v>194.53800000000001</v>
      </c>
      <c r="N52" s="397">
        <f t="shared" si="4"/>
        <v>486.34399999999999</v>
      </c>
      <c r="O52" s="396">
        <f t="shared" si="8"/>
        <v>36.571000000000026</v>
      </c>
      <c r="P52" s="396">
        <f t="shared" si="9"/>
        <v>42.425000000000011</v>
      </c>
      <c r="Q52" s="397">
        <f t="shared" si="7"/>
        <v>78.996000000000038</v>
      </c>
    </row>
    <row r="53" spans="1:17" ht="15.75" customHeight="1" x14ac:dyDescent="0.2">
      <c r="A53" s="316">
        <f>AT3A_Schools_PS!A53</f>
        <v>44</v>
      </c>
      <c r="B53" s="316" t="str">
        <f>AT3A_Schools_PS!B53</f>
        <v>44-KAAS GANJ</v>
      </c>
      <c r="C53" s="396">
        <v>195.12</v>
      </c>
      <c r="D53" s="396">
        <v>129.91</v>
      </c>
      <c r="E53" s="397">
        <f t="shared" si="1"/>
        <v>325.02999999999997</v>
      </c>
      <c r="F53" s="396">
        <v>26.198999999999998</v>
      </c>
      <c r="G53" s="396">
        <v>20.2501</v>
      </c>
      <c r="H53" s="397">
        <f t="shared" si="2"/>
        <v>46.449100000000001</v>
      </c>
      <c r="I53" s="396">
        <v>183.96</v>
      </c>
      <c r="J53" s="396">
        <v>122.64</v>
      </c>
      <c r="K53" s="397">
        <f t="shared" si="3"/>
        <v>306.60000000000002</v>
      </c>
      <c r="L53" s="396">
        <v>172.97</v>
      </c>
      <c r="M53" s="396">
        <v>115.32</v>
      </c>
      <c r="N53" s="397">
        <f t="shared" si="4"/>
        <v>288.28999999999996</v>
      </c>
      <c r="O53" s="396">
        <f t="shared" si="8"/>
        <v>37.188999999999993</v>
      </c>
      <c r="P53" s="396">
        <f t="shared" si="9"/>
        <v>27.570099999999996</v>
      </c>
      <c r="Q53" s="397">
        <f t="shared" si="7"/>
        <v>64.759099999999989</v>
      </c>
    </row>
    <row r="54" spans="1:17" ht="15.75" customHeight="1" x14ac:dyDescent="0.2">
      <c r="A54" s="316">
        <f>AT3A_Schools_PS!A54</f>
        <v>45</v>
      </c>
      <c r="B54" s="316" t="str">
        <f>AT3A_Schools_PS!B54</f>
        <v>45-KAUSHAMBI</v>
      </c>
      <c r="C54" s="396">
        <v>203.88</v>
      </c>
      <c r="D54" s="396">
        <v>135.74</v>
      </c>
      <c r="E54" s="397">
        <f t="shared" si="1"/>
        <v>339.62</v>
      </c>
      <c r="F54" s="396">
        <v>12.880000000000003</v>
      </c>
      <c r="G54" s="396">
        <v>23.79</v>
      </c>
      <c r="H54" s="397">
        <f t="shared" si="2"/>
        <v>36.67</v>
      </c>
      <c r="I54" s="396">
        <v>209.81</v>
      </c>
      <c r="J54" s="396">
        <v>139.94</v>
      </c>
      <c r="K54" s="397">
        <f t="shared" si="3"/>
        <v>349.75</v>
      </c>
      <c r="L54" s="396">
        <v>210.48099999999999</v>
      </c>
      <c r="M54" s="396">
        <v>140.32</v>
      </c>
      <c r="N54" s="397">
        <f t="shared" si="4"/>
        <v>350.80099999999999</v>
      </c>
      <c r="O54" s="396">
        <f t="shared" si="8"/>
        <v>12.209000000000003</v>
      </c>
      <c r="P54" s="396">
        <f t="shared" si="9"/>
        <v>23.409999999999997</v>
      </c>
      <c r="Q54" s="397">
        <f t="shared" si="7"/>
        <v>35.619</v>
      </c>
    </row>
    <row r="55" spans="1:17" ht="15.75" customHeight="1" x14ac:dyDescent="0.2">
      <c r="A55" s="316">
        <f>AT3A_Schools_PS!A55</f>
        <v>46</v>
      </c>
      <c r="B55" s="316" t="str">
        <f>AT3A_Schools_PS!B55</f>
        <v>46-KUSHINAGAR</v>
      </c>
      <c r="C55" s="396">
        <v>413.92</v>
      </c>
      <c r="D55" s="396">
        <v>275.57</v>
      </c>
      <c r="E55" s="397">
        <f t="shared" si="1"/>
        <v>689.49</v>
      </c>
      <c r="F55" s="396">
        <v>72.69</v>
      </c>
      <c r="G55" s="396">
        <v>34.11</v>
      </c>
      <c r="H55" s="397">
        <f t="shared" si="2"/>
        <v>106.8</v>
      </c>
      <c r="I55" s="396">
        <v>318.87</v>
      </c>
      <c r="J55" s="396">
        <v>212.56</v>
      </c>
      <c r="K55" s="397">
        <f t="shared" si="3"/>
        <v>531.43000000000006</v>
      </c>
      <c r="L55" s="396">
        <v>359.4</v>
      </c>
      <c r="M55" s="396">
        <v>239.6</v>
      </c>
      <c r="N55" s="397">
        <f t="shared" si="4"/>
        <v>599</v>
      </c>
      <c r="O55" s="396">
        <f t="shared" si="8"/>
        <v>32.160000000000025</v>
      </c>
      <c r="P55" s="396">
        <f t="shared" si="9"/>
        <v>7.0700000000000216</v>
      </c>
      <c r="Q55" s="397">
        <f t="shared" si="7"/>
        <v>39.230000000000047</v>
      </c>
    </row>
    <row r="56" spans="1:17" ht="15.75" customHeight="1" x14ac:dyDescent="0.2">
      <c r="A56" s="316">
        <f>AT3A_Schools_PS!A56</f>
        <v>47</v>
      </c>
      <c r="B56" s="316" t="str">
        <f>AT3A_Schools_PS!B56</f>
        <v>47-LAKHIMPUR KHERI</v>
      </c>
      <c r="C56" s="396">
        <v>902.33</v>
      </c>
      <c r="D56" s="396">
        <v>600.74</v>
      </c>
      <c r="E56" s="397">
        <f t="shared" si="1"/>
        <v>1503.0700000000002</v>
      </c>
      <c r="F56" s="396">
        <v>-21.291999999999998</v>
      </c>
      <c r="G56" s="396">
        <v>-33.067999999999998</v>
      </c>
      <c r="H56" s="397">
        <f t="shared" si="2"/>
        <v>-54.36</v>
      </c>
      <c r="I56" s="396">
        <v>842.37</v>
      </c>
      <c r="J56" s="396">
        <v>561.67999999999995</v>
      </c>
      <c r="K56" s="397">
        <f t="shared" si="3"/>
        <v>1404.05</v>
      </c>
      <c r="L56" s="396">
        <v>726.93723</v>
      </c>
      <c r="M56" s="396">
        <v>484.61775</v>
      </c>
      <c r="N56" s="397">
        <f t="shared" si="4"/>
        <v>1211.5549799999999</v>
      </c>
      <c r="O56" s="396">
        <f t="shared" si="8"/>
        <v>94.140769999999975</v>
      </c>
      <c r="P56" s="396">
        <f t="shared" si="9"/>
        <v>43.994249999999965</v>
      </c>
      <c r="Q56" s="397">
        <f t="shared" si="7"/>
        <v>138.13501999999994</v>
      </c>
    </row>
    <row r="57" spans="1:17" ht="15.75" customHeight="1" x14ac:dyDescent="0.2">
      <c r="A57" s="316">
        <f>AT3A_Schools_PS!A57</f>
        <v>48</v>
      </c>
      <c r="B57" s="316" t="str">
        <f>AT3A_Schools_PS!B57</f>
        <v>48-LALITPUR</v>
      </c>
      <c r="C57" s="396">
        <v>301.41000000000003</v>
      </c>
      <c r="D57" s="396">
        <v>200.67</v>
      </c>
      <c r="E57" s="397">
        <f t="shared" si="1"/>
        <v>502.08000000000004</v>
      </c>
      <c r="F57" s="396">
        <v>163.95</v>
      </c>
      <c r="G57" s="396">
        <v>111.16</v>
      </c>
      <c r="H57" s="397">
        <f t="shared" si="2"/>
        <v>275.11</v>
      </c>
      <c r="I57" s="396">
        <v>215.47</v>
      </c>
      <c r="J57" s="396">
        <v>143.6</v>
      </c>
      <c r="K57" s="397">
        <f t="shared" si="3"/>
        <v>359.07</v>
      </c>
      <c r="L57" s="396">
        <v>383.67</v>
      </c>
      <c r="M57" s="396">
        <v>127.88</v>
      </c>
      <c r="N57" s="397">
        <f t="shared" si="4"/>
        <v>511.55</v>
      </c>
      <c r="O57" s="396">
        <f t="shared" si="8"/>
        <v>-4.2500000000000568</v>
      </c>
      <c r="P57" s="396">
        <f t="shared" si="9"/>
        <v>126.88</v>
      </c>
      <c r="Q57" s="397">
        <f t="shared" si="7"/>
        <v>122.62999999999994</v>
      </c>
    </row>
    <row r="58" spans="1:17" ht="15.75" customHeight="1" x14ac:dyDescent="0.2">
      <c r="A58" s="316">
        <f>AT3A_Schools_PS!A58</f>
        <v>49</v>
      </c>
      <c r="B58" s="316" t="str">
        <f>AT3A_Schools_PS!B58</f>
        <v>49-LUCKNOW</v>
      </c>
      <c r="C58" s="396">
        <v>366.58</v>
      </c>
      <c r="D58" s="396">
        <v>244.05</v>
      </c>
      <c r="E58" s="397">
        <f t="shared" si="1"/>
        <v>610.63</v>
      </c>
      <c r="F58" s="396">
        <v>-8.5380000000000003</v>
      </c>
      <c r="G58" s="396">
        <v>14.548</v>
      </c>
      <c r="H58" s="397">
        <f t="shared" si="2"/>
        <v>6.01</v>
      </c>
      <c r="I58" s="396">
        <v>356.13</v>
      </c>
      <c r="J58" s="396">
        <v>237.51</v>
      </c>
      <c r="K58" s="397">
        <f t="shared" si="3"/>
        <v>593.64</v>
      </c>
      <c r="L58" s="396">
        <v>342.42599999999999</v>
      </c>
      <c r="M58" s="396">
        <v>228.28399999999999</v>
      </c>
      <c r="N58" s="397">
        <f t="shared" si="4"/>
        <v>570.71</v>
      </c>
      <c r="O58" s="396">
        <f t="shared" si="8"/>
        <v>5.1659999999999968</v>
      </c>
      <c r="P58" s="396">
        <f t="shared" si="9"/>
        <v>23.774000000000001</v>
      </c>
      <c r="Q58" s="397">
        <f t="shared" si="7"/>
        <v>28.939999999999998</v>
      </c>
    </row>
    <row r="59" spans="1:17" ht="15.75" customHeight="1" x14ac:dyDescent="0.2">
      <c r="A59" s="316">
        <f>AT3A_Schools_PS!A59</f>
        <v>50</v>
      </c>
      <c r="B59" s="316" t="str">
        <f>AT3A_Schools_PS!B59</f>
        <v>50-MAHOBA</v>
      </c>
      <c r="C59" s="396">
        <v>206.6</v>
      </c>
      <c r="D59" s="396">
        <v>137.55000000000001</v>
      </c>
      <c r="E59" s="397">
        <f t="shared" si="1"/>
        <v>344.15</v>
      </c>
      <c r="F59" s="396">
        <v>57.425000000000004</v>
      </c>
      <c r="G59" s="396">
        <v>56.424999999999997</v>
      </c>
      <c r="H59" s="397">
        <f t="shared" si="2"/>
        <v>113.85</v>
      </c>
      <c r="I59" s="396">
        <v>154.15</v>
      </c>
      <c r="J59" s="396">
        <v>102.72</v>
      </c>
      <c r="K59" s="397">
        <f t="shared" si="3"/>
        <v>256.87</v>
      </c>
      <c r="L59" s="396">
        <v>193.67784</v>
      </c>
      <c r="M59" s="396">
        <v>128.94654</v>
      </c>
      <c r="N59" s="397">
        <f t="shared" si="4"/>
        <v>322.62437999999997</v>
      </c>
      <c r="O59" s="396">
        <f t="shared" si="8"/>
        <v>17.897160000000014</v>
      </c>
      <c r="P59" s="396">
        <f t="shared" si="9"/>
        <v>30.198459999999983</v>
      </c>
      <c r="Q59" s="397">
        <f t="shared" si="7"/>
        <v>48.095619999999997</v>
      </c>
    </row>
    <row r="60" spans="1:17" ht="15.75" customHeight="1" x14ac:dyDescent="0.2">
      <c r="A60" s="316">
        <f>AT3A_Schools_PS!A60</f>
        <v>51</v>
      </c>
      <c r="B60" s="316" t="str">
        <f>AT3A_Schools_PS!B60</f>
        <v>51-MAHRAJGANJ</v>
      </c>
      <c r="C60" s="396">
        <v>417.31</v>
      </c>
      <c r="D60" s="396">
        <v>277.83</v>
      </c>
      <c r="E60" s="397">
        <f t="shared" si="1"/>
        <v>695.14</v>
      </c>
      <c r="F60" s="396">
        <v>59.910000000000011</v>
      </c>
      <c r="G60" s="396">
        <v>5.27</v>
      </c>
      <c r="H60" s="397">
        <f t="shared" si="2"/>
        <v>65.180000000000007</v>
      </c>
      <c r="I60" s="396">
        <v>355.56</v>
      </c>
      <c r="J60" s="396">
        <v>237.01</v>
      </c>
      <c r="K60" s="397">
        <f t="shared" si="3"/>
        <v>592.56999999999994</v>
      </c>
      <c r="L60" s="396">
        <v>350.52</v>
      </c>
      <c r="M60" s="396">
        <v>233.74</v>
      </c>
      <c r="N60" s="397">
        <f t="shared" si="4"/>
        <v>584.26</v>
      </c>
      <c r="O60" s="396">
        <f t="shared" si="8"/>
        <v>64.950000000000045</v>
      </c>
      <c r="P60" s="396">
        <f t="shared" si="9"/>
        <v>8.539999999999992</v>
      </c>
      <c r="Q60" s="397">
        <f t="shared" si="7"/>
        <v>73.490000000000038</v>
      </c>
    </row>
    <row r="61" spans="1:17" ht="15.75" customHeight="1" x14ac:dyDescent="0.2">
      <c r="A61" s="316">
        <f>AT3A_Schools_PS!A61</f>
        <v>52</v>
      </c>
      <c r="B61" s="316" t="str">
        <f>AT3A_Schools_PS!B61</f>
        <v>52-MAINPURI</v>
      </c>
      <c r="C61" s="396">
        <v>179.66</v>
      </c>
      <c r="D61" s="396">
        <v>119.61</v>
      </c>
      <c r="E61" s="397">
        <f t="shared" si="1"/>
        <v>299.27</v>
      </c>
      <c r="F61" s="396">
        <v>31.686190000000003</v>
      </c>
      <c r="G61" s="396">
        <v>31.817499999999999</v>
      </c>
      <c r="H61" s="397">
        <f t="shared" si="2"/>
        <v>63.503690000000006</v>
      </c>
      <c r="I61" s="396">
        <v>139.49</v>
      </c>
      <c r="J61" s="396">
        <v>93</v>
      </c>
      <c r="K61" s="397">
        <f t="shared" si="3"/>
        <v>232.49</v>
      </c>
      <c r="L61" s="396">
        <v>169.99475000000001</v>
      </c>
      <c r="M61" s="396">
        <v>113.3365</v>
      </c>
      <c r="N61" s="397">
        <f t="shared" si="4"/>
        <v>283.33125000000001</v>
      </c>
      <c r="O61" s="396">
        <f t="shared" si="8"/>
        <v>1.1814400000000091</v>
      </c>
      <c r="P61" s="396">
        <f t="shared" si="9"/>
        <v>11.480999999999995</v>
      </c>
      <c r="Q61" s="397">
        <f t="shared" si="7"/>
        <v>12.662440000000004</v>
      </c>
    </row>
    <row r="62" spans="1:17" ht="15.75" customHeight="1" x14ac:dyDescent="0.2">
      <c r="A62" s="316">
        <f>AT3A_Schools_PS!A62</f>
        <v>53</v>
      </c>
      <c r="B62" s="316" t="str">
        <f>AT3A_Schools_PS!B62</f>
        <v>53-MATHURA</v>
      </c>
      <c r="C62" s="396">
        <v>257.58</v>
      </c>
      <c r="D62" s="396">
        <v>171.49</v>
      </c>
      <c r="E62" s="397">
        <f t="shared" si="1"/>
        <v>429.07</v>
      </c>
      <c r="F62" s="396">
        <v>-39.46</v>
      </c>
      <c r="G62" s="396">
        <v>0</v>
      </c>
      <c r="H62" s="397">
        <f t="shared" si="2"/>
        <v>-39.46</v>
      </c>
      <c r="I62" s="396">
        <v>278.05</v>
      </c>
      <c r="J62" s="396">
        <v>185.43</v>
      </c>
      <c r="K62" s="397">
        <f t="shared" si="3"/>
        <v>463.48</v>
      </c>
      <c r="L62" s="396">
        <v>237.56657000000001</v>
      </c>
      <c r="M62" s="396">
        <v>158.37772000000001</v>
      </c>
      <c r="N62" s="397">
        <f t="shared" si="4"/>
        <v>395.94429000000002</v>
      </c>
      <c r="O62" s="396">
        <f t="shared" si="8"/>
        <v>1.0234299999999905</v>
      </c>
      <c r="P62" s="396">
        <f t="shared" si="9"/>
        <v>27.052279999999996</v>
      </c>
      <c r="Q62" s="397">
        <f t="shared" si="7"/>
        <v>28.075709999999987</v>
      </c>
    </row>
    <row r="63" spans="1:17" ht="15.75" customHeight="1" x14ac:dyDescent="0.2">
      <c r="A63" s="316">
        <f>AT3A_Schools_PS!A63</f>
        <v>54</v>
      </c>
      <c r="B63" s="316" t="str">
        <f>AT3A_Schools_PS!B63</f>
        <v>54-MAU</v>
      </c>
      <c r="C63" s="396">
        <v>383.62</v>
      </c>
      <c r="D63" s="396">
        <v>255.4</v>
      </c>
      <c r="E63" s="397">
        <f t="shared" si="1"/>
        <v>639.02</v>
      </c>
      <c r="F63" s="396">
        <v>1.9199999999999946</v>
      </c>
      <c r="G63" s="396">
        <v>-41.66</v>
      </c>
      <c r="H63" s="397">
        <f t="shared" si="2"/>
        <v>-39.74</v>
      </c>
      <c r="I63" s="396">
        <v>361.8</v>
      </c>
      <c r="J63" s="396">
        <v>241.27</v>
      </c>
      <c r="K63" s="397">
        <f t="shared" si="3"/>
        <v>603.07000000000005</v>
      </c>
      <c r="L63" s="396">
        <v>314.47658999999999</v>
      </c>
      <c r="M63" s="396">
        <v>209.64106000000001</v>
      </c>
      <c r="N63" s="397">
        <f t="shared" si="4"/>
        <v>524.11765000000003</v>
      </c>
      <c r="O63" s="396">
        <f t="shared" si="8"/>
        <v>49.24341000000004</v>
      </c>
      <c r="P63" s="396">
        <f t="shared" si="9"/>
        <v>-10.031059999999997</v>
      </c>
      <c r="Q63" s="397">
        <f t="shared" si="7"/>
        <v>39.212350000000043</v>
      </c>
    </row>
    <row r="64" spans="1:17" ht="15.75" customHeight="1" x14ac:dyDescent="0.2">
      <c r="A64" s="316">
        <f>AT3A_Schools_PS!A64</f>
        <v>55</v>
      </c>
      <c r="B64" s="316" t="str">
        <f>AT3A_Schools_PS!B64</f>
        <v>55-MEERUT</v>
      </c>
      <c r="C64" s="396">
        <v>381.28</v>
      </c>
      <c r="D64" s="396">
        <v>253.85</v>
      </c>
      <c r="E64" s="397">
        <f t="shared" si="1"/>
        <v>635.13</v>
      </c>
      <c r="F64" s="396">
        <v>-48.92</v>
      </c>
      <c r="G64" s="396">
        <v>-6.08</v>
      </c>
      <c r="H64" s="397">
        <f t="shared" si="2"/>
        <v>-55</v>
      </c>
      <c r="I64" s="396">
        <v>371.44</v>
      </c>
      <c r="J64" s="396">
        <v>247.59</v>
      </c>
      <c r="K64" s="397">
        <f t="shared" si="3"/>
        <v>619.03</v>
      </c>
      <c r="L64" s="396">
        <v>281.88979999999998</v>
      </c>
      <c r="M64" s="396">
        <v>187.9265</v>
      </c>
      <c r="N64" s="397">
        <f t="shared" si="4"/>
        <v>469.81629999999996</v>
      </c>
      <c r="O64" s="396">
        <f t="shared" si="8"/>
        <v>40.630200000000002</v>
      </c>
      <c r="P64" s="396">
        <f t="shared" si="9"/>
        <v>53.583499999999987</v>
      </c>
      <c r="Q64" s="397">
        <f t="shared" si="7"/>
        <v>94.213699999999989</v>
      </c>
    </row>
    <row r="65" spans="1:17" ht="15.75" customHeight="1" x14ac:dyDescent="0.2">
      <c r="A65" s="316">
        <f>AT3A_Schools_PS!A65</f>
        <v>56</v>
      </c>
      <c r="B65" s="316" t="str">
        <f>AT3A_Schools_PS!B65</f>
        <v>56-MIRZAPUR</v>
      </c>
      <c r="C65" s="396">
        <v>451.06</v>
      </c>
      <c r="D65" s="396">
        <v>300.3</v>
      </c>
      <c r="E65" s="397">
        <f t="shared" si="1"/>
        <v>751.36</v>
      </c>
      <c r="F65" s="396">
        <v>86.058000000000021</v>
      </c>
      <c r="G65" s="396">
        <v>90.091999999999999</v>
      </c>
      <c r="H65" s="397">
        <f t="shared" si="2"/>
        <v>176.15000000000003</v>
      </c>
      <c r="I65" s="396">
        <v>377.22</v>
      </c>
      <c r="J65" s="396">
        <v>251.49</v>
      </c>
      <c r="K65" s="397">
        <f t="shared" si="3"/>
        <v>628.71</v>
      </c>
      <c r="L65" s="396">
        <v>408.37880000000001</v>
      </c>
      <c r="M65" s="396">
        <v>272.25252999999998</v>
      </c>
      <c r="N65" s="397">
        <f t="shared" si="4"/>
        <v>680.63132999999993</v>
      </c>
      <c r="O65" s="396">
        <f t="shared" si="8"/>
        <v>54.899200000000008</v>
      </c>
      <c r="P65" s="396">
        <f t="shared" si="9"/>
        <v>69.329470000000015</v>
      </c>
      <c r="Q65" s="397">
        <f t="shared" si="7"/>
        <v>124.22867000000002</v>
      </c>
    </row>
    <row r="66" spans="1:17" ht="15.75" customHeight="1" x14ac:dyDescent="0.2">
      <c r="A66" s="316">
        <f>AT3A_Schools_PS!A66</f>
        <v>57</v>
      </c>
      <c r="B66" s="316" t="str">
        <f>AT3A_Schools_PS!B66</f>
        <v>57-MORADABAD</v>
      </c>
      <c r="C66" s="396">
        <v>333.16</v>
      </c>
      <c r="D66" s="396">
        <v>221.81</v>
      </c>
      <c r="E66" s="397">
        <f t="shared" si="1"/>
        <v>554.97</v>
      </c>
      <c r="F66" s="396">
        <v>51.069000000000003</v>
      </c>
      <c r="G66" s="396">
        <v>10.234999999999999</v>
      </c>
      <c r="H66" s="397">
        <f t="shared" si="2"/>
        <v>61.304000000000002</v>
      </c>
      <c r="I66" s="396">
        <v>273.52999999999997</v>
      </c>
      <c r="J66" s="396">
        <v>182.35</v>
      </c>
      <c r="K66" s="397">
        <f t="shared" si="3"/>
        <v>455.88</v>
      </c>
      <c r="L66" s="396">
        <v>277.63400000000001</v>
      </c>
      <c r="M66" s="396">
        <v>185.09100000000001</v>
      </c>
      <c r="N66" s="397">
        <f t="shared" si="4"/>
        <v>462.72500000000002</v>
      </c>
      <c r="O66" s="396">
        <f t="shared" si="8"/>
        <v>46.964999999999975</v>
      </c>
      <c r="P66" s="396">
        <f t="shared" si="9"/>
        <v>7.4939999999999714</v>
      </c>
      <c r="Q66" s="397">
        <f t="shared" si="7"/>
        <v>54.458999999999946</v>
      </c>
    </row>
    <row r="67" spans="1:17" ht="15.75" customHeight="1" x14ac:dyDescent="0.2">
      <c r="A67" s="316">
        <f>AT3A_Schools_PS!A67</f>
        <v>58</v>
      </c>
      <c r="B67" s="316" t="str">
        <f>AT3A_Schools_PS!B67</f>
        <v>58-MUZAFFARNAGAR</v>
      </c>
      <c r="C67" s="396">
        <v>210.22</v>
      </c>
      <c r="D67" s="396">
        <v>139.96</v>
      </c>
      <c r="E67" s="397">
        <f t="shared" si="1"/>
        <v>350.18</v>
      </c>
      <c r="F67" s="396">
        <v>98.72999999999999</v>
      </c>
      <c r="G67" s="396">
        <v>30.33</v>
      </c>
      <c r="H67" s="397">
        <f t="shared" si="2"/>
        <v>129.06</v>
      </c>
      <c r="I67" s="396">
        <v>131.04</v>
      </c>
      <c r="J67" s="396">
        <v>87.36</v>
      </c>
      <c r="K67" s="397">
        <f t="shared" si="3"/>
        <v>218.39999999999998</v>
      </c>
      <c r="L67" s="396">
        <v>190.57</v>
      </c>
      <c r="M67" s="396">
        <v>127.04</v>
      </c>
      <c r="N67" s="397">
        <f t="shared" si="4"/>
        <v>317.61</v>
      </c>
      <c r="O67" s="396">
        <f t="shared" si="8"/>
        <v>39.199999999999989</v>
      </c>
      <c r="P67" s="396">
        <f t="shared" si="9"/>
        <v>-9.3500000000000085</v>
      </c>
      <c r="Q67" s="397">
        <f t="shared" si="7"/>
        <v>29.84999999999998</v>
      </c>
    </row>
    <row r="68" spans="1:17" ht="15.75" customHeight="1" x14ac:dyDescent="0.2">
      <c r="A68" s="316">
        <f>AT3A_Schools_PS!A68</f>
        <v>59</v>
      </c>
      <c r="B68" s="316" t="str">
        <f>AT3A_Schools_PS!B68</f>
        <v>59-PILIBHIT</v>
      </c>
      <c r="C68" s="396">
        <v>279.44</v>
      </c>
      <c r="D68" s="396">
        <v>186.04</v>
      </c>
      <c r="E68" s="397">
        <f t="shared" si="1"/>
        <v>465.48</v>
      </c>
      <c r="F68" s="396">
        <v>32.505000000000003</v>
      </c>
      <c r="G68" s="396">
        <v>-1.5649999999999999</v>
      </c>
      <c r="H68" s="397">
        <f t="shared" si="2"/>
        <v>30.94</v>
      </c>
      <c r="I68" s="396">
        <v>231.33</v>
      </c>
      <c r="J68" s="396">
        <v>154.22</v>
      </c>
      <c r="K68" s="397">
        <f t="shared" si="3"/>
        <v>385.55</v>
      </c>
      <c r="L68" s="396">
        <v>251.77600000000001</v>
      </c>
      <c r="M68" s="396">
        <v>167.834</v>
      </c>
      <c r="N68" s="397">
        <f t="shared" si="4"/>
        <v>419.61</v>
      </c>
      <c r="O68" s="396">
        <f t="shared" si="8"/>
        <v>12.059000000000026</v>
      </c>
      <c r="P68" s="396">
        <f t="shared" si="9"/>
        <v>-15.179000000000002</v>
      </c>
      <c r="Q68" s="397">
        <f t="shared" si="7"/>
        <v>-3.1199999999999761</v>
      </c>
    </row>
    <row r="69" spans="1:17" ht="15.75" customHeight="1" x14ac:dyDescent="0.2">
      <c r="A69" s="316">
        <f>AT3A_Schools_PS!A69</f>
        <v>60</v>
      </c>
      <c r="B69" s="316" t="str">
        <f>AT3A_Schools_PS!B69</f>
        <v>60-PRATAPGARH</v>
      </c>
      <c r="C69" s="396">
        <v>553.59</v>
      </c>
      <c r="D69" s="396">
        <v>368.56</v>
      </c>
      <c r="E69" s="397">
        <f t="shared" si="1"/>
        <v>922.15000000000009</v>
      </c>
      <c r="F69" s="396">
        <v>116.20000000000002</v>
      </c>
      <c r="G69" s="396">
        <v>85.93</v>
      </c>
      <c r="H69" s="397">
        <f t="shared" si="2"/>
        <v>202.13000000000002</v>
      </c>
      <c r="I69" s="396">
        <v>456.07</v>
      </c>
      <c r="J69" s="396">
        <v>304.05</v>
      </c>
      <c r="K69" s="397">
        <f t="shared" si="3"/>
        <v>760.12</v>
      </c>
      <c r="L69" s="396">
        <v>460.37</v>
      </c>
      <c r="M69" s="396">
        <v>306.95999999999998</v>
      </c>
      <c r="N69" s="397">
        <f t="shared" si="4"/>
        <v>767.32999999999993</v>
      </c>
      <c r="O69" s="396">
        <f t="shared" si="8"/>
        <v>111.89999999999998</v>
      </c>
      <c r="P69" s="396">
        <f t="shared" si="9"/>
        <v>83.020000000000039</v>
      </c>
      <c r="Q69" s="397">
        <f t="shared" si="7"/>
        <v>194.92000000000002</v>
      </c>
    </row>
    <row r="70" spans="1:17" ht="15.75" customHeight="1" x14ac:dyDescent="0.2">
      <c r="A70" s="316">
        <f>AT3A_Schools_PS!A70</f>
        <v>61</v>
      </c>
      <c r="B70" s="316" t="str">
        <f>AT3A_Schools_PS!B70</f>
        <v>61-RAI BAREILY</v>
      </c>
      <c r="C70" s="396">
        <v>415.56</v>
      </c>
      <c r="D70" s="396">
        <v>276.67</v>
      </c>
      <c r="E70" s="397">
        <f t="shared" si="1"/>
        <v>692.23</v>
      </c>
      <c r="F70" s="396">
        <v>42.19</v>
      </c>
      <c r="G70" s="396">
        <v>57.94</v>
      </c>
      <c r="H70" s="397">
        <f t="shared" si="2"/>
        <v>100.13</v>
      </c>
      <c r="I70" s="396">
        <v>352.27</v>
      </c>
      <c r="J70" s="396">
        <v>234.88</v>
      </c>
      <c r="K70" s="397">
        <f t="shared" si="3"/>
        <v>587.15</v>
      </c>
      <c r="L70" s="396">
        <v>330.16</v>
      </c>
      <c r="M70" s="396">
        <v>220.12</v>
      </c>
      <c r="N70" s="397">
        <f t="shared" si="4"/>
        <v>550.28</v>
      </c>
      <c r="O70" s="396">
        <f t="shared" si="8"/>
        <v>64.299999999999955</v>
      </c>
      <c r="P70" s="396">
        <f t="shared" si="9"/>
        <v>72.699999999999989</v>
      </c>
      <c r="Q70" s="397">
        <f t="shared" si="7"/>
        <v>136.99999999999994</v>
      </c>
    </row>
    <row r="71" spans="1:17" ht="15.75" customHeight="1" x14ac:dyDescent="0.2">
      <c r="A71" s="316">
        <f>AT3A_Schools_PS!A71</f>
        <v>62</v>
      </c>
      <c r="B71" s="316" t="str">
        <f>AT3A_Schools_PS!B71</f>
        <v>62-RAMPUR</v>
      </c>
      <c r="C71" s="396">
        <v>276.87</v>
      </c>
      <c r="D71" s="396">
        <v>184.33</v>
      </c>
      <c r="E71" s="397">
        <f t="shared" si="1"/>
        <v>461.20000000000005</v>
      </c>
      <c r="F71" s="396">
        <v>-89.05</v>
      </c>
      <c r="G71" s="396">
        <v>-19.239999999999998</v>
      </c>
      <c r="H71" s="397">
        <f t="shared" si="2"/>
        <v>-108.28999999999999</v>
      </c>
      <c r="I71" s="396">
        <v>360.78</v>
      </c>
      <c r="J71" s="396">
        <v>240.61</v>
      </c>
      <c r="K71" s="397">
        <f t="shared" si="3"/>
        <v>601.39</v>
      </c>
      <c r="L71" s="396">
        <v>266.01</v>
      </c>
      <c r="M71" s="396">
        <v>177.34</v>
      </c>
      <c r="N71" s="397">
        <f t="shared" si="4"/>
        <v>443.35</v>
      </c>
      <c r="O71" s="396">
        <f t="shared" si="8"/>
        <v>5.7199999999999704</v>
      </c>
      <c r="P71" s="396">
        <f t="shared" si="9"/>
        <v>44.03</v>
      </c>
      <c r="Q71" s="397">
        <f t="shared" si="7"/>
        <v>49.749999999999972</v>
      </c>
    </row>
    <row r="72" spans="1:17" ht="15.75" customHeight="1" x14ac:dyDescent="0.2">
      <c r="A72" s="316">
        <f>AT3A_Schools_PS!A72</f>
        <v>63</v>
      </c>
      <c r="B72" s="316" t="str">
        <f>AT3A_Schools_PS!B72</f>
        <v>63-SAHARANPUR</v>
      </c>
      <c r="C72" s="396">
        <v>411.4</v>
      </c>
      <c r="D72" s="396">
        <v>273.89999999999998</v>
      </c>
      <c r="E72" s="397">
        <f t="shared" si="1"/>
        <v>685.3</v>
      </c>
      <c r="F72" s="396">
        <v>35.923999999999999</v>
      </c>
      <c r="G72" s="396">
        <v>-5.6239999999999997</v>
      </c>
      <c r="H72" s="397">
        <f t="shared" si="2"/>
        <v>30.3</v>
      </c>
      <c r="I72" s="396">
        <v>348.18</v>
      </c>
      <c r="J72" s="396">
        <v>232.14</v>
      </c>
      <c r="K72" s="397">
        <f t="shared" si="3"/>
        <v>580.31999999999994</v>
      </c>
      <c r="L72" s="396">
        <v>336.60660000000001</v>
      </c>
      <c r="M72" s="396">
        <v>224.4034</v>
      </c>
      <c r="N72" s="397">
        <f t="shared" si="4"/>
        <v>561.01</v>
      </c>
      <c r="O72" s="396">
        <f t="shared" si="8"/>
        <v>47.497399999999971</v>
      </c>
      <c r="P72" s="396">
        <f t="shared" si="9"/>
        <v>2.1125999999999863</v>
      </c>
      <c r="Q72" s="397">
        <f t="shared" si="7"/>
        <v>49.609999999999957</v>
      </c>
    </row>
    <row r="73" spans="1:17" ht="15.75" customHeight="1" x14ac:dyDescent="0.2">
      <c r="A73" s="316">
        <f>AT3A_Schools_PS!A73</f>
        <v>64</v>
      </c>
      <c r="B73" s="316" t="str">
        <f>AT3A_Schools_PS!B73</f>
        <v>64-SANTKABIR NAGAR</v>
      </c>
      <c r="C73" s="396">
        <v>265.36</v>
      </c>
      <c r="D73" s="396">
        <v>176.67</v>
      </c>
      <c r="E73" s="397">
        <f t="shared" si="1"/>
        <v>442.03</v>
      </c>
      <c r="F73" s="396">
        <v>29.133400000000002</v>
      </c>
      <c r="G73" s="396">
        <v>29.9756</v>
      </c>
      <c r="H73" s="397">
        <f t="shared" si="2"/>
        <v>59.109000000000002</v>
      </c>
      <c r="I73" s="396">
        <v>204.18</v>
      </c>
      <c r="J73" s="396">
        <v>136.11000000000001</v>
      </c>
      <c r="K73" s="397">
        <f t="shared" si="3"/>
        <v>340.29</v>
      </c>
      <c r="L73" s="396">
        <v>208.48099999999999</v>
      </c>
      <c r="M73" s="396">
        <v>138.96899999999999</v>
      </c>
      <c r="N73" s="397">
        <f t="shared" si="4"/>
        <v>347.45</v>
      </c>
      <c r="O73" s="396">
        <f t="shared" si="8"/>
        <v>24.832400000000007</v>
      </c>
      <c r="P73" s="396">
        <f t="shared" si="9"/>
        <v>27.116600000000005</v>
      </c>
      <c r="Q73" s="397">
        <f t="shared" si="7"/>
        <v>51.949000000000012</v>
      </c>
    </row>
    <row r="74" spans="1:17" ht="15.75" customHeight="1" x14ac:dyDescent="0.2">
      <c r="A74" s="316">
        <f>AT3A_Schools_PS!A74</f>
        <v>65</v>
      </c>
      <c r="B74" s="316" t="str">
        <f>AT3A_Schools_PS!B74</f>
        <v>65-SHAHJAHANPUR</v>
      </c>
      <c r="C74" s="396">
        <v>547.19000000000005</v>
      </c>
      <c r="D74" s="396">
        <v>364.3</v>
      </c>
      <c r="E74" s="397">
        <f t="shared" si="1"/>
        <v>911.49</v>
      </c>
      <c r="F74" s="396">
        <v>-0.50999999999999801</v>
      </c>
      <c r="G74" s="396">
        <v>-20.3</v>
      </c>
      <c r="H74" s="397">
        <f t="shared" si="2"/>
        <v>-20.81</v>
      </c>
      <c r="I74" s="396">
        <v>502.87</v>
      </c>
      <c r="J74" s="396">
        <v>335.38</v>
      </c>
      <c r="K74" s="397">
        <f t="shared" si="3"/>
        <v>838.25</v>
      </c>
      <c r="L74" s="396">
        <v>476.36</v>
      </c>
      <c r="M74" s="396">
        <v>317.57</v>
      </c>
      <c r="N74" s="397">
        <f t="shared" si="4"/>
        <v>793.93000000000006</v>
      </c>
      <c r="O74" s="396">
        <f t="shared" ref="O74:O84" si="10">F74+I74-L74</f>
        <v>26</v>
      </c>
      <c r="P74" s="396">
        <f t="shared" ref="P74:P84" si="11">G74+J74-M74</f>
        <v>-2.4900000000000091</v>
      </c>
      <c r="Q74" s="397">
        <f t="shared" si="7"/>
        <v>23.509999999999991</v>
      </c>
    </row>
    <row r="75" spans="1:17" ht="15.75" customHeight="1" x14ac:dyDescent="0.2">
      <c r="A75" s="316">
        <f>AT3A_Schools_PS!A75</f>
        <v>66</v>
      </c>
      <c r="B75" s="316" t="str">
        <f>AT3A_Schools_PS!B75</f>
        <v>66-SHRAWASTI</v>
      </c>
      <c r="C75" s="396">
        <v>139.47999999999999</v>
      </c>
      <c r="D75" s="396">
        <v>92.86</v>
      </c>
      <c r="E75" s="397">
        <f t="shared" si="1"/>
        <v>232.33999999999997</v>
      </c>
      <c r="F75" s="396">
        <v>16.426000000000002</v>
      </c>
      <c r="G75" s="396">
        <v>7.9749999999999996</v>
      </c>
      <c r="H75" s="397">
        <f t="shared" si="2"/>
        <v>24.401000000000003</v>
      </c>
      <c r="I75" s="396">
        <v>119.24</v>
      </c>
      <c r="J75" s="396">
        <v>79.47</v>
      </c>
      <c r="K75" s="397">
        <f t="shared" si="3"/>
        <v>198.70999999999998</v>
      </c>
      <c r="L75" s="396">
        <v>129.85122999999999</v>
      </c>
      <c r="M75" s="396">
        <v>86.570499999999996</v>
      </c>
      <c r="N75" s="397">
        <f t="shared" si="4"/>
        <v>216.42172999999997</v>
      </c>
      <c r="O75" s="396">
        <f t="shared" si="10"/>
        <v>5.81477000000001</v>
      </c>
      <c r="P75" s="396">
        <f t="shared" si="11"/>
        <v>0.87449999999999761</v>
      </c>
      <c r="Q75" s="397">
        <f t="shared" si="7"/>
        <v>6.6892700000000076</v>
      </c>
    </row>
    <row r="76" spans="1:17" ht="15.75" customHeight="1" x14ac:dyDescent="0.2">
      <c r="A76" s="316">
        <f>AT3A_Schools_PS!A76</f>
        <v>67</v>
      </c>
      <c r="B76" s="316" t="str">
        <f>AT3A_Schools_PS!B76</f>
        <v>67-SIDDHARTHNAGAR</v>
      </c>
      <c r="C76" s="396">
        <v>418.87</v>
      </c>
      <c r="D76" s="396">
        <v>278.87</v>
      </c>
      <c r="E76" s="397">
        <f t="shared" si="1"/>
        <v>697.74</v>
      </c>
      <c r="F76" s="396">
        <v>35.882000000000005</v>
      </c>
      <c r="G76" s="396">
        <v>-65.471999999999994</v>
      </c>
      <c r="H76" s="397">
        <f t="shared" si="2"/>
        <v>-29.589999999999989</v>
      </c>
      <c r="I76" s="396">
        <v>372.48</v>
      </c>
      <c r="J76" s="396">
        <v>248.36</v>
      </c>
      <c r="K76" s="397">
        <f t="shared" si="3"/>
        <v>620.84</v>
      </c>
      <c r="L76" s="396">
        <v>336.76799999999997</v>
      </c>
      <c r="M76" s="396">
        <v>224.512</v>
      </c>
      <c r="N76" s="397">
        <f t="shared" si="4"/>
        <v>561.28</v>
      </c>
      <c r="O76" s="396">
        <f t="shared" si="10"/>
        <v>71.594000000000051</v>
      </c>
      <c r="P76" s="396">
        <f t="shared" si="11"/>
        <v>-41.623999999999967</v>
      </c>
      <c r="Q76" s="397">
        <f t="shared" si="7"/>
        <v>29.970000000000084</v>
      </c>
    </row>
    <row r="77" spans="1:17" ht="15.75" customHeight="1" x14ac:dyDescent="0.2">
      <c r="A77" s="316">
        <f>AT3A_Schools_PS!A77</f>
        <v>68</v>
      </c>
      <c r="B77" s="316" t="str">
        <f>AT3A_Schools_PS!B77</f>
        <v>68-SITAPUR</v>
      </c>
      <c r="C77" s="396">
        <v>705.38</v>
      </c>
      <c r="D77" s="396">
        <v>469.62</v>
      </c>
      <c r="E77" s="397">
        <f t="shared" si="1"/>
        <v>1175</v>
      </c>
      <c r="F77" s="396">
        <v>436.33</v>
      </c>
      <c r="G77" s="396">
        <v>103.01</v>
      </c>
      <c r="H77" s="397">
        <f t="shared" si="2"/>
        <v>539.34</v>
      </c>
      <c r="I77" s="396">
        <v>446.65</v>
      </c>
      <c r="J77" s="396">
        <v>297.60000000000002</v>
      </c>
      <c r="K77" s="397">
        <f t="shared" si="3"/>
        <v>744.25</v>
      </c>
      <c r="L77" s="396">
        <v>744.28</v>
      </c>
      <c r="M77" s="396">
        <v>486.42</v>
      </c>
      <c r="N77" s="397">
        <f t="shared" si="4"/>
        <v>1230.7</v>
      </c>
      <c r="O77" s="396">
        <f t="shared" si="10"/>
        <v>138.70000000000005</v>
      </c>
      <c r="P77" s="396">
        <f t="shared" si="11"/>
        <v>-85.81</v>
      </c>
      <c r="Q77" s="397">
        <f t="shared" si="7"/>
        <v>52.890000000000043</v>
      </c>
    </row>
    <row r="78" spans="1:17" ht="15.75" customHeight="1" x14ac:dyDescent="0.2">
      <c r="A78" s="316">
        <f>AT3A_Schools_PS!A78</f>
        <v>69</v>
      </c>
      <c r="B78" s="316" t="str">
        <f>AT3A_Schools_PS!B78</f>
        <v>69-SONBHADRA</v>
      </c>
      <c r="C78" s="396">
        <v>339.5</v>
      </c>
      <c r="D78" s="396">
        <v>226.03</v>
      </c>
      <c r="E78" s="397">
        <f t="shared" si="1"/>
        <v>565.53</v>
      </c>
      <c r="F78" s="396">
        <v>34.660000000000004</v>
      </c>
      <c r="G78" s="396">
        <v>-3.86</v>
      </c>
      <c r="H78" s="397">
        <f t="shared" si="2"/>
        <v>30.800000000000004</v>
      </c>
      <c r="I78" s="396">
        <v>313.02999999999997</v>
      </c>
      <c r="J78" s="396">
        <v>208.69</v>
      </c>
      <c r="K78" s="397">
        <f t="shared" si="3"/>
        <v>521.72</v>
      </c>
      <c r="L78" s="396">
        <v>337.46</v>
      </c>
      <c r="M78" s="396">
        <v>224.99</v>
      </c>
      <c r="N78" s="397">
        <f t="shared" si="4"/>
        <v>562.45000000000005</v>
      </c>
      <c r="O78" s="396">
        <f t="shared" si="10"/>
        <v>10.230000000000018</v>
      </c>
      <c r="P78" s="396">
        <f t="shared" si="11"/>
        <v>-20.160000000000025</v>
      </c>
      <c r="Q78" s="397">
        <f t="shared" si="7"/>
        <v>-9.9300000000000068</v>
      </c>
    </row>
    <row r="79" spans="1:17" ht="15.75" customHeight="1" x14ac:dyDescent="0.2">
      <c r="A79" s="316">
        <f>AT3A_Schools_PS!A79</f>
        <v>70</v>
      </c>
      <c r="B79" s="316" t="str">
        <f>AT3A_Schools_PS!B79</f>
        <v>70-SULTANPUR</v>
      </c>
      <c r="C79" s="396">
        <v>439.03</v>
      </c>
      <c r="D79" s="396">
        <v>292.29000000000002</v>
      </c>
      <c r="E79" s="397">
        <f t="shared" si="1"/>
        <v>731.31999999999994</v>
      </c>
      <c r="F79" s="396">
        <v>0.95000000000000284</v>
      </c>
      <c r="G79" s="396">
        <v>-1.92</v>
      </c>
      <c r="H79" s="397">
        <f t="shared" si="2"/>
        <v>-0.96999999999999709</v>
      </c>
      <c r="I79" s="396">
        <v>446.83</v>
      </c>
      <c r="J79" s="396">
        <v>297.93</v>
      </c>
      <c r="K79" s="397">
        <f t="shared" si="3"/>
        <v>744.76</v>
      </c>
      <c r="L79" s="396">
        <v>412.733</v>
      </c>
      <c r="M79" s="396">
        <v>275.209</v>
      </c>
      <c r="N79" s="397">
        <f t="shared" si="4"/>
        <v>687.94200000000001</v>
      </c>
      <c r="O79" s="396">
        <f t="shared" si="10"/>
        <v>35.046999999999969</v>
      </c>
      <c r="P79" s="396">
        <f t="shared" si="11"/>
        <v>20.800999999999988</v>
      </c>
      <c r="Q79" s="397">
        <f t="shared" si="7"/>
        <v>55.847999999999956</v>
      </c>
    </row>
    <row r="80" spans="1:17" ht="15.75" customHeight="1" x14ac:dyDescent="0.2">
      <c r="A80" s="316">
        <f>AT3A_Schools_PS!A80</f>
        <v>71</v>
      </c>
      <c r="B80" s="316" t="str">
        <f>AT3A_Schools_PS!B80</f>
        <v>71-UNNAO</v>
      </c>
      <c r="C80" s="396">
        <v>385.65</v>
      </c>
      <c r="D80" s="396">
        <v>256.75</v>
      </c>
      <c r="E80" s="397">
        <f t="shared" si="1"/>
        <v>642.4</v>
      </c>
      <c r="F80" s="396">
        <v>-25.087499999999999</v>
      </c>
      <c r="G80" s="396">
        <v>0.32750000000000001</v>
      </c>
      <c r="H80" s="397">
        <f t="shared" si="2"/>
        <v>-24.759999999999998</v>
      </c>
      <c r="I80" s="396">
        <v>400.65</v>
      </c>
      <c r="J80" s="396">
        <v>267.18</v>
      </c>
      <c r="K80" s="397">
        <f t="shared" si="3"/>
        <v>667.82999999999993</v>
      </c>
      <c r="L80" s="396">
        <v>371.27042999999998</v>
      </c>
      <c r="M80" s="396">
        <v>247.50957</v>
      </c>
      <c r="N80" s="397">
        <f t="shared" si="4"/>
        <v>618.78</v>
      </c>
      <c r="O80" s="396">
        <f t="shared" si="10"/>
        <v>4.2920700000000238</v>
      </c>
      <c r="P80" s="396">
        <f t="shared" si="11"/>
        <v>19.997929999999997</v>
      </c>
      <c r="Q80" s="397">
        <f t="shared" si="7"/>
        <v>24.29000000000002</v>
      </c>
    </row>
    <row r="81" spans="1:17" ht="15.75" customHeight="1" x14ac:dyDescent="0.2">
      <c r="A81" s="316">
        <f>AT3A_Schools_PS!A81</f>
        <v>72</v>
      </c>
      <c r="B81" s="316" t="str">
        <f>AT3A_Schools_PS!B81</f>
        <v>72-VARANASI</v>
      </c>
      <c r="C81" s="396">
        <v>606.14</v>
      </c>
      <c r="D81" s="396">
        <v>403.55</v>
      </c>
      <c r="E81" s="397">
        <f t="shared" si="1"/>
        <v>1009.69</v>
      </c>
      <c r="F81" s="396">
        <v>105.66</v>
      </c>
      <c r="G81" s="396">
        <v>-16.899999999999999</v>
      </c>
      <c r="H81" s="397">
        <f t="shared" si="2"/>
        <v>88.759999999999991</v>
      </c>
      <c r="I81" s="396">
        <v>514.89</v>
      </c>
      <c r="J81" s="396">
        <v>343.28</v>
      </c>
      <c r="K81" s="397">
        <f t="shared" si="3"/>
        <v>858.17</v>
      </c>
      <c r="L81" s="396">
        <v>575.28</v>
      </c>
      <c r="M81" s="396">
        <v>383.52</v>
      </c>
      <c r="N81" s="397">
        <f t="shared" si="4"/>
        <v>958.8</v>
      </c>
      <c r="O81" s="396">
        <f t="shared" si="10"/>
        <v>45.269999999999982</v>
      </c>
      <c r="P81" s="396">
        <f t="shared" si="11"/>
        <v>-57.139999999999986</v>
      </c>
      <c r="Q81" s="397">
        <f t="shared" si="7"/>
        <v>-11.870000000000005</v>
      </c>
    </row>
    <row r="82" spans="1:17" ht="15.75" customHeight="1" x14ac:dyDescent="0.2">
      <c r="A82" s="316">
        <f>AT3A_Schools_PS!A82</f>
        <v>73</v>
      </c>
      <c r="B82" s="316" t="str">
        <f>AT3A_Schools_PS!B82</f>
        <v>73-SAMBHAL</v>
      </c>
      <c r="C82" s="396">
        <v>344.27</v>
      </c>
      <c r="D82" s="396">
        <v>229.2</v>
      </c>
      <c r="E82" s="397">
        <f t="shared" si="1"/>
        <v>573.47</v>
      </c>
      <c r="F82" s="396">
        <v>17.760000000000005</v>
      </c>
      <c r="G82" s="396">
        <v>8.81</v>
      </c>
      <c r="H82" s="397">
        <f t="shared" si="2"/>
        <v>26.570000000000007</v>
      </c>
      <c r="I82" s="396">
        <v>308.83</v>
      </c>
      <c r="J82" s="396">
        <v>205.92</v>
      </c>
      <c r="K82" s="397">
        <f t="shared" si="3"/>
        <v>514.75</v>
      </c>
      <c r="L82" s="396">
        <v>260.23</v>
      </c>
      <c r="M82" s="396">
        <v>173.49</v>
      </c>
      <c r="N82" s="397">
        <f t="shared" si="4"/>
        <v>433.72</v>
      </c>
      <c r="O82" s="396">
        <f t="shared" si="10"/>
        <v>66.359999999999957</v>
      </c>
      <c r="P82" s="396">
        <f t="shared" si="11"/>
        <v>41.239999999999981</v>
      </c>
      <c r="Q82" s="397">
        <f t="shared" si="7"/>
        <v>107.59999999999994</v>
      </c>
    </row>
    <row r="83" spans="1:17" ht="15.75" customHeight="1" x14ac:dyDescent="0.2">
      <c r="A83" s="316">
        <f>AT3A_Schools_PS!A83</f>
        <v>74</v>
      </c>
      <c r="B83" s="316" t="str">
        <f>AT3A_Schools_PS!B83</f>
        <v>74-HAPUR</v>
      </c>
      <c r="C83" s="396">
        <v>164.47</v>
      </c>
      <c r="D83" s="396">
        <v>109.5</v>
      </c>
      <c r="E83" s="397">
        <f t="shared" si="1"/>
        <v>273.97000000000003</v>
      </c>
      <c r="F83" s="396">
        <v>-34.68</v>
      </c>
      <c r="G83" s="396">
        <v>-24.9</v>
      </c>
      <c r="H83" s="397">
        <f t="shared" si="2"/>
        <v>-59.58</v>
      </c>
      <c r="I83" s="396">
        <v>179.03</v>
      </c>
      <c r="J83" s="396">
        <v>119.37</v>
      </c>
      <c r="K83" s="397">
        <f t="shared" si="3"/>
        <v>298.39999999999998</v>
      </c>
      <c r="L83" s="396">
        <v>123.00700000000001</v>
      </c>
      <c r="M83" s="396">
        <v>82.004670000000004</v>
      </c>
      <c r="N83" s="397">
        <f t="shared" si="4"/>
        <v>205.01167000000001</v>
      </c>
      <c r="O83" s="396">
        <f t="shared" si="10"/>
        <v>21.342999999999989</v>
      </c>
      <c r="P83" s="396">
        <f t="shared" si="11"/>
        <v>12.465329999999994</v>
      </c>
      <c r="Q83" s="397">
        <f t="shared" si="7"/>
        <v>33.808329999999984</v>
      </c>
    </row>
    <row r="84" spans="1:17" ht="15.75" customHeight="1" x14ac:dyDescent="0.2">
      <c r="A84" s="316">
        <f>AT3A_Schools_PS!A84</f>
        <v>75</v>
      </c>
      <c r="B84" s="316" t="str">
        <f>AT3A_Schools_PS!B84</f>
        <v>75-SHAMLI</v>
      </c>
      <c r="C84" s="396">
        <v>100.33</v>
      </c>
      <c r="D84" s="396">
        <v>66.8</v>
      </c>
      <c r="E84" s="397">
        <f t="shared" si="1"/>
        <v>167.13</v>
      </c>
      <c r="F84" s="396">
        <v>-24.069000000000003</v>
      </c>
      <c r="G84" s="396">
        <v>14.661</v>
      </c>
      <c r="H84" s="397">
        <f t="shared" si="2"/>
        <v>-9.408000000000003</v>
      </c>
      <c r="I84" s="396">
        <v>129.54</v>
      </c>
      <c r="J84" s="396">
        <v>86.47</v>
      </c>
      <c r="K84" s="397">
        <f t="shared" si="3"/>
        <v>216.01</v>
      </c>
      <c r="L84" s="396">
        <v>131.59844000000001</v>
      </c>
      <c r="M84" s="396">
        <v>87.742289999999997</v>
      </c>
      <c r="N84" s="397">
        <f t="shared" si="4"/>
        <v>219.34073000000001</v>
      </c>
      <c r="O84" s="396">
        <f t="shared" si="10"/>
        <v>-26.127440000000021</v>
      </c>
      <c r="P84" s="396">
        <f t="shared" si="11"/>
        <v>13.388710000000003</v>
      </c>
      <c r="Q84" s="397">
        <f t="shared" si="7"/>
        <v>-12.738730000000018</v>
      </c>
    </row>
    <row r="85" spans="1:17" ht="30.75" customHeight="1" x14ac:dyDescent="0.2">
      <c r="A85" s="398" t="s">
        <v>1074</v>
      </c>
      <c r="B85" s="637" t="s">
        <v>1077</v>
      </c>
      <c r="C85" s="637"/>
      <c r="D85" s="637"/>
      <c r="E85" s="637"/>
      <c r="F85" s="637"/>
      <c r="G85" s="637"/>
      <c r="H85" s="637"/>
      <c r="I85" s="637"/>
      <c r="J85" s="637"/>
      <c r="K85" s="637"/>
      <c r="L85" s="637"/>
      <c r="M85" s="637"/>
      <c r="N85" s="637"/>
      <c r="O85" s="637"/>
      <c r="P85" s="637"/>
      <c r="Q85" s="637"/>
    </row>
    <row r="89" spans="1:17" ht="15.75" customHeight="1" x14ac:dyDescent="0.2">
      <c r="A89" s="222" t="str">
        <f>AT_2A_fundflow!A73</f>
        <v>Date:</v>
      </c>
      <c r="O89" s="346" t="str">
        <f>'AT-1'!J46</f>
        <v>(Signature)</v>
      </c>
    </row>
    <row r="90" spans="1:17" ht="15.75" customHeight="1" x14ac:dyDescent="0.2">
      <c r="A90" s="222" t="str">
        <f>AT_2A_fundflow!A74</f>
        <v>Place: LUCKNOW</v>
      </c>
      <c r="O90" s="346" t="str">
        <f>'AT-1'!J47</f>
        <v>Secretary Basic Education Department</v>
      </c>
    </row>
    <row r="91" spans="1:17" ht="15.75" customHeight="1" x14ac:dyDescent="0.2">
      <c r="N91" s="346" t="str">
        <f>'AT-1'!I48</f>
        <v>Seal:</v>
      </c>
    </row>
  </sheetData>
  <mergeCells count="11">
    <mergeCell ref="B85:Q85"/>
    <mergeCell ref="A2:Q2"/>
    <mergeCell ref="A4:Q4"/>
    <mergeCell ref="A6:A7"/>
    <mergeCell ref="B6:B7"/>
    <mergeCell ref="O6:Q6"/>
    <mergeCell ref="F6:H6"/>
    <mergeCell ref="C6:E6"/>
    <mergeCell ref="I6:K6"/>
    <mergeCell ref="L6:N6"/>
    <mergeCell ref="A3:Q3"/>
  </mergeCells>
  <printOptions horizontalCentered="1"/>
  <pageMargins left="0.59055118110236227" right="0.59055118110236227" top="0.78740157480314965" bottom="0.59055118110236227" header="0.78740157480314965" footer="0.39370078740157483"/>
  <pageSetup paperSize="9" scale="80" fitToHeight="0" pageOrder="overThenDown" orientation="landscape" cellComments="atEnd" r:id="rId1"/>
  <headerFooter>
    <oddFooter>&amp;R&amp;P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K999"/>
  <sheetViews>
    <sheetView view="pageBreakPreview" topLeftCell="A42" zoomScaleSheetLayoutView="100" workbookViewId="0">
      <selection activeCell="M56" sqref="M56"/>
    </sheetView>
  </sheetViews>
  <sheetFormatPr defaultColWidth="14.42578125" defaultRowHeight="15.75" customHeight="1" x14ac:dyDescent="0.2"/>
  <cols>
    <col min="1" max="1" width="9.140625" customWidth="1"/>
    <col min="2" max="2" width="13" customWidth="1"/>
  </cols>
  <sheetData>
    <row r="1" spans="1:11" ht="12.75" x14ac:dyDescent="0.2">
      <c r="J1" s="1"/>
      <c r="K1" s="2" t="s">
        <v>0</v>
      </c>
    </row>
    <row r="2" spans="1:11" ht="12.75" x14ac:dyDescent="0.2">
      <c r="A2" s="571" t="s">
        <v>1</v>
      </c>
      <c r="B2" s="570"/>
      <c r="C2" s="570"/>
      <c r="D2" s="570"/>
      <c r="E2" s="570"/>
      <c r="F2" s="570"/>
      <c r="G2" s="570"/>
      <c r="H2" s="570"/>
      <c r="I2" s="570"/>
      <c r="J2" s="570"/>
      <c r="K2" s="570"/>
    </row>
    <row r="3" spans="1:11" ht="23.25" x14ac:dyDescent="0.2">
      <c r="A3" s="569" t="s">
        <v>2</v>
      </c>
      <c r="B3" s="570"/>
      <c r="C3" s="570"/>
      <c r="D3" s="570"/>
      <c r="E3" s="570"/>
      <c r="F3" s="570"/>
      <c r="G3" s="570"/>
      <c r="H3" s="570"/>
      <c r="I3" s="570"/>
      <c r="J3" s="570"/>
      <c r="K3" s="570"/>
    </row>
    <row r="4" spans="1:11" ht="12.75" x14ac:dyDescent="0.2">
      <c r="A4" s="572" t="s">
        <v>3</v>
      </c>
      <c r="B4" s="570"/>
      <c r="C4" s="570"/>
      <c r="D4" s="570"/>
      <c r="E4" s="570"/>
      <c r="F4" s="570"/>
      <c r="G4" s="570"/>
      <c r="H4" s="570"/>
      <c r="I4" s="570"/>
      <c r="J4" s="570"/>
      <c r="K4" s="570"/>
    </row>
    <row r="5" spans="1:11" ht="12.75" x14ac:dyDescent="0.2">
      <c r="A5" s="3" t="s">
        <v>4</v>
      </c>
      <c r="J5" s="1"/>
    </row>
    <row r="6" spans="1:11" ht="12.75" x14ac:dyDescent="0.2">
      <c r="A6" s="3" t="s">
        <v>5</v>
      </c>
      <c r="J6" s="1"/>
    </row>
    <row r="7" spans="1:11" ht="12.75" x14ac:dyDescent="0.2">
      <c r="A7" s="4"/>
      <c r="B7" s="5" t="s">
        <v>6</v>
      </c>
      <c r="C7" s="5" t="s">
        <v>7</v>
      </c>
      <c r="D7" s="5" t="s">
        <v>8</v>
      </c>
      <c r="E7" s="5" t="s">
        <v>9</v>
      </c>
      <c r="F7" s="5" t="s">
        <v>10</v>
      </c>
      <c r="G7" s="5" t="s">
        <v>11</v>
      </c>
      <c r="J7" s="1"/>
    </row>
    <row r="8" spans="1:11" ht="12.75" x14ac:dyDescent="0.2">
      <c r="A8" s="6">
        <v>1</v>
      </c>
      <c r="B8" s="6">
        <v>2</v>
      </c>
      <c r="C8" s="6">
        <v>3</v>
      </c>
      <c r="D8" s="6">
        <v>4</v>
      </c>
      <c r="E8" s="6">
        <v>5</v>
      </c>
      <c r="F8" s="6">
        <v>6</v>
      </c>
      <c r="G8" s="6">
        <v>7</v>
      </c>
      <c r="J8" s="1"/>
    </row>
    <row r="9" spans="1:11" ht="12.75" x14ac:dyDescent="0.2">
      <c r="A9" s="7" t="s">
        <v>12</v>
      </c>
      <c r="B9" s="4">
        <v>7356</v>
      </c>
      <c r="C9" s="4">
        <v>105</v>
      </c>
      <c r="D9" s="4">
        <v>12625</v>
      </c>
      <c r="E9" s="4">
        <v>2185</v>
      </c>
      <c r="F9" s="4">
        <v>5421</v>
      </c>
      <c r="G9" s="8">
        <f>SUM(B9:F9)</f>
        <v>27692</v>
      </c>
      <c r="J9" s="1"/>
    </row>
    <row r="10" spans="1:11" ht="12.75" x14ac:dyDescent="0.2">
      <c r="A10" s="7" t="s">
        <v>13</v>
      </c>
      <c r="B10" s="4">
        <v>104951</v>
      </c>
      <c r="C10" s="4">
        <v>3816</v>
      </c>
      <c r="D10" s="4">
        <v>192141</v>
      </c>
      <c r="E10" s="4">
        <v>15639</v>
      </c>
      <c r="F10" s="4">
        <v>51465</v>
      </c>
      <c r="G10" s="8">
        <f>SUM(B10:F10)</f>
        <v>368012</v>
      </c>
      <c r="J10" s="1"/>
    </row>
    <row r="11" spans="1:11" ht="12.75" x14ac:dyDescent="0.2">
      <c r="A11" s="9" t="s">
        <v>11</v>
      </c>
      <c r="B11" s="10">
        <f t="shared" ref="B11:G11" si="0">SUM(B9:B10)</f>
        <v>112307</v>
      </c>
      <c r="C11" s="10">
        <f t="shared" si="0"/>
        <v>3921</v>
      </c>
      <c r="D11" s="10">
        <f t="shared" si="0"/>
        <v>204766</v>
      </c>
      <c r="E11" s="10">
        <f t="shared" si="0"/>
        <v>17824</v>
      </c>
      <c r="F11" s="10">
        <f t="shared" si="0"/>
        <v>56886</v>
      </c>
      <c r="G11" s="10">
        <f t="shared" si="0"/>
        <v>395704</v>
      </c>
      <c r="J11" s="1"/>
    </row>
    <row r="12" spans="1:11" ht="12.75" x14ac:dyDescent="0.2">
      <c r="J12" s="1"/>
    </row>
    <row r="13" spans="1:11" ht="12.75" x14ac:dyDescent="0.2">
      <c r="A13" s="3" t="s">
        <v>14</v>
      </c>
      <c r="J13" s="1"/>
    </row>
    <row r="14" spans="1:11" ht="12.75" x14ac:dyDescent="0.2">
      <c r="A14" s="5" t="s">
        <v>15</v>
      </c>
      <c r="B14" s="5" t="s">
        <v>16</v>
      </c>
      <c r="C14" s="5" t="s">
        <v>11</v>
      </c>
      <c r="J14" s="1"/>
    </row>
    <row r="15" spans="1:11" ht="12.75" x14ac:dyDescent="0.2">
      <c r="A15" s="11">
        <v>600</v>
      </c>
      <c r="B15" s="11">
        <v>400</v>
      </c>
      <c r="C15" s="12">
        <f>SUM(A15:B15)</f>
        <v>1000</v>
      </c>
      <c r="J15" s="1"/>
    </row>
    <row r="16" spans="1:11" ht="12.75" x14ac:dyDescent="0.2">
      <c r="J16" s="1"/>
    </row>
    <row r="17" spans="1:11" ht="12.75" x14ac:dyDescent="0.2">
      <c r="A17" s="3" t="s">
        <v>17</v>
      </c>
      <c r="J17" s="1"/>
    </row>
    <row r="18" spans="1:11" ht="12.75" x14ac:dyDescent="0.2">
      <c r="A18" s="574" t="s">
        <v>18</v>
      </c>
      <c r="B18" s="565" t="s">
        <v>19</v>
      </c>
      <c r="C18" s="566"/>
      <c r="D18" s="557" t="s">
        <v>35</v>
      </c>
      <c r="E18" s="558"/>
      <c r="F18" s="558"/>
      <c r="G18" s="559"/>
      <c r="H18" s="557" t="s">
        <v>37</v>
      </c>
      <c r="I18" s="558"/>
      <c r="J18" s="558"/>
      <c r="K18" s="559"/>
    </row>
    <row r="19" spans="1:11" ht="24" x14ac:dyDescent="0.2">
      <c r="A19" s="561"/>
      <c r="B19" s="567"/>
      <c r="C19" s="568"/>
      <c r="D19" s="20" t="s">
        <v>38</v>
      </c>
      <c r="E19" s="20" t="s">
        <v>39</v>
      </c>
      <c r="F19" s="20" t="s">
        <v>40</v>
      </c>
      <c r="G19" s="20" t="s">
        <v>41</v>
      </c>
      <c r="H19" s="20" t="s">
        <v>38</v>
      </c>
      <c r="I19" s="20" t="s">
        <v>39</v>
      </c>
      <c r="J19" s="21" t="s">
        <v>40</v>
      </c>
      <c r="K19" s="20" t="s">
        <v>41</v>
      </c>
    </row>
    <row r="20" spans="1:11" ht="12.75" x14ac:dyDescent="0.2">
      <c r="A20" s="6">
        <v>1</v>
      </c>
      <c r="B20" s="575">
        <v>2</v>
      </c>
      <c r="C20" s="559"/>
      <c r="D20" s="6">
        <v>3</v>
      </c>
      <c r="E20" s="6">
        <v>4</v>
      </c>
      <c r="F20" s="6">
        <v>5</v>
      </c>
      <c r="G20" s="6">
        <v>6</v>
      </c>
      <c r="H20" s="6">
        <v>7</v>
      </c>
      <c r="I20" s="6">
        <v>8</v>
      </c>
      <c r="J20" s="22">
        <v>9</v>
      </c>
      <c r="K20" s="6">
        <v>10</v>
      </c>
    </row>
    <row r="21" spans="1:11" ht="12.75" x14ac:dyDescent="0.2">
      <c r="A21" s="23">
        <v>1</v>
      </c>
      <c r="B21" s="562" t="s">
        <v>44</v>
      </c>
      <c r="C21" s="559"/>
      <c r="D21" s="24">
        <v>100</v>
      </c>
      <c r="E21" s="23" t="s">
        <v>46</v>
      </c>
      <c r="F21" s="24">
        <v>341</v>
      </c>
      <c r="G21" s="25">
        <v>43324</v>
      </c>
      <c r="H21" s="24">
        <v>150</v>
      </c>
      <c r="I21" s="23" t="s">
        <v>46</v>
      </c>
      <c r="J21" s="24">
        <v>511</v>
      </c>
      <c r="K21" s="25">
        <v>43452</v>
      </c>
    </row>
    <row r="22" spans="1:11" ht="12.75" x14ac:dyDescent="0.2">
      <c r="A22" s="23">
        <v>2</v>
      </c>
      <c r="B22" s="562" t="s">
        <v>47</v>
      </c>
      <c r="C22" s="559"/>
      <c r="D22" s="24">
        <v>20</v>
      </c>
      <c r="E22" s="24">
        <v>1.36</v>
      </c>
      <c r="F22" s="24" t="s">
        <v>48</v>
      </c>
      <c r="G22" s="25">
        <v>43259</v>
      </c>
      <c r="H22" s="24">
        <v>30</v>
      </c>
      <c r="I22" s="24">
        <v>1.81</v>
      </c>
      <c r="J22" s="24" t="s">
        <v>49</v>
      </c>
      <c r="K22" s="25">
        <v>43355</v>
      </c>
    </row>
    <row r="23" spans="1:11" ht="12.75" x14ac:dyDescent="0.2">
      <c r="A23" s="23">
        <v>3</v>
      </c>
      <c r="B23" s="562" t="s">
        <v>50</v>
      </c>
      <c r="C23" s="559"/>
      <c r="D23" s="24">
        <v>50</v>
      </c>
      <c r="E23" s="24">
        <v>1.36</v>
      </c>
      <c r="F23" s="24">
        <v>30</v>
      </c>
      <c r="G23" s="24" t="s">
        <v>51</v>
      </c>
      <c r="H23" s="24">
        <v>75</v>
      </c>
      <c r="I23" s="24">
        <v>1.89</v>
      </c>
      <c r="J23" s="24">
        <v>45</v>
      </c>
      <c r="K23" s="24" t="s">
        <v>51</v>
      </c>
    </row>
    <row r="24" spans="1:11" ht="12.75" x14ac:dyDescent="0.2">
      <c r="A24" s="23">
        <v>4</v>
      </c>
      <c r="B24" s="562" t="s">
        <v>52</v>
      </c>
      <c r="C24" s="559"/>
      <c r="D24" s="24">
        <v>5</v>
      </c>
      <c r="E24" s="24">
        <v>0.59</v>
      </c>
      <c r="F24" s="24">
        <v>45</v>
      </c>
      <c r="G24" s="24" t="s">
        <v>51</v>
      </c>
      <c r="H24" s="24">
        <v>7.5</v>
      </c>
      <c r="I24" s="24">
        <v>1.44</v>
      </c>
      <c r="J24" s="24">
        <v>67.5</v>
      </c>
      <c r="K24" s="24" t="s">
        <v>51</v>
      </c>
    </row>
    <row r="25" spans="1:11" ht="12.75" x14ac:dyDescent="0.2">
      <c r="A25" s="23">
        <v>5</v>
      </c>
      <c r="B25" s="562" t="s">
        <v>54</v>
      </c>
      <c r="C25" s="559"/>
      <c r="D25" s="24">
        <v>6</v>
      </c>
      <c r="E25" s="24">
        <v>0.28999999999999998</v>
      </c>
      <c r="F25" s="24" t="s">
        <v>51</v>
      </c>
      <c r="G25" s="24" t="s">
        <v>51</v>
      </c>
      <c r="H25" s="24">
        <v>9</v>
      </c>
      <c r="I25" s="24">
        <v>0.31</v>
      </c>
      <c r="J25" s="24" t="s">
        <v>51</v>
      </c>
      <c r="K25" s="24" t="s">
        <v>51</v>
      </c>
    </row>
    <row r="26" spans="1:11" ht="12.75" x14ac:dyDescent="0.2">
      <c r="A26" s="23">
        <v>6</v>
      </c>
      <c r="B26" s="562" t="s">
        <v>55</v>
      </c>
      <c r="C26" s="559"/>
      <c r="D26" s="24" t="s">
        <v>51</v>
      </c>
      <c r="E26" s="24">
        <v>0.53</v>
      </c>
      <c r="F26" s="24" t="s">
        <v>51</v>
      </c>
      <c r="G26" s="24" t="s">
        <v>51</v>
      </c>
      <c r="H26" s="24" t="s">
        <v>51</v>
      </c>
      <c r="I26" s="24">
        <v>0.73</v>
      </c>
      <c r="J26" s="24" t="s">
        <v>51</v>
      </c>
      <c r="K26" s="24" t="s">
        <v>51</v>
      </c>
    </row>
    <row r="27" spans="1:11" ht="12.75" x14ac:dyDescent="0.2">
      <c r="A27" s="23">
        <v>7</v>
      </c>
      <c r="B27" s="562" t="s">
        <v>56</v>
      </c>
      <c r="C27" s="559"/>
      <c r="D27" s="24" t="s">
        <v>57</v>
      </c>
      <c r="E27" s="24" t="s">
        <v>51</v>
      </c>
      <c r="F27" s="24" t="s">
        <v>51</v>
      </c>
      <c r="G27" s="24" t="s">
        <v>51</v>
      </c>
      <c r="H27" s="24" t="s">
        <v>58</v>
      </c>
      <c r="I27" s="24" t="s">
        <v>51</v>
      </c>
      <c r="J27" s="24" t="s">
        <v>51</v>
      </c>
      <c r="K27" s="24" t="s">
        <v>51</v>
      </c>
    </row>
    <row r="28" spans="1:11" ht="12.75" x14ac:dyDescent="0.2">
      <c r="A28" s="27"/>
      <c r="B28" s="563" t="s">
        <v>11</v>
      </c>
      <c r="C28" s="559"/>
      <c r="D28" s="28"/>
      <c r="E28" s="29">
        <v>4.13</v>
      </c>
      <c r="F28" s="29" t="s">
        <v>59</v>
      </c>
      <c r="G28" s="29" t="s">
        <v>60</v>
      </c>
      <c r="H28" s="30"/>
      <c r="I28" s="29">
        <v>6.18</v>
      </c>
      <c r="J28" s="29" t="s">
        <v>62</v>
      </c>
      <c r="K28" s="29" t="s">
        <v>63</v>
      </c>
    </row>
    <row r="29" spans="1:11" ht="12.75" x14ac:dyDescent="0.2">
      <c r="J29" s="1"/>
    </row>
    <row r="30" spans="1:11" ht="12.75" x14ac:dyDescent="0.2">
      <c r="A30" s="3" t="s">
        <v>64</v>
      </c>
      <c r="J30" s="1"/>
    </row>
    <row r="31" spans="1:11" ht="12.75" x14ac:dyDescent="0.2">
      <c r="A31" s="560" t="s">
        <v>18</v>
      </c>
      <c r="B31" s="565" t="s">
        <v>65</v>
      </c>
      <c r="C31" s="566"/>
      <c r="D31" s="557" t="s">
        <v>35</v>
      </c>
      <c r="E31" s="558"/>
      <c r="F31" s="559"/>
      <c r="G31" s="557" t="s">
        <v>37</v>
      </c>
      <c r="H31" s="558"/>
      <c r="I31" s="559"/>
      <c r="J31" s="1"/>
    </row>
    <row r="32" spans="1:11" ht="12.75" x14ac:dyDescent="0.2">
      <c r="A32" s="573"/>
      <c r="B32" s="567"/>
      <c r="C32" s="568"/>
      <c r="D32" s="16" t="s">
        <v>67</v>
      </c>
      <c r="E32" s="16" t="s">
        <v>68</v>
      </c>
      <c r="F32" s="16" t="s">
        <v>69</v>
      </c>
      <c r="G32" s="16" t="s">
        <v>67</v>
      </c>
      <c r="H32" s="16" t="s">
        <v>68</v>
      </c>
      <c r="I32" s="16" t="s">
        <v>69</v>
      </c>
      <c r="J32" s="1"/>
    </row>
    <row r="33" spans="1:11" ht="12.75" x14ac:dyDescent="0.2">
      <c r="A33" s="31">
        <v>1</v>
      </c>
      <c r="B33" s="564" t="s">
        <v>70</v>
      </c>
      <c r="C33" s="559"/>
      <c r="D33" s="32">
        <v>1</v>
      </c>
      <c r="E33" s="32">
        <v>4</v>
      </c>
      <c r="F33" s="32" t="s">
        <v>72</v>
      </c>
      <c r="G33" s="32">
        <v>1</v>
      </c>
      <c r="H33" s="32">
        <v>4</v>
      </c>
      <c r="I33" s="32" t="s">
        <v>72</v>
      </c>
      <c r="J33" s="1"/>
    </row>
    <row r="34" spans="1:11" ht="12.75" x14ac:dyDescent="0.2">
      <c r="J34" s="1"/>
    </row>
    <row r="35" spans="1:11" ht="12.75" x14ac:dyDescent="0.2">
      <c r="A35" s="3" t="s">
        <v>73</v>
      </c>
      <c r="J35" s="1"/>
    </row>
    <row r="36" spans="1:11" ht="12.75" x14ac:dyDescent="0.2">
      <c r="A36" s="560" t="s">
        <v>75</v>
      </c>
      <c r="B36" s="557" t="s">
        <v>35</v>
      </c>
      <c r="C36" s="558"/>
      <c r="D36" s="559"/>
      <c r="E36" s="557" t="s">
        <v>37</v>
      </c>
      <c r="F36" s="558"/>
      <c r="G36" s="559"/>
      <c r="H36" s="560" t="s">
        <v>76</v>
      </c>
      <c r="J36" s="1"/>
    </row>
    <row r="37" spans="1:11" ht="12.75" x14ac:dyDescent="0.2">
      <c r="A37" s="561"/>
      <c r="B37" s="16" t="s">
        <v>15</v>
      </c>
      <c r="C37" s="16" t="s">
        <v>16</v>
      </c>
      <c r="D37" s="16" t="s">
        <v>11</v>
      </c>
      <c r="E37" s="16" t="s">
        <v>15</v>
      </c>
      <c r="F37" s="16" t="s">
        <v>16</v>
      </c>
      <c r="G37" s="16" t="s">
        <v>11</v>
      </c>
      <c r="H37" s="561"/>
      <c r="J37" s="1"/>
    </row>
    <row r="38" spans="1:11" ht="12.75" x14ac:dyDescent="0.2">
      <c r="A38" s="19" t="s">
        <v>77</v>
      </c>
      <c r="B38" s="11">
        <v>2.48</v>
      </c>
      <c r="C38" s="11">
        <v>1.65</v>
      </c>
      <c r="D38" s="12">
        <f>B38+C38</f>
        <v>4.13</v>
      </c>
      <c r="E38" s="11">
        <v>3.71</v>
      </c>
      <c r="F38" s="11">
        <v>2.4700000000000002</v>
      </c>
      <c r="G38" s="12">
        <f>E38+F38</f>
        <v>6.18</v>
      </c>
      <c r="H38" s="19" t="s">
        <v>51</v>
      </c>
      <c r="J38" s="1"/>
    </row>
    <row r="39" spans="1:11" ht="12.75" x14ac:dyDescent="0.2">
      <c r="A39" s="19" t="s">
        <v>79</v>
      </c>
      <c r="B39" s="11">
        <v>2.48</v>
      </c>
      <c r="C39" s="11">
        <v>1.65</v>
      </c>
      <c r="D39" s="12">
        <f>B39+C39</f>
        <v>4.13</v>
      </c>
      <c r="E39" s="11">
        <v>3.71</v>
      </c>
      <c r="F39" s="11">
        <v>2.4700000000000002</v>
      </c>
      <c r="G39" s="12">
        <f>E39+F39</f>
        <v>6.18</v>
      </c>
      <c r="H39" s="19" t="s">
        <v>51</v>
      </c>
      <c r="J39" s="1"/>
    </row>
    <row r="40" spans="1:11" ht="12.75" x14ac:dyDescent="0.2">
      <c r="A40" s="33" t="s">
        <v>80</v>
      </c>
      <c r="J40" s="1"/>
    </row>
    <row r="41" spans="1:11" ht="15.75" customHeight="1" x14ac:dyDescent="0.2">
      <c r="J41" s="1"/>
    </row>
    <row r="42" spans="1:11" ht="15.75" customHeight="1" x14ac:dyDescent="0.2">
      <c r="J42" s="1"/>
    </row>
    <row r="43" spans="1:11" ht="15.75" customHeight="1" x14ac:dyDescent="0.2">
      <c r="J43" s="1"/>
    </row>
    <row r="44" spans="1:11" ht="15.75" customHeight="1" x14ac:dyDescent="0.2">
      <c r="J44" s="1"/>
    </row>
    <row r="45" spans="1:11" ht="15.75" customHeight="1" x14ac:dyDescent="0.2">
      <c r="J45" s="1"/>
    </row>
    <row r="46" spans="1:11" ht="15.75" customHeight="1" x14ac:dyDescent="0.2">
      <c r="A46" s="3" t="s">
        <v>81</v>
      </c>
      <c r="I46" s="34"/>
      <c r="J46" s="35" t="s">
        <v>82</v>
      </c>
      <c r="K46" s="34"/>
    </row>
    <row r="47" spans="1:11" ht="15.75" customHeight="1" x14ac:dyDescent="0.2">
      <c r="A47" s="3" t="s">
        <v>83</v>
      </c>
      <c r="I47" s="34"/>
      <c r="J47" s="35" t="s">
        <v>84</v>
      </c>
      <c r="K47" s="34"/>
    </row>
    <row r="48" spans="1:11" ht="15.75" customHeight="1" x14ac:dyDescent="0.2">
      <c r="I48" s="35" t="s">
        <v>85</v>
      </c>
      <c r="J48" s="36"/>
      <c r="K48" s="34"/>
    </row>
    <row r="49" spans="10:10" ht="15.75" customHeight="1" x14ac:dyDescent="0.2">
      <c r="J49" s="1"/>
    </row>
    <row r="50" spans="10:10" ht="15.75" customHeight="1" x14ac:dyDescent="0.2">
      <c r="J50" s="1"/>
    </row>
    <row r="51" spans="10:10" ht="15.75" customHeight="1" x14ac:dyDescent="0.2">
      <c r="J51" s="1"/>
    </row>
    <row r="52" spans="10:10" ht="15.75" customHeight="1" x14ac:dyDescent="0.2">
      <c r="J52" s="1"/>
    </row>
    <row r="53" spans="10:10" ht="15.75" customHeight="1" x14ac:dyDescent="0.2">
      <c r="J53" s="1"/>
    </row>
    <row r="54" spans="10:10" ht="15.75" customHeight="1" x14ac:dyDescent="0.2">
      <c r="J54" s="1"/>
    </row>
    <row r="55" spans="10:10" ht="15.75" customHeight="1" x14ac:dyDescent="0.2">
      <c r="J55" s="1"/>
    </row>
    <row r="56" spans="10:10" ht="15.75" customHeight="1" x14ac:dyDescent="0.2">
      <c r="J56" s="1"/>
    </row>
    <row r="57" spans="10:10" ht="15.75" customHeight="1" x14ac:dyDescent="0.2">
      <c r="J57" s="1"/>
    </row>
    <row r="58" spans="10:10" ht="15.75" customHeight="1" x14ac:dyDescent="0.2">
      <c r="J58" s="1"/>
    </row>
    <row r="59" spans="10:10" ht="15.75" customHeight="1" x14ac:dyDescent="0.2">
      <c r="J59" s="1"/>
    </row>
    <row r="60" spans="10:10" ht="15.75" customHeight="1" x14ac:dyDescent="0.2">
      <c r="J60" s="1"/>
    </row>
    <row r="61" spans="10:10" ht="15.75" customHeight="1" x14ac:dyDescent="0.2">
      <c r="J61" s="1"/>
    </row>
    <row r="62" spans="10:10" ht="15.75" customHeight="1" x14ac:dyDescent="0.2">
      <c r="J62" s="1"/>
    </row>
    <row r="63" spans="10:10" ht="15.75" customHeight="1" x14ac:dyDescent="0.2">
      <c r="J63" s="1"/>
    </row>
    <row r="64" spans="10:10" ht="15.75" customHeight="1" x14ac:dyDescent="0.2">
      <c r="J64" s="1"/>
    </row>
    <row r="65" spans="10:10" ht="15.75" customHeight="1" x14ac:dyDescent="0.2">
      <c r="J65" s="1"/>
    </row>
    <row r="66" spans="10:10" ht="15.75" customHeight="1" x14ac:dyDescent="0.2">
      <c r="J66" s="1"/>
    </row>
    <row r="67" spans="10:10" ht="15.75" customHeight="1" x14ac:dyDescent="0.2">
      <c r="J67" s="1"/>
    </row>
    <row r="68" spans="10:10" ht="15.75" customHeight="1" x14ac:dyDescent="0.2">
      <c r="J68" s="1"/>
    </row>
    <row r="69" spans="10:10" ht="15.75" customHeight="1" x14ac:dyDescent="0.2">
      <c r="J69" s="1"/>
    </row>
    <row r="70" spans="10:10" ht="15.75" customHeight="1" x14ac:dyDescent="0.2">
      <c r="J70" s="1"/>
    </row>
    <row r="71" spans="10:10" ht="15.75" customHeight="1" x14ac:dyDescent="0.2">
      <c r="J71" s="1"/>
    </row>
    <row r="72" spans="10:10" ht="15.75" customHeight="1" x14ac:dyDescent="0.2">
      <c r="J72" s="1"/>
    </row>
    <row r="73" spans="10:10" ht="15.75" customHeight="1" x14ac:dyDescent="0.2">
      <c r="J73" s="1"/>
    </row>
    <row r="74" spans="10:10" ht="15.75" customHeight="1" x14ac:dyDescent="0.2">
      <c r="J74" s="1"/>
    </row>
    <row r="75" spans="10:10" ht="15.75" customHeight="1" x14ac:dyDescent="0.2">
      <c r="J75" s="1"/>
    </row>
    <row r="76" spans="10:10" ht="15.75" customHeight="1" x14ac:dyDescent="0.2">
      <c r="J76" s="1"/>
    </row>
    <row r="77" spans="10:10" ht="15.75" customHeight="1" x14ac:dyDescent="0.2">
      <c r="J77" s="1"/>
    </row>
    <row r="78" spans="10:10" ht="15.75" customHeight="1" x14ac:dyDescent="0.2">
      <c r="J78" s="1"/>
    </row>
    <row r="79" spans="10:10" ht="15.75" customHeight="1" x14ac:dyDescent="0.2">
      <c r="J79" s="1"/>
    </row>
    <row r="80" spans="10:10" ht="15.75" customHeight="1" x14ac:dyDescent="0.2">
      <c r="J80" s="1"/>
    </row>
    <row r="81" spans="10:10" ht="15.75" customHeight="1" x14ac:dyDescent="0.2">
      <c r="J81" s="1"/>
    </row>
    <row r="82" spans="10:10" ht="15.75" customHeight="1" x14ac:dyDescent="0.2">
      <c r="J82" s="1"/>
    </row>
    <row r="83" spans="10:10" ht="15.75" customHeight="1" x14ac:dyDescent="0.2">
      <c r="J83" s="1"/>
    </row>
    <row r="84" spans="10:10" ht="15.75" customHeight="1" x14ac:dyDescent="0.2">
      <c r="J84" s="1"/>
    </row>
    <row r="85" spans="10:10" ht="15.75" customHeight="1" x14ac:dyDescent="0.2">
      <c r="J85" s="1"/>
    </row>
    <row r="86" spans="10:10" ht="15.75" customHeight="1" x14ac:dyDescent="0.2">
      <c r="J86" s="1"/>
    </row>
    <row r="87" spans="10:10" ht="15.75" customHeight="1" x14ac:dyDescent="0.2">
      <c r="J87" s="1"/>
    </row>
    <row r="88" spans="10:10" ht="15.75" customHeight="1" x14ac:dyDescent="0.2">
      <c r="J88" s="1"/>
    </row>
    <row r="89" spans="10:10" ht="15.75" customHeight="1" x14ac:dyDescent="0.2">
      <c r="J89" s="1"/>
    </row>
    <row r="90" spans="10:10" ht="15.75" customHeight="1" x14ac:dyDescent="0.2">
      <c r="J90" s="1"/>
    </row>
    <row r="91" spans="10:10" ht="15.75" customHeight="1" x14ac:dyDescent="0.2">
      <c r="J91" s="1"/>
    </row>
    <row r="92" spans="10:10" ht="15.75" customHeight="1" x14ac:dyDescent="0.2">
      <c r="J92" s="1"/>
    </row>
    <row r="93" spans="10:10" ht="15.75" customHeight="1" x14ac:dyDescent="0.2">
      <c r="J93" s="1"/>
    </row>
    <row r="94" spans="10:10" ht="15.75" customHeight="1" x14ac:dyDescent="0.2">
      <c r="J94" s="1"/>
    </row>
    <row r="95" spans="10:10" ht="15.75" customHeight="1" x14ac:dyDescent="0.2">
      <c r="J95" s="1"/>
    </row>
    <row r="96" spans="10:10" ht="15.75" customHeight="1" x14ac:dyDescent="0.2">
      <c r="J96" s="1"/>
    </row>
    <row r="97" spans="10:10" ht="15.75" customHeight="1" x14ac:dyDescent="0.2">
      <c r="J97" s="1"/>
    </row>
    <row r="98" spans="10:10" ht="15.75" customHeight="1" x14ac:dyDescent="0.2">
      <c r="J98" s="1"/>
    </row>
    <row r="99" spans="10:10" ht="15.75" customHeight="1" x14ac:dyDescent="0.2">
      <c r="J99" s="1"/>
    </row>
    <row r="100" spans="10:10" ht="15.75" customHeight="1" x14ac:dyDescent="0.2">
      <c r="J100" s="1"/>
    </row>
    <row r="101" spans="10:10" ht="15.75" customHeight="1" x14ac:dyDescent="0.2">
      <c r="J101" s="1"/>
    </row>
    <row r="102" spans="10:10" ht="15.75" customHeight="1" x14ac:dyDescent="0.2">
      <c r="J102" s="1"/>
    </row>
    <row r="103" spans="10:10" ht="15.75" customHeight="1" x14ac:dyDescent="0.2">
      <c r="J103" s="1"/>
    </row>
    <row r="104" spans="10:10" ht="15.75" customHeight="1" x14ac:dyDescent="0.2">
      <c r="J104" s="1"/>
    </row>
    <row r="105" spans="10:10" ht="15.75" customHeight="1" x14ac:dyDescent="0.2">
      <c r="J105" s="1"/>
    </row>
    <row r="106" spans="10:10" ht="15.75" customHeight="1" x14ac:dyDescent="0.2">
      <c r="J106" s="1"/>
    </row>
    <row r="107" spans="10:10" ht="15.75" customHeight="1" x14ac:dyDescent="0.2">
      <c r="J107" s="1"/>
    </row>
    <row r="108" spans="10:10" ht="15.75" customHeight="1" x14ac:dyDescent="0.2">
      <c r="J108" s="1"/>
    </row>
    <row r="109" spans="10:10" ht="15.75" customHeight="1" x14ac:dyDescent="0.2">
      <c r="J109" s="1"/>
    </row>
    <row r="110" spans="10:10" ht="15.75" customHeight="1" x14ac:dyDescent="0.2">
      <c r="J110" s="1"/>
    </row>
    <row r="111" spans="10:10" ht="15.75" customHeight="1" x14ac:dyDescent="0.2">
      <c r="J111" s="1"/>
    </row>
    <row r="112" spans="10:10" ht="15.75" customHeight="1" x14ac:dyDescent="0.2">
      <c r="J112" s="1"/>
    </row>
    <row r="113" spans="10:10" ht="15.75" customHeight="1" x14ac:dyDescent="0.2">
      <c r="J113" s="1"/>
    </row>
    <row r="114" spans="10:10" ht="15.75" customHeight="1" x14ac:dyDescent="0.2">
      <c r="J114" s="1"/>
    </row>
    <row r="115" spans="10:10" ht="15.75" customHeight="1" x14ac:dyDescent="0.2">
      <c r="J115" s="1"/>
    </row>
    <row r="116" spans="10:10" ht="15.75" customHeight="1" x14ac:dyDescent="0.2">
      <c r="J116" s="1"/>
    </row>
    <row r="117" spans="10:10" ht="15.75" customHeight="1" x14ac:dyDescent="0.2">
      <c r="J117" s="1"/>
    </row>
    <row r="118" spans="10:10" ht="15.75" customHeight="1" x14ac:dyDescent="0.2">
      <c r="J118" s="1"/>
    </row>
    <row r="119" spans="10:10" ht="15.75" customHeight="1" x14ac:dyDescent="0.2">
      <c r="J119" s="1"/>
    </row>
    <row r="120" spans="10:10" ht="15.75" customHeight="1" x14ac:dyDescent="0.2">
      <c r="J120" s="1"/>
    </row>
    <row r="121" spans="10:10" ht="15.75" customHeight="1" x14ac:dyDescent="0.2">
      <c r="J121" s="1"/>
    </row>
    <row r="122" spans="10:10" ht="15.75" customHeight="1" x14ac:dyDescent="0.2">
      <c r="J122" s="1"/>
    </row>
    <row r="123" spans="10:10" ht="15.75" customHeight="1" x14ac:dyDescent="0.2">
      <c r="J123" s="1"/>
    </row>
    <row r="124" spans="10:10" ht="15.75" customHeight="1" x14ac:dyDescent="0.2">
      <c r="J124" s="1"/>
    </row>
    <row r="125" spans="10:10" ht="15.75" customHeight="1" x14ac:dyDescent="0.2">
      <c r="J125" s="1"/>
    </row>
    <row r="126" spans="10:10" ht="15.75" customHeight="1" x14ac:dyDescent="0.2">
      <c r="J126" s="1"/>
    </row>
    <row r="127" spans="10:10" ht="15.75" customHeight="1" x14ac:dyDescent="0.2">
      <c r="J127" s="1"/>
    </row>
    <row r="128" spans="10:10" ht="15.75" customHeight="1" x14ac:dyDescent="0.2">
      <c r="J128" s="1"/>
    </row>
    <row r="129" spans="10:10" ht="15.75" customHeight="1" x14ac:dyDescent="0.2">
      <c r="J129" s="1"/>
    </row>
    <row r="130" spans="10:10" ht="15.75" customHeight="1" x14ac:dyDescent="0.2">
      <c r="J130" s="1"/>
    </row>
    <row r="131" spans="10:10" ht="15.75" customHeight="1" x14ac:dyDescent="0.2">
      <c r="J131" s="1"/>
    </row>
    <row r="132" spans="10:10" ht="15.75" customHeight="1" x14ac:dyDescent="0.2">
      <c r="J132" s="1"/>
    </row>
    <row r="133" spans="10:10" ht="15.75" customHeight="1" x14ac:dyDescent="0.2">
      <c r="J133" s="1"/>
    </row>
    <row r="134" spans="10:10" ht="15.75" customHeight="1" x14ac:dyDescent="0.2">
      <c r="J134" s="1"/>
    </row>
    <row r="135" spans="10:10" ht="15.75" customHeight="1" x14ac:dyDescent="0.2">
      <c r="J135" s="1"/>
    </row>
    <row r="136" spans="10:10" ht="15.75" customHeight="1" x14ac:dyDescent="0.2">
      <c r="J136" s="1"/>
    </row>
    <row r="137" spans="10:10" ht="15.75" customHeight="1" x14ac:dyDescent="0.2">
      <c r="J137" s="1"/>
    </row>
    <row r="138" spans="10:10" ht="15.75" customHeight="1" x14ac:dyDescent="0.2">
      <c r="J138" s="1"/>
    </row>
    <row r="139" spans="10:10" ht="15.75" customHeight="1" x14ac:dyDescent="0.2">
      <c r="J139" s="1"/>
    </row>
    <row r="140" spans="10:10" ht="15.75" customHeight="1" x14ac:dyDescent="0.2">
      <c r="J140" s="1"/>
    </row>
    <row r="141" spans="10:10" ht="15.75" customHeight="1" x14ac:dyDescent="0.2">
      <c r="J141" s="1"/>
    </row>
    <row r="142" spans="10:10" ht="15.75" customHeight="1" x14ac:dyDescent="0.2">
      <c r="J142" s="1"/>
    </row>
    <row r="143" spans="10:10" ht="15.75" customHeight="1" x14ac:dyDescent="0.2">
      <c r="J143" s="1"/>
    </row>
    <row r="144" spans="10:10" ht="15.75" customHeight="1" x14ac:dyDescent="0.2">
      <c r="J144" s="1"/>
    </row>
    <row r="145" spans="10:10" ht="15.75" customHeight="1" x14ac:dyDescent="0.2">
      <c r="J145" s="1"/>
    </row>
    <row r="146" spans="10:10" ht="15.75" customHeight="1" x14ac:dyDescent="0.2">
      <c r="J146" s="1"/>
    </row>
    <row r="147" spans="10:10" ht="15.75" customHeight="1" x14ac:dyDescent="0.2">
      <c r="J147" s="1"/>
    </row>
    <row r="148" spans="10:10" ht="15.75" customHeight="1" x14ac:dyDescent="0.2">
      <c r="J148" s="1"/>
    </row>
    <row r="149" spans="10:10" ht="15.75" customHeight="1" x14ac:dyDescent="0.2">
      <c r="J149" s="1"/>
    </row>
    <row r="150" spans="10:10" ht="15.75" customHeight="1" x14ac:dyDescent="0.2">
      <c r="J150" s="1"/>
    </row>
    <row r="151" spans="10:10" ht="15.75" customHeight="1" x14ac:dyDescent="0.2">
      <c r="J151" s="1"/>
    </row>
    <row r="152" spans="10:10" ht="15.75" customHeight="1" x14ac:dyDescent="0.2">
      <c r="J152" s="1"/>
    </row>
    <row r="153" spans="10:10" ht="15.75" customHeight="1" x14ac:dyDescent="0.2">
      <c r="J153" s="1"/>
    </row>
    <row r="154" spans="10:10" ht="15.75" customHeight="1" x14ac:dyDescent="0.2">
      <c r="J154" s="1"/>
    </row>
    <row r="155" spans="10:10" ht="15.75" customHeight="1" x14ac:dyDescent="0.2">
      <c r="J155" s="1"/>
    </row>
    <row r="156" spans="10:10" ht="15.75" customHeight="1" x14ac:dyDescent="0.2">
      <c r="J156" s="1"/>
    </row>
    <row r="157" spans="10:10" ht="15.75" customHeight="1" x14ac:dyDescent="0.2">
      <c r="J157" s="1"/>
    </row>
    <row r="158" spans="10:10" ht="15.75" customHeight="1" x14ac:dyDescent="0.2">
      <c r="J158" s="1"/>
    </row>
    <row r="159" spans="10:10" ht="15.75" customHeight="1" x14ac:dyDescent="0.2">
      <c r="J159" s="1"/>
    </row>
    <row r="160" spans="10:10" ht="15.75" customHeight="1" x14ac:dyDescent="0.2">
      <c r="J160" s="1"/>
    </row>
    <row r="161" spans="10:10" ht="15.75" customHeight="1" x14ac:dyDescent="0.2">
      <c r="J161" s="1"/>
    </row>
    <row r="162" spans="10:10" ht="15.75" customHeight="1" x14ac:dyDescent="0.2">
      <c r="J162" s="1"/>
    </row>
    <row r="163" spans="10:10" ht="15.75" customHeight="1" x14ac:dyDescent="0.2">
      <c r="J163" s="1"/>
    </row>
    <row r="164" spans="10:10" ht="15.75" customHeight="1" x14ac:dyDescent="0.2">
      <c r="J164" s="1"/>
    </row>
    <row r="165" spans="10:10" ht="15.75" customHeight="1" x14ac:dyDescent="0.2">
      <c r="J165" s="1"/>
    </row>
    <row r="166" spans="10:10" ht="15.75" customHeight="1" x14ac:dyDescent="0.2">
      <c r="J166" s="1"/>
    </row>
    <row r="167" spans="10:10" ht="15.75" customHeight="1" x14ac:dyDescent="0.2">
      <c r="J167" s="1"/>
    </row>
    <row r="168" spans="10:10" ht="15.75" customHeight="1" x14ac:dyDescent="0.2">
      <c r="J168" s="1"/>
    </row>
    <row r="169" spans="10:10" ht="15.75" customHeight="1" x14ac:dyDescent="0.2">
      <c r="J169" s="1"/>
    </row>
    <row r="170" spans="10:10" ht="15.75" customHeight="1" x14ac:dyDescent="0.2">
      <c r="J170" s="1"/>
    </row>
    <row r="171" spans="10:10" ht="15.75" customHeight="1" x14ac:dyDescent="0.2">
      <c r="J171" s="1"/>
    </row>
    <row r="172" spans="10:10" ht="15.75" customHeight="1" x14ac:dyDescent="0.2">
      <c r="J172" s="1"/>
    </row>
    <row r="173" spans="10:10" ht="15.75" customHeight="1" x14ac:dyDescent="0.2">
      <c r="J173" s="1"/>
    </row>
    <row r="174" spans="10:10" ht="15.75" customHeight="1" x14ac:dyDescent="0.2">
      <c r="J174" s="1"/>
    </row>
    <row r="175" spans="10:10" ht="15.75" customHeight="1" x14ac:dyDescent="0.2">
      <c r="J175" s="1"/>
    </row>
    <row r="176" spans="10:10" ht="15.75" customHeight="1" x14ac:dyDescent="0.2">
      <c r="J176" s="1"/>
    </row>
    <row r="177" spans="10:10" ht="15.75" customHeight="1" x14ac:dyDescent="0.2">
      <c r="J177" s="1"/>
    </row>
    <row r="178" spans="10:10" ht="15.75" customHeight="1" x14ac:dyDescent="0.2">
      <c r="J178" s="1"/>
    </row>
    <row r="179" spans="10:10" ht="15.75" customHeight="1" x14ac:dyDescent="0.2">
      <c r="J179" s="1"/>
    </row>
    <row r="180" spans="10:10" ht="15.75" customHeight="1" x14ac:dyDescent="0.2">
      <c r="J180" s="1"/>
    </row>
    <row r="181" spans="10:10" ht="15.75" customHeight="1" x14ac:dyDescent="0.2">
      <c r="J181" s="1"/>
    </row>
    <row r="182" spans="10:10" ht="15.75" customHeight="1" x14ac:dyDescent="0.2">
      <c r="J182" s="1"/>
    </row>
    <row r="183" spans="10:10" ht="15.75" customHeight="1" x14ac:dyDescent="0.2">
      <c r="J183" s="1"/>
    </row>
    <row r="184" spans="10:10" ht="15.75" customHeight="1" x14ac:dyDescent="0.2">
      <c r="J184" s="1"/>
    </row>
    <row r="185" spans="10:10" ht="15.75" customHeight="1" x14ac:dyDescent="0.2">
      <c r="J185" s="1"/>
    </row>
    <row r="186" spans="10:10" ht="15.75" customHeight="1" x14ac:dyDescent="0.2">
      <c r="J186" s="1"/>
    </row>
    <row r="187" spans="10:10" ht="15.75" customHeight="1" x14ac:dyDescent="0.2">
      <c r="J187" s="1"/>
    </row>
    <row r="188" spans="10:10" ht="15.75" customHeight="1" x14ac:dyDescent="0.2">
      <c r="J188" s="1"/>
    </row>
    <row r="189" spans="10:10" ht="15.75" customHeight="1" x14ac:dyDescent="0.2">
      <c r="J189" s="1"/>
    </row>
    <row r="190" spans="10:10" ht="15.75" customHeight="1" x14ac:dyDescent="0.2">
      <c r="J190" s="1"/>
    </row>
    <row r="191" spans="10:10" ht="15.75" customHeight="1" x14ac:dyDescent="0.2">
      <c r="J191" s="1"/>
    </row>
    <row r="192" spans="10:10" ht="15.75" customHeight="1" x14ac:dyDescent="0.2">
      <c r="J192" s="1"/>
    </row>
    <row r="193" spans="10:10" ht="15.75" customHeight="1" x14ac:dyDescent="0.2">
      <c r="J193" s="1"/>
    </row>
    <row r="194" spans="10:10" ht="15.75" customHeight="1" x14ac:dyDescent="0.2">
      <c r="J194" s="1"/>
    </row>
    <row r="195" spans="10:10" ht="15.75" customHeight="1" x14ac:dyDescent="0.2">
      <c r="J195" s="1"/>
    </row>
    <row r="196" spans="10:10" ht="15.75" customHeight="1" x14ac:dyDescent="0.2">
      <c r="J196" s="1"/>
    </row>
    <row r="197" spans="10:10" ht="15.75" customHeight="1" x14ac:dyDescent="0.2">
      <c r="J197" s="1"/>
    </row>
    <row r="198" spans="10:10" ht="15.75" customHeight="1" x14ac:dyDescent="0.2">
      <c r="J198" s="1"/>
    </row>
    <row r="199" spans="10:10" ht="15.75" customHeight="1" x14ac:dyDescent="0.2">
      <c r="J199" s="1"/>
    </row>
    <row r="200" spans="10:10" ht="15.75" customHeight="1" x14ac:dyDescent="0.2">
      <c r="J200" s="1"/>
    </row>
    <row r="201" spans="10:10" ht="15.75" customHeight="1" x14ac:dyDescent="0.2">
      <c r="J201" s="1"/>
    </row>
    <row r="202" spans="10:10" ht="15.75" customHeight="1" x14ac:dyDescent="0.2">
      <c r="J202" s="1"/>
    </row>
    <row r="203" spans="10:10" ht="15.75" customHeight="1" x14ac:dyDescent="0.2">
      <c r="J203" s="1"/>
    </row>
    <row r="204" spans="10:10" ht="15.75" customHeight="1" x14ac:dyDescent="0.2">
      <c r="J204" s="1"/>
    </row>
    <row r="205" spans="10:10" ht="15.75" customHeight="1" x14ac:dyDescent="0.2">
      <c r="J205" s="1"/>
    </row>
    <row r="206" spans="10:10" ht="15.75" customHeight="1" x14ac:dyDescent="0.2">
      <c r="J206" s="1"/>
    </row>
    <row r="207" spans="10:10" ht="15.75" customHeight="1" x14ac:dyDescent="0.2">
      <c r="J207" s="1"/>
    </row>
    <row r="208" spans="10:10" ht="15.75" customHeight="1" x14ac:dyDescent="0.2">
      <c r="J208" s="1"/>
    </row>
    <row r="209" spans="10:10" ht="15.75" customHeight="1" x14ac:dyDescent="0.2">
      <c r="J209" s="1"/>
    </row>
    <row r="210" spans="10:10" ht="15.75" customHeight="1" x14ac:dyDescent="0.2">
      <c r="J210" s="1"/>
    </row>
    <row r="211" spans="10:10" ht="15.75" customHeight="1" x14ac:dyDescent="0.2">
      <c r="J211" s="1"/>
    </row>
    <row r="212" spans="10:10" ht="15.75" customHeight="1" x14ac:dyDescent="0.2">
      <c r="J212" s="1"/>
    </row>
    <row r="213" spans="10:10" ht="15.75" customHeight="1" x14ac:dyDescent="0.2">
      <c r="J213" s="1"/>
    </row>
    <row r="214" spans="10:10" ht="15.75" customHeight="1" x14ac:dyDescent="0.2">
      <c r="J214" s="1"/>
    </row>
    <row r="215" spans="10:10" ht="15.75" customHeight="1" x14ac:dyDescent="0.2">
      <c r="J215" s="1"/>
    </row>
    <row r="216" spans="10:10" ht="15.75" customHeight="1" x14ac:dyDescent="0.2">
      <c r="J216" s="1"/>
    </row>
    <row r="217" spans="10:10" ht="15.75" customHeight="1" x14ac:dyDescent="0.2">
      <c r="J217" s="1"/>
    </row>
    <row r="218" spans="10:10" ht="15.75" customHeight="1" x14ac:dyDescent="0.2">
      <c r="J218" s="1"/>
    </row>
    <row r="219" spans="10:10" ht="15.75" customHeight="1" x14ac:dyDescent="0.2">
      <c r="J219" s="1"/>
    </row>
    <row r="220" spans="10:10" ht="15.75" customHeight="1" x14ac:dyDescent="0.2">
      <c r="J220" s="1"/>
    </row>
    <row r="221" spans="10:10" ht="15.75" customHeight="1" x14ac:dyDescent="0.2">
      <c r="J221" s="1"/>
    </row>
    <row r="222" spans="10:10" ht="15.75" customHeight="1" x14ac:dyDescent="0.2">
      <c r="J222" s="1"/>
    </row>
    <row r="223" spans="10:10" ht="15.75" customHeight="1" x14ac:dyDescent="0.2">
      <c r="J223" s="1"/>
    </row>
    <row r="224" spans="10:10" ht="15.75" customHeight="1" x14ac:dyDescent="0.2">
      <c r="J224" s="1"/>
    </row>
    <row r="225" spans="10:10" ht="15.75" customHeight="1" x14ac:dyDescent="0.2">
      <c r="J225" s="1"/>
    </row>
    <row r="226" spans="10:10" ht="15.75" customHeight="1" x14ac:dyDescent="0.2">
      <c r="J226" s="1"/>
    </row>
    <row r="227" spans="10:10" ht="15.75" customHeight="1" x14ac:dyDescent="0.2">
      <c r="J227" s="1"/>
    </row>
    <row r="228" spans="10:10" ht="15.75" customHeight="1" x14ac:dyDescent="0.2">
      <c r="J228" s="1"/>
    </row>
    <row r="229" spans="10:10" ht="15.75" customHeight="1" x14ac:dyDescent="0.2">
      <c r="J229" s="1"/>
    </row>
    <row r="230" spans="10:10" ht="15.75" customHeight="1" x14ac:dyDescent="0.2">
      <c r="J230" s="1"/>
    </row>
    <row r="231" spans="10:10" ht="15.75" customHeight="1" x14ac:dyDescent="0.2">
      <c r="J231" s="1"/>
    </row>
    <row r="232" spans="10:10" ht="15.75" customHeight="1" x14ac:dyDescent="0.2">
      <c r="J232" s="1"/>
    </row>
    <row r="233" spans="10:10" ht="15.75" customHeight="1" x14ac:dyDescent="0.2">
      <c r="J233" s="1"/>
    </row>
    <row r="234" spans="10:10" ht="15.75" customHeight="1" x14ac:dyDescent="0.2">
      <c r="J234" s="1"/>
    </row>
    <row r="235" spans="10:10" ht="15.75" customHeight="1" x14ac:dyDescent="0.2">
      <c r="J235" s="1"/>
    </row>
    <row r="236" spans="10:10" ht="15.75" customHeight="1" x14ac:dyDescent="0.2">
      <c r="J236" s="1"/>
    </row>
    <row r="237" spans="10:10" ht="15.75" customHeight="1" x14ac:dyDescent="0.2">
      <c r="J237" s="1"/>
    </row>
    <row r="238" spans="10:10" ht="15.75" customHeight="1" x14ac:dyDescent="0.2">
      <c r="J238" s="1"/>
    </row>
    <row r="239" spans="10:10" ht="15.75" customHeight="1" x14ac:dyDescent="0.2">
      <c r="J239" s="1"/>
    </row>
    <row r="240" spans="10:10" ht="15.75" customHeight="1" x14ac:dyDescent="0.2">
      <c r="J240" s="1"/>
    </row>
    <row r="241" spans="10:10" ht="15.75" customHeight="1" x14ac:dyDescent="0.2">
      <c r="J241" s="1"/>
    </row>
    <row r="242" spans="10:10" ht="15.75" customHeight="1" x14ac:dyDescent="0.2">
      <c r="J242" s="1"/>
    </row>
    <row r="243" spans="10:10" ht="15.75" customHeight="1" x14ac:dyDescent="0.2">
      <c r="J243" s="1"/>
    </row>
    <row r="244" spans="10:10" ht="15.75" customHeight="1" x14ac:dyDescent="0.2">
      <c r="J244" s="1"/>
    </row>
    <row r="245" spans="10:10" ht="15.75" customHeight="1" x14ac:dyDescent="0.2">
      <c r="J245" s="1"/>
    </row>
    <row r="246" spans="10:10" ht="15.75" customHeight="1" x14ac:dyDescent="0.2">
      <c r="J246" s="1"/>
    </row>
    <row r="247" spans="10:10" ht="15.75" customHeight="1" x14ac:dyDescent="0.2">
      <c r="J247" s="1"/>
    </row>
    <row r="248" spans="10:10" ht="15.75" customHeight="1" x14ac:dyDescent="0.2">
      <c r="J248" s="1"/>
    </row>
    <row r="249" spans="10:10" ht="15.75" customHeight="1" x14ac:dyDescent="0.2">
      <c r="J249" s="1"/>
    </row>
    <row r="250" spans="10:10" ht="15.75" customHeight="1" x14ac:dyDescent="0.2">
      <c r="J250" s="1"/>
    </row>
    <row r="251" spans="10:10" ht="15.75" customHeight="1" x14ac:dyDescent="0.2">
      <c r="J251" s="1"/>
    </row>
    <row r="252" spans="10:10" ht="15.75" customHeight="1" x14ac:dyDescent="0.2">
      <c r="J252" s="1"/>
    </row>
    <row r="253" spans="10:10" ht="15.75" customHeight="1" x14ac:dyDescent="0.2">
      <c r="J253" s="1"/>
    </row>
    <row r="254" spans="10:10" ht="15.75" customHeight="1" x14ac:dyDescent="0.2">
      <c r="J254" s="1"/>
    </row>
    <row r="255" spans="10:10" ht="15.75" customHeight="1" x14ac:dyDescent="0.2">
      <c r="J255" s="1"/>
    </row>
    <row r="256" spans="10:10" ht="15.75" customHeight="1" x14ac:dyDescent="0.2">
      <c r="J256" s="1"/>
    </row>
    <row r="257" spans="10:10" ht="15.75" customHeight="1" x14ac:dyDescent="0.2">
      <c r="J257" s="1"/>
    </row>
    <row r="258" spans="10:10" ht="15.75" customHeight="1" x14ac:dyDescent="0.2">
      <c r="J258" s="1"/>
    </row>
    <row r="259" spans="10:10" ht="15.75" customHeight="1" x14ac:dyDescent="0.2">
      <c r="J259" s="1"/>
    </row>
    <row r="260" spans="10:10" ht="15.75" customHeight="1" x14ac:dyDescent="0.2">
      <c r="J260" s="1"/>
    </row>
    <row r="261" spans="10:10" ht="15.75" customHeight="1" x14ac:dyDescent="0.2">
      <c r="J261" s="1"/>
    </row>
    <row r="262" spans="10:10" ht="15.75" customHeight="1" x14ac:dyDescent="0.2">
      <c r="J262" s="1"/>
    </row>
    <row r="263" spans="10:10" ht="15.75" customHeight="1" x14ac:dyDescent="0.2">
      <c r="J263" s="1"/>
    </row>
    <row r="264" spans="10:10" ht="15.75" customHeight="1" x14ac:dyDescent="0.2">
      <c r="J264" s="1"/>
    </row>
    <row r="265" spans="10:10" ht="15.75" customHeight="1" x14ac:dyDescent="0.2">
      <c r="J265" s="1"/>
    </row>
    <row r="266" spans="10:10" ht="15.75" customHeight="1" x14ac:dyDescent="0.2">
      <c r="J266" s="1"/>
    </row>
    <row r="267" spans="10:10" ht="15.75" customHeight="1" x14ac:dyDescent="0.2">
      <c r="J267" s="1"/>
    </row>
    <row r="268" spans="10:10" ht="15.75" customHeight="1" x14ac:dyDescent="0.2">
      <c r="J268" s="1"/>
    </row>
    <row r="269" spans="10:10" ht="15.75" customHeight="1" x14ac:dyDescent="0.2">
      <c r="J269" s="1"/>
    </row>
    <row r="270" spans="10:10" ht="15.75" customHeight="1" x14ac:dyDescent="0.2">
      <c r="J270" s="1"/>
    </row>
    <row r="271" spans="10:10" ht="15.75" customHeight="1" x14ac:dyDescent="0.2">
      <c r="J271" s="1"/>
    </row>
    <row r="272" spans="10:10" ht="15.75" customHeight="1" x14ac:dyDescent="0.2">
      <c r="J272" s="1"/>
    </row>
    <row r="273" spans="10:10" ht="15.75" customHeight="1" x14ac:dyDescent="0.2">
      <c r="J273" s="1"/>
    </row>
    <row r="274" spans="10:10" ht="15.75" customHeight="1" x14ac:dyDescent="0.2">
      <c r="J274" s="1"/>
    </row>
    <row r="275" spans="10:10" ht="15.75" customHeight="1" x14ac:dyDescent="0.2">
      <c r="J275" s="1"/>
    </row>
    <row r="276" spans="10:10" ht="15.75" customHeight="1" x14ac:dyDescent="0.2">
      <c r="J276" s="1"/>
    </row>
    <row r="277" spans="10:10" ht="15.75" customHeight="1" x14ac:dyDescent="0.2">
      <c r="J277" s="1"/>
    </row>
    <row r="278" spans="10:10" ht="15.75" customHeight="1" x14ac:dyDescent="0.2">
      <c r="J278" s="1"/>
    </row>
    <row r="279" spans="10:10" ht="15.75" customHeight="1" x14ac:dyDescent="0.2">
      <c r="J279" s="1"/>
    </row>
    <row r="280" spans="10:10" ht="15.75" customHeight="1" x14ac:dyDescent="0.2">
      <c r="J280" s="1"/>
    </row>
    <row r="281" spans="10:10" ht="15.75" customHeight="1" x14ac:dyDescent="0.2">
      <c r="J281" s="1"/>
    </row>
    <row r="282" spans="10:10" ht="15.75" customHeight="1" x14ac:dyDescent="0.2">
      <c r="J282" s="1"/>
    </row>
    <row r="283" spans="10:10" ht="15.75" customHeight="1" x14ac:dyDescent="0.2">
      <c r="J283" s="1"/>
    </row>
    <row r="284" spans="10:10" ht="15.75" customHeight="1" x14ac:dyDescent="0.2">
      <c r="J284" s="1"/>
    </row>
    <row r="285" spans="10:10" ht="15.75" customHeight="1" x14ac:dyDescent="0.2">
      <c r="J285" s="1"/>
    </row>
    <row r="286" spans="10:10" ht="15.75" customHeight="1" x14ac:dyDescent="0.2">
      <c r="J286" s="1"/>
    </row>
    <row r="287" spans="10:10" ht="15.75" customHeight="1" x14ac:dyDescent="0.2">
      <c r="J287" s="1"/>
    </row>
    <row r="288" spans="10:10" ht="15.75" customHeight="1" x14ac:dyDescent="0.2">
      <c r="J288" s="1"/>
    </row>
    <row r="289" spans="10:10" ht="15.75" customHeight="1" x14ac:dyDescent="0.2">
      <c r="J289" s="1"/>
    </row>
    <row r="290" spans="10:10" ht="15.75" customHeight="1" x14ac:dyDescent="0.2">
      <c r="J290" s="1"/>
    </row>
    <row r="291" spans="10:10" ht="15.75" customHeight="1" x14ac:dyDescent="0.2">
      <c r="J291" s="1"/>
    </row>
    <row r="292" spans="10:10" ht="15.75" customHeight="1" x14ac:dyDescent="0.2">
      <c r="J292" s="1"/>
    </row>
    <row r="293" spans="10:10" ht="15.75" customHeight="1" x14ac:dyDescent="0.2">
      <c r="J293" s="1"/>
    </row>
    <row r="294" spans="10:10" ht="15.75" customHeight="1" x14ac:dyDescent="0.2">
      <c r="J294" s="1"/>
    </row>
    <row r="295" spans="10:10" ht="15.75" customHeight="1" x14ac:dyDescent="0.2">
      <c r="J295" s="1"/>
    </row>
    <row r="296" spans="10:10" ht="15.75" customHeight="1" x14ac:dyDescent="0.2">
      <c r="J296" s="1"/>
    </row>
    <row r="297" spans="10:10" ht="15.75" customHeight="1" x14ac:dyDescent="0.2">
      <c r="J297" s="1"/>
    </row>
    <row r="298" spans="10:10" ht="15.75" customHeight="1" x14ac:dyDescent="0.2">
      <c r="J298" s="1"/>
    </row>
    <row r="299" spans="10:10" ht="15.75" customHeight="1" x14ac:dyDescent="0.2">
      <c r="J299" s="1"/>
    </row>
    <row r="300" spans="10:10" ht="15.75" customHeight="1" x14ac:dyDescent="0.2">
      <c r="J300" s="1"/>
    </row>
    <row r="301" spans="10:10" ht="15.75" customHeight="1" x14ac:dyDescent="0.2">
      <c r="J301" s="1"/>
    </row>
    <row r="302" spans="10:10" ht="15.75" customHeight="1" x14ac:dyDescent="0.2">
      <c r="J302" s="1"/>
    </row>
    <row r="303" spans="10:10" ht="15.75" customHeight="1" x14ac:dyDescent="0.2">
      <c r="J303" s="1"/>
    </row>
    <row r="304" spans="10:10" ht="15.75" customHeight="1" x14ac:dyDescent="0.2">
      <c r="J304" s="1"/>
    </row>
    <row r="305" spans="10:10" ht="15.75" customHeight="1" x14ac:dyDescent="0.2">
      <c r="J305" s="1"/>
    </row>
    <row r="306" spans="10:10" ht="15.75" customHeight="1" x14ac:dyDescent="0.2">
      <c r="J306" s="1"/>
    </row>
    <row r="307" spans="10:10" ht="15.75" customHeight="1" x14ac:dyDescent="0.2">
      <c r="J307" s="1"/>
    </row>
    <row r="308" spans="10:10" ht="15.75" customHeight="1" x14ac:dyDescent="0.2">
      <c r="J308" s="1"/>
    </row>
    <row r="309" spans="10:10" ht="15.75" customHeight="1" x14ac:dyDescent="0.2">
      <c r="J309" s="1"/>
    </row>
    <row r="310" spans="10:10" ht="15.75" customHeight="1" x14ac:dyDescent="0.2">
      <c r="J310" s="1"/>
    </row>
    <row r="311" spans="10:10" ht="15.75" customHeight="1" x14ac:dyDescent="0.2">
      <c r="J311" s="1"/>
    </row>
    <row r="312" spans="10:10" ht="15.75" customHeight="1" x14ac:dyDescent="0.2">
      <c r="J312" s="1"/>
    </row>
    <row r="313" spans="10:10" ht="15.75" customHeight="1" x14ac:dyDescent="0.2">
      <c r="J313" s="1"/>
    </row>
    <row r="314" spans="10:10" ht="15.75" customHeight="1" x14ac:dyDescent="0.2">
      <c r="J314" s="1"/>
    </row>
    <row r="315" spans="10:10" ht="15.75" customHeight="1" x14ac:dyDescent="0.2">
      <c r="J315" s="1"/>
    </row>
    <row r="316" spans="10:10" ht="15.75" customHeight="1" x14ac:dyDescent="0.2">
      <c r="J316" s="1"/>
    </row>
    <row r="317" spans="10:10" ht="15.75" customHeight="1" x14ac:dyDescent="0.2">
      <c r="J317" s="1"/>
    </row>
    <row r="318" spans="10:10" ht="15.75" customHeight="1" x14ac:dyDescent="0.2">
      <c r="J318" s="1"/>
    </row>
    <row r="319" spans="10:10" ht="15.75" customHeight="1" x14ac:dyDescent="0.2">
      <c r="J319" s="1"/>
    </row>
    <row r="320" spans="10:10" ht="15.75" customHeight="1" x14ac:dyDescent="0.2">
      <c r="J320" s="1"/>
    </row>
    <row r="321" spans="10:10" ht="15.75" customHeight="1" x14ac:dyDescent="0.2">
      <c r="J321" s="1"/>
    </row>
    <row r="322" spans="10:10" ht="15.75" customHeight="1" x14ac:dyDescent="0.2">
      <c r="J322" s="1"/>
    </row>
    <row r="323" spans="10:10" ht="15.75" customHeight="1" x14ac:dyDescent="0.2">
      <c r="J323" s="1"/>
    </row>
    <row r="324" spans="10:10" ht="15.75" customHeight="1" x14ac:dyDescent="0.2">
      <c r="J324" s="1"/>
    </row>
    <row r="325" spans="10:10" ht="15.75" customHeight="1" x14ac:dyDescent="0.2">
      <c r="J325" s="1"/>
    </row>
    <row r="326" spans="10:10" ht="15.75" customHeight="1" x14ac:dyDescent="0.2">
      <c r="J326" s="1"/>
    </row>
    <row r="327" spans="10:10" ht="15.75" customHeight="1" x14ac:dyDescent="0.2">
      <c r="J327" s="1"/>
    </row>
    <row r="328" spans="10:10" ht="15.75" customHeight="1" x14ac:dyDescent="0.2">
      <c r="J328" s="1"/>
    </row>
    <row r="329" spans="10:10" ht="15.75" customHeight="1" x14ac:dyDescent="0.2">
      <c r="J329" s="1"/>
    </row>
    <row r="330" spans="10:10" ht="15.75" customHeight="1" x14ac:dyDescent="0.2">
      <c r="J330" s="1"/>
    </row>
    <row r="331" spans="10:10" ht="15.75" customHeight="1" x14ac:dyDescent="0.2">
      <c r="J331" s="1"/>
    </row>
    <row r="332" spans="10:10" ht="15.75" customHeight="1" x14ac:dyDescent="0.2">
      <c r="J332" s="1"/>
    </row>
    <row r="333" spans="10:10" ht="15.75" customHeight="1" x14ac:dyDescent="0.2">
      <c r="J333" s="1"/>
    </row>
    <row r="334" spans="10:10" ht="15.75" customHeight="1" x14ac:dyDescent="0.2">
      <c r="J334" s="1"/>
    </row>
    <row r="335" spans="10:10" ht="15.75" customHeight="1" x14ac:dyDescent="0.2">
      <c r="J335" s="1"/>
    </row>
    <row r="336" spans="10:10" ht="15.75" customHeight="1" x14ac:dyDescent="0.2">
      <c r="J336" s="1"/>
    </row>
    <row r="337" spans="10:10" ht="15.75" customHeight="1" x14ac:dyDescent="0.2">
      <c r="J337" s="1"/>
    </row>
    <row r="338" spans="10:10" ht="15.75" customHeight="1" x14ac:dyDescent="0.2">
      <c r="J338" s="1"/>
    </row>
    <row r="339" spans="10:10" ht="15.75" customHeight="1" x14ac:dyDescent="0.2">
      <c r="J339" s="1"/>
    </row>
    <row r="340" spans="10:10" ht="15.75" customHeight="1" x14ac:dyDescent="0.2">
      <c r="J340" s="1"/>
    </row>
    <row r="341" spans="10:10" ht="15.75" customHeight="1" x14ac:dyDescent="0.2">
      <c r="J341" s="1"/>
    </row>
    <row r="342" spans="10:10" ht="15.75" customHeight="1" x14ac:dyDescent="0.2">
      <c r="J342" s="1"/>
    </row>
    <row r="343" spans="10:10" ht="15.75" customHeight="1" x14ac:dyDescent="0.2">
      <c r="J343" s="1"/>
    </row>
    <row r="344" spans="10:10" ht="15.75" customHeight="1" x14ac:dyDescent="0.2">
      <c r="J344" s="1"/>
    </row>
    <row r="345" spans="10:10" ht="15.75" customHeight="1" x14ac:dyDescent="0.2">
      <c r="J345" s="1"/>
    </row>
    <row r="346" spans="10:10" ht="15.75" customHeight="1" x14ac:dyDescent="0.2">
      <c r="J346" s="1"/>
    </row>
    <row r="347" spans="10:10" ht="15.75" customHeight="1" x14ac:dyDescent="0.2">
      <c r="J347" s="1"/>
    </row>
    <row r="348" spans="10:10" ht="15.75" customHeight="1" x14ac:dyDescent="0.2">
      <c r="J348" s="1"/>
    </row>
    <row r="349" spans="10:10" ht="15.75" customHeight="1" x14ac:dyDescent="0.2">
      <c r="J349" s="1"/>
    </row>
    <row r="350" spans="10:10" ht="15.75" customHeight="1" x14ac:dyDescent="0.2">
      <c r="J350" s="1"/>
    </row>
    <row r="351" spans="10:10" ht="15.75" customHeight="1" x14ac:dyDescent="0.2">
      <c r="J351" s="1"/>
    </row>
    <row r="352" spans="10:10" ht="15.75" customHeight="1" x14ac:dyDescent="0.2">
      <c r="J352" s="1"/>
    </row>
    <row r="353" spans="10:10" ht="15.75" customHeight="1" x14ac:dyDescent="0.2">
      <c r="J353" s="1"/>
    </row>
    <row r="354" spans="10:10" ht="15.75" customHeight="1" x14ac:dyDescent="0.2">
      <c r="J354" s="1"/>
    </row>
    <row r="355" spans="10:10" ht="15.75" customHeight="1" x14ac:dyDescent="0.2">
      <c r="J355" s="1"/>
    </row>
    <row r="356" spans="10:10" ht="15.75" customHeight="1" x14ac:dyDescent="0.2">
      <c r="J356" s="1"/>
    </row>
    <row r="357" spans="10:10" ht="15.75" customHeight="1" x14ac:dyDescent="0.2">
      <c r="J357" s="1"/>
    </row>
    <row r="358" spans="10:10" ht="15.75" customHeight="1" x14ac:dyDescent="0.2">
      <c r="J358" s="1"/>
    </row>
    <row r="359" spans="10:10" ht="15.75" customHeight="1" x14ac:dyDescent="0.2">
      <c r="J359" s="1"/>
    </row>
    <row r="360" spans="10:10" ht="15.75" customHeight="1" x14ac:dyDescent="0.2">
      <c r="J360" s="1"/>
    </row>
    <row r="361" spans="10:10" ht="15.75" customHeight="1" x14ac:dyDescent="0.2">
      <c r="J361" s="1"/>
    </row>
    <row r="362" spans="10:10" ht="15.75" customHeight="1" x14ac:dyDescent="0.2">
      <c r="J362" s="1"/>
    </row>
    <row r="363" spans="10:10" ht="15.75" customHeight="1" x14ac:dyDescent="0.2">
      <c r="J363" s="1"/>
    </row>
    <row r="364" spans="10:10" ht="15.75" customHeight="1" x14ac:dyDescent="0.2">
      <c r="J364" s="1"/>
    </row>
    <row r="365" spans="10:10" ht="15.75" customHeight="1" x14ac:dyDescent="0.2">
      <c r="J365" s="1"/>
    </row>
    <row r="366" spans="10:10" ht="15.75" customHeight="1" x14ac:dyDescent="0.2">
      <c r="J366" s="1"/>
    </row>
    <row r="367" spans="10:10" ht="15.75" customHeight="1" x14ac:dyDescent="0.2">
      <c r="J367" s="1"/>
    </row>
    <row r="368" spans="10:10" ht="15.75" customHeight="1" x14ac:dyDescent="0.2">
      <c r="J368" s="1"/>
    </row>
    <row r="369" spans="10:10" ht="15.75" customHeight="1" x14ac:dyDescent="0.2">
      <c r="J369" s="1"/>
    </row>
    <row r="370" spans="10:10" ht="15.75" customHeight="1" x14ac:dyDescent="0.2">
      <c r="J370" s="1"/>
    </row>
    <row r="371" spans="10:10" ht="15.75" customHeight="1" x14ac:dyDescent="0.2">
      <c r="J371" s="1"/>
    </row>
    <row r="372" spans="10:10" ht="15.75" customHeight="1" x14ac:dyDescent="0.2">
      <c r="J372" s="1"/>
    </row>
    <row r="373" spans="10:10" ht="15.75" customHeight="1" x14ac:dyDescent="0.2">
      <c r="J373" s="1"/>
    </row>
    <row r="374" spans="10:10" ht="15.75" customHeight="1" x14ac:dyDescent="0.2">
      <c r="J374" s="1"/>
    </row>
    <row r="375" spans="10:10" ht="15.75" customHeight="1" x14ac:dyDescent="0.2">
      <c r="J375" s="1"/>
    </row>
    <row r="376" spans="10:10" ht="15.75" customHeight="1" x14ac:dyDescent="0.2">
      <c r="J376" s="1"/>
    </row>
    <row r="377" spans="10:10" ht="15.75" customHeight="1" x14ac:dyDescent="0.2">
      <c r="J377" s="1"/>
    </row>
    <row r="378" spans="10:10" ht="15.75" customHeight="1" x14ac:dyDescent="0.2">
      <c r="J378" s="1"/>
    </row>
    <row r="379" spans="10:10" ht="15.75" customHeight="1" x14ac:dyDescent="0.2">
      <c r="J379" s="1"/>
    </row>
    <row r="380" spans="10:10" ht="15.75" customHeight="1" x14ac:dyDescent="0.2">
      <c r="J380" s="1"/>
    </row>
    <row r="381" spans="10:10" ht="15.75" customHeight="1" x14ac:dyDescent="0.2">
      <c r="J381" s="1"/>
    </row>
    <row r="382" spans="10:10" ht="15.75" customHeight="1" x14ac:dyDescent="0.2">
      <c r="J382" s="1"/>
    </row>
    <row r="383" spans="10:10" ht="15.75" customHeight="1" x14ac:dyDescent="0.2">
      <c r="J383" s="1"/>
    </row>
    <row r="384" spans="10:10" ht="15.75" customHeight="1" x14ac:dyDescent="0.2">
      <c r="J384" s="1"/>
    </row>
    <row r="385" spans="10:10" ht="15.75" customHeight="1" x14ac:dyDescent="0.2">
      <c r="J385" s="1"/>
    </row>
    <row r="386" spans="10:10" ht="15.75" customHeight="1" x14ac:dyDescent="0.2">
      <c r="J386" s="1"/>
    </row>
    <row r="387" spans="10:10" ht="15.75" customHeight="1" x14ac:dyDescent="0.2">
      <c r="J387" s="1"/>
    </row>
    <row r="388" spans="10:10" ht="15.75" customHeight="1" x14ac:dyDescent="0.2">
      <c r="J388" s="1"/>
    </row>
    <row r="389" spans="10:10" ht="15.75" customHeight="1" x14ac:dyDescent="0.2">
      <c r="J389" s="1"/>
    </row>
    <row r="390" spans="10:10" ht="15.75" customHeight="1" x14ac:dyDescent="0.2">
      <c r="J390" s="1"/>
    </row>
    <row r="391" spans="10:10" ht="15.75" customHeight="1" x14ac:dyDescent="0.2">
      <c r="J391" s="1"/>
    </row>
    <row r="392" spans="10:10" ht="15.75" customHeight="1" x14ac:dyDescent="0.2">
      <c r="J392" s="1"/>
    </row>
    <row r="393" spans="10:10" ht="15.75" customHeight="1" x14ac:dyDescent="0.2">
      <c r="J393" s="1"/>
    </row>
    <row r="394" spans="10:10" ht="15.75" customHeight="1" x14ac:dyDescent="0.2">
      <c r="J394" s="1"/>
    </row>
    <row r="395" spans="10:10" ht="15.75" customHeight="1" x14ac:dyDescent="0.2">
      <c r="J395" s="1"/>
    </row>
    <row r="396" spans="10:10" ht="15.75" customHeight="1" x14ac:dyDescent="0.2">
      <c r="J396" s="1"/>
    </row>
    <row r="397" spans="10:10" ht="15.75" customHeight="1" x14ac:dyDescent="0.2">
      <c r="J397" s="1"/>
    </row>
    <row r="398" spans="10:10" ht="15.75" customHeight="1" x14ac:dyDescent="0.2">
      <c r="J398" s="1"/>
    </row>
    <row r="399" spans="10:10" ht="15.75" customHeight="1" x14ac:dyDescent="0.2">
      <c r="J399" s="1"/>
    </row>
    <row r="400" spans="10:10" ht="15.75" customHeight="1" x14ac:dyDescent="0.2">
      <c r="J400" s="1"/>
    </row>
    <row r="401" spans="10:10" ht="15.75" customHeight="1" x14ac:dyDescent="0.2">
      <c r="J401" s="1"/>
    </row>
    <row r="402" spans="10:10" ht="15.75" customHeight="1" x14ac:dyDescent="0.2">
      <c r="J402" s="1"/>
    </row>
    <row r="403" spans="10:10" ht="15.75" customHeight="1" x14ac:dyDescent="0.2">
      <c r="J403" s="1"/>
    </row>
    <row r="404" spans="10:10" ht="15.75" customHeight="1" x14ac:dyDescent="0.2">
      <c r="J404" s="1"/>
    </row>
    <row r="405" spans="10:10" ht="15.75" customHeight="1" x14ac:dyDescent="0.2">
      <c r="J405" s="1"/>
    </row>
    <row r="406" spans="10:10" ht="15.75" customHeight="1" x14ac:dyDescent="0.2">
      <c r="J406" s="1"/>
    </row>
    <row r="407" spans="10:10" ht="15.75" customHeight="1" x14ac:dyDescent="0.2">
      <c r="J407" s="1"/>
    </row>
    <row r="408" spans="10:10" ht="15.75" customHeight="1" x14ac:dyDescent="0.2">
      <c r="J408" s="1"/>
    </row>
    <row r="409" spans="10:10" ht="15.75" customHeight="1" x14ac:dyDescent="0.2">
      <c r="J409" s="1"/>
    </row>
    <row r="410" spans="10:10" ht="15.75" customHeight="1" x14ac:dyDescent="0.2">
      <c r="J410" s="1"/>
    </row>
    <row r="411" spans="10:10" ht="15.75" customHeight="1" x14ac:dyDescent="0.2">
      <c r="J411" s="1"/>
    </row>
    <row r="412" spans="10:10" ht="15.75" customHeight="1" x14ac:dyDescent="0.2">
      <c r="J412" s="1"/>
    </row>
    <row r="413" spans="10:10" ht="15.75" customHeight="1" x14ac:dyDescent="0.2">
      <c r="J413" s="1"/>
    </row>
    <row r="414" spans="10:10" ht="15.75" customHeight="1" x14ac:dyDescent="0.2">
      <c r="J414" s="1"/>
    </row>
    <row r="415" spans="10:10" ht="15.75" customHeight="1" x14ac:dyDescent="0.2">
      <c r="J415" s="1"/>
    </row>
    <row r="416" spans="10:10" ht="15.75" customHeight="1" x14ac:dyDescent="0.2">
      <c r="J416" s="1"/>
    </row>
    <row r="417" spans="10:10" ht="15.75" customHeight="1" x14ac:dyDescent="0.2">
      <c r="J417" s="1"/>
    </row>
    <row r="418" spans="10:10" ht="15.75" customHeight="1" x14ac:dyDescent="0.2">
      <c r="J418" s="1"/>
    </row>
    <row r="419" spans="10:10" ht="15.75" customHeight="1" x14ac:dyDescent="0.2">
      <c r="J419" s="1"/>
    </row>
    <row r="420" spans="10:10" ht="15.75" customHeight="1" x14ac:dyDescent="0.2">
      <c r="J420" s="1"/>
    </row>
    <row r="421" spans="10:10" ht="15.75" customHeight="1" x14ac:dyDescent="0.2">
      <c r="J421" s="1"/>
    </row>
    <row r="422" spans="10:10" ht="15.75" customHeight="1" x14ac:dyDescent="0.2">
      <c r="J422" s="1"/>
    </row>
    <row r="423" spans="10:10" ht="15.75" customHeight="1" x14ac:dyDescent="0.2">
      <c r="J423" s="1"/>
    </row>
    <row r="424" spans="10:10" ht="15.75" customHeight="1" x14ac:dyDescent="0.2">
      <c r="J424" s="1"/>
    </row>
    <row r="425" spans="10:10" ht="15.75" customHeight="1" x14ac:dyDescent="0.2">
      <c r="J425" s="1"/>
    </row>
    <row r="426" spans="10:10" ht="15.75" customHeight="1" x14ac:dyDescent="0.2">
      <c r="J426" s="1"/>
    </row>
    <row r="427" spans="10:10" ht="15.75" customHeight="1" x14ac:dyDescent="0.2">
      <c r="J427" s="1"/>
    </row>
    <row r="428" spans="10:10" ht="15.75" customHeight="1" x14ac:dyDescent="0.2">
      <c r="J428" s="1"/>
    </row>
    <row r="429" spans="10:10" ht="15.75" customHeight="1" x14ac:dyDescent="0.2">
      <c r="J429" s="1"/>
    </row>
    <row r="430" spans="10:10" ht="15.75" customHeight="1" x14ac:dyDescent="0.2">
      <c r="J430" s="1"/>
    </row>
    <row r="431" spans="10:10" ht="15.75" customHeight="1" x14ac:dyDescent="0.2">
      <c r="J431" s="1"/>
    </row>
    <row r="432" spans="10:10" ht="15.75" customHeight="1" x14ac:dyDescent="0.2">
      <c r="J432" s="1"/>
    </row>
    <row r="433" spans="10:10" ht="15.75" customHeight="1" x14ac:dyDescent="0.2">
      <c r="J433" s="1"/>
    </row>
    <row r="434" spans="10:10" ht="15.75" customHeight="1" x14ac:dyDescent="0.2">
      <c r="J434" s="1"/>
    </row>
    <row r="435" spans="10:10" ht="15.75" customHeight="1" x14ac:dyDescent="0.2">
      <c r="J435" s="1"/>
    </row>
    <row r="436" spans="10:10" ht="15.75" customHeight="1" x14ac:dyDescent="0.2">
      <c r="J436" s="1"/>
    </row>
    <row r="437" spans="10:10" ht="15.75" customHeight="1" x14ac:dyDescent="0.2">
      <c r="J437" s="1"/>
    </row>
    <row r="438" spans="10:10" ht="15.75" customHeight="1" x14ac:dyDescent="0.2">
      <c r="J438" s="1"/>
    </row>
    <row r="439" spans="10:10" ht="15.75" customHeight="1" x14ac:dyDescent="0.2">
      <c r="J439" s="1"/>
    </row>
    <row r="440" spans="10:10" ht="15.75" customHeight="1" x14ac:dyDescent="0.2">
      <c r="J440" s="1"/>
    </row>
    <row r="441" spans="10:10" ht="15.75" customHeight="1" x14ac:dyDescent="0.2">
      <c r="J441" s="1"/>
    </row>
    <row r="442" spans="10:10" ht="15.75" customHeight="1" x14ac:dyDescent="0.2">
      <c r="J442" s="1"/>
    </row>
    <row r="443" spans="10:10" ht="15.75" customHeight="1" x14ac:dyDescent="0.2">
      <c r="J443" s="1"/>
    </row>
    <row r="444" spans="10:10" ht="15.75" customHeight="1" x14ac:dyDescent="0.2">
      <c r="J444" s="1"/>
    </row>
    <row r="445" spans="10:10" ht="15.75" customHeight="1" x14ac:dyDescent="0.2">
      <c r="J445" s="1"/>
    </row>
    <row r="446" spans="10:10" ht="15.75" customHeight="1" x14ac:dyDescent="0.2">
      <c r="J446" s="1"/>
    </row>
    <row r="447" spans="10:10" ht="15.75" customHeight="1" x14ac:dyDescent="0.2">
      <c r="J447" s="1"/>
    </row>
    <row r="448" spans="10:10" ht="15.75" customHeight="1" x14ac:dyDescent="0.2">
      <c r="J448" s="1"/>
    </row>
    <row r="449" spans="10:10" ht="15.75" customHeight="1" x14ac:dyDescent="0.2">
      <c r="J449" s="1"/>
    </row>
    <row r="450" spans="10:10" ht="15.75" customHeight="1" x14ac:dyDescent="0.2">
      <c r="J450" s="1"/>
    </row>
    <row r="451" spans="10:10" ht="15.75" customHeight="1" x14ac:dyDescent="0.2">
      <c r="J451" s="1"/>
    </row>
    <row r="452" spans="10:10" ht="15.75" customHeight="1" x14ac:dyDescent="0.2">
      <c r="J452" s="1"/>
    </row>
    <row r="453" spans="10:10" ht="15.75" customHeight="1" x14ac:dyDescent="0.2">
      <c r="J453" s="1"/>
    </row>
    <row r="454" spans="10:10" ht="15.75" customHeight="1" x14ac:dyDescent="0.2">
      <c r="J454" s="1"/>
    </row>
    <row r="455" spans="10:10" ht="15.75" customHeight="1" x14ac:dyDescent="0.2">
      <c r="J455" s="1"/>
    </row>
    <row r="456" spans="10:10" ht="15.75" customHeight="1" x14ac:dyDescent="0.2">
      <c r="J456" s="1"/>
    </row>
    <row r="457" spans="10:10" ht="15.75" customHeight="1" x14ac:dyDescent="0.2">
      <c r="J457" s="1"/>
    </row>
    <row r="458" spans="10:10" ht="15.75" customHeight="1" x14ac:dyDescent="0.2">
      <c r="J458" s="1"/>
    </row>
    <row r="459" spans="10:10" ht="15.75" customHeight="1" x14ac:dyDescent="0.2">
      <c r="J459" s="1"/>
    </row>
    <row r="460" spans="10:10" ht="15.75" customHeight="1" x14ac:dyDescent="0.2">
      <c r="J460" s="1"/>
    </row>
    <row r="461" spans="10:10" ht="15.75" customHeight="1" x14ac:dyDescent="0.2">
      <c r="J461" s="1"/>
    </row>
    <row r="462" spans="10:10" ht="15.75" customHeight="1" x14ac:dyDescent="0.2">
      <c r="J462" s="1"/>
    </row>
    <row r="463" spans="10:10" ht="15.75" customHeight="1" x14ac:dyDescent="0.2">
      <c r="J463" s="1"/>
    </row>
    <row r="464" spans="10:10" ht="15.75" customHeight="1" x14ac:dyDescent="0.2">
      <c r="J464" s="1"/>
    </row>
    <row r="465" spans="10:10" ht="15.75" customHeight="1" x14ac:dyDescent="0.2">
      <c r="J465" s="1"/>
    </row>
    <row r="466" spans="10:10" ht="15.75" customHeight="1" x14ac:dyDescent="0.2">
      <c r="J466" s="1"/>
    </row>
    <row r="467" spans="10:10" ht="15.75" customHeight="1" x14ac:dyDescent="0.2">
      <c r="J467" s="1"/>
    </row>
    <row r="468" spans="10:10" ht="15.75" customHeight="1" x14ac:dyDescent="0.2">
      <c r="J468" s="1"/>
    </row>
    <row r="469" spans="10:10" ht="15.75" customHeight="1" x14ac:dyDescent="0.2">
      <c r="J469" s="1"/>
    </row>
    <row r="470" spans="10:10" ht="15.75" customHeight="1" x14ac:dyDescent="0.2">
      <c r="J470" s="1"/>
    </row>
    <row r="471" spans="10:10" ht="15.75" customHeight="1" x14ac:dyDescent="0.2">
      <c r="J471" s="1"/>
    </row>
    <row r="472" spans="10:10" ht="15.75" customHeight="1" x14ac:dyDescent="0.2">
      <c r="J472" s="1"/>
    </row>
    <row r="473" spans="10:10" ht="15.75" customHeight="1" x14ac:dyDescent="0.2">
      <c r="J473" s="1"/>
    </row>
    <row r="474" spans="10:10" ht="15.75" customHeight="1" x14ac:dyDescent="0.2">
      <c r="J474" s="1"/>
    </row>
    <row r="475" spans="10:10" ht="15.75" customHeight="1" x14ac:dyDescent="0.2">
      <c r="J475" s="1"/>
    </row>
    <row r="476" spans="10:10" ht="15.75" customHeight="1" x14ac:dyDescent="0.2">
      <c r="J476" s="1"/>
    </row>
    <row r="477" spans="10:10" ht="15.75" customHeight="1" x14ac:dyDescent="0.2">
      <c r="J477" s="1"/>
    </row>
    <row r="478" spans="10:10" ht="15.75" customHeight="1" x14ac:dyDescent="0.2">
      <c r="J478" s="1"/>
    </row>
    <row r="479" spans="10:10" ht="15.75" customHeight="1" x14ac:dyDescent="0.2">
      <c r="J479" s="1"/>
    </row>
    <row r="480" spans="10:10" ht="15.75" customHeight="1" x14ac:dyDescent="0.2">
      <c r="J480" s="1"/>
    </row>
    <row r="481" spans="10:10" ht="15.75" customHeight="1" x14ac:dyDescent="0.2">
      <c r="J481" s="1"/>
    </row>
    <row r="482" spans="10:10" ht="15.75" customHeight="1" x14ac:dyDescent="0.2">
      <c r="J482" s="1"/>
    </row>
    <row r="483" spans="10:10" ht="15.75" customHeight="1" x14ac:dyDescent="0.2">
      <c r="J483" s="1"/>
    </row>
    <row r="484" spans="10:10" ht="15.75" customHeight="1" x14ac:dyDescent="0.2">
      <c r="J484" s="1"/>
    </row>
    <row r="485" spans="10:10" ht="15.75" customHeight="1" x14ac:dyDescent="0.2">
      <c r="J485" s="1"/>
    </row>
    <row r="486" spans="10:10" ht="15.75" customHeight="1" x14ac:dyDescent="0.2">
      <c r="J486" s="1"/>
    </row>
    <row r="487" spans="10:10" ht="15.75" customHeight="1" x14ac:dyDescent="0.2">
      <c r="J487" s="1"/>
    </row>
    <row r="488" spans="10:10" ht="15.75" customHeight="1" x14ac:dyDescent="0.2">
      <c r="J488" s="1"/>
    </row>
    <row r="489" spans="10:10" ht="15.75" customHeight="1" x14ac:dyDescent="0.2">
      <c r="J489" s="1"/>
    </row>
    <row r="490" spans="10:10" ht="15.75" customHeight="1" x14ac:dyDescent="0.2">
      <c r="J490" s="1"/>
    </row>
    <row r="491" spans="10:10" ht="15.75" customHeight="1" x14ac:dyDescent="0.2">
      <c r="J491" s="1"/>
    </row>
    <row r="492" spans="10:10" ht="15.75" customHeight="1" x14ac:dyDescent="0.2">
      <c r="J492" s="1"/>
    </row>
    <row r="493" spans="10:10" ht="15.75" customHeight="1" x14ac:dyDescent="0.2">
      <c r="J493" s="1"/>
    </row>
    <row r="494" spans="10:10" ht="15.75" customHeight="1" x14ac:dyDescent="0.2">
      <c r="J494" s="1"/>
    </row>
    <row r="495" spans="10:10" ht="15.75" customHeight="1" x14ac:dyDescent="0.2">
      <c r="J495" s="1"/>
    </row>
    <row r="496" spans="10:10" ht="15.75" customHeight="1" x14ac:dyDescent="0.2">
      <c r="J496" s="1"/>
    </row>
    <row r="497" spans="10:10" ht="15.75" customHeight="1" x14ac:dyDescent="0.2">
      <c r="J497" s="1"/>
    </row>
    <row r="498" spans="10:10" ht="15.75" customHeight="1" x14ac:dyDescent="0.2">
      <c r="J498" s="1"/>
    </row>
    <row r="499" spans="10:10" ht="15.75" customHeight="1" x14ac:dyDescent="0.2">
      <c r="J499" s="1"/>
    </row>
    <row r="500" spans="10:10" ht="15.75" customHeight="1" x14ac:dyDescent="0.2">
      <c r="J500" s="1"/>
    </row>
    <row r="501" spans="10:10" ht="15.75" customHeight="1" x14ac:dyDescent="0.2">
      <c r="J501" s="1"/>
    </row>
    <row r="502" spans="10:10" ht="15.75" customHeight="1" x14ac:dyDescent="0.2">
      <c r="J502" s="1"/>
    </row>
    <row r="503" spans="10:10" ht="15.75" customHeight="1" x14ac:dyDescent="0.2">
      <c r="J503" s="1"/>
    </row>
    <row r="504" spans="10:10" ht="15.75" customHeight="1" x14ac:dyDescent="0.2">
      <c r="J504" s="1"/>
    </row>
    <row r="505" spans="10:10" ht="15.75" customHeight="1" x14ac:dyDescent="0.2">
      <c r="J505" s="1"/>
    </row>
    <row r="506" spans="10:10" ht="15.75" customHeight="1" x14ac:dyDescent="0.2">
      <c r="J506" s="1"/>
    </row>
    <row r="507" spans="10:10" ht="15.75" customHeight="1" x14ac:dyDescent="0.2">
      <c r="J507" s="1"/>
    </row>
    <row r="508" spans="10:10" ht="15.75" customHeight="1" x14ac:dyDescent="0.2">
      <c r="J508" s="1"/>
    </row>
    <row r="509" spans="10:10" ht="15.75" customHeight="1" x14ac:dyDescent="0.2">
      <c r="J509" s="1"/>
    </row>
    <row r="510" spans="10:10" ht="15.75" customHeight="1" x14ac:dyDescent="0.2">
      <c r="J510" s="1"/>
    </row>
    <row r="511" spans="10:10" ht="15.75" customHeight="1" x14ac:dyDescent="0.2">
      <c r="J511" s="1"/>
    </row>
    <row r="512" spans="10:10" ht="15.75" customHeight="1" x14ac:dyDescent="0.2">
      <c r="J512" s="1"/>
    </row>
    <row r="513" spans="10:10" ht="15.75" customHeight="1" x14ac:dyDescent="0.2">
      <c r="J513" s="1"/>
    </row>
    <row r="514" spans="10:10" ht="15.75" customHeight="1" x14ac:dyDescent="0.2">
      <c r="J514" s="1"/>
    </row>
    <row r="515" spans="10:10" ht="15.75" customHeight="1" x14ac:dyDescent="0.2">
      <c r="J515" s="1"/>
    </row>
    <row r="516" spans="10:10" ht="15.75" customHeight="1" x14ac:dyDescent="0.2">
      <c r="J516" s="1"/>
    </row>
    <row r="517" spans="10:10" ht="15.75" customHeight="1" x14ac:dyDescent="0.2">
      <c r="J517" s="1"/>
    </row>
    <row r="518" spans="10:10" ht="15.75" customHeight="1" x14ac:dyDescent="0.2">
      <c r="J518" s="1"/>
    </row>
    <row r="519" spans="10:10" ht="15.75" customHeight="1" x14ac:dyDescent="0.2">
      <c r="J519" s="1"/>
    </row>
    <row r="520" spans="10:10" ht="15.75" customHeight="1" x14ac:dyDescent="0.2">
      <c r="J520" s="1"/>
    </row>
    <row r="521" spans="10:10" ht="15.75" customHeight="1" x14ac:dyDescent="0.2">
      <c r="J521" s="1"/>
    </row>
    <row r="522" spans="10:10" ht="15.75" customHeight="1" x14ac:dyDescent="0.2">
      <c r="J522" s="1"/>
    </row>
    <row r="523" spans="10:10" ht="15.75" customHeight="1" x14ac:dyDescent="0.2">
      <c r="J523" s="1"/>
    </row>
    <row r="524" spans="10:10" ht="15.75" customHeight="1" x14ac:dyDescent="0.2">
      <c r="J524" s="1"/>
    </row>
    <row r="525" spans="10:10" ht="15.75" customHeight="1" x14ac:dyDescent="0.2">
      <c r="J525" s="1"/>
    </row>
    <row r="526" spans="10:10" ht="15.75" customHeight="1" x14ac:dyDescent="0.2">
      <c r="J526" s="1"/>
    </row>
    <row r="527" spans="10:10" ht="15.75" customHeight="1" x14ac:dyDescent="0.2">
      <c r="J527" s="1"/>
    </row>
    <row r="528" spans="10:10" ht="15.75" customHeight="1" x14ac:dyDescent="0.2">
      <c r="J528" s="1"/>
    </row>
    <row r="529" spans="10:10" ht="15.75" customHeight="1" x14ac:dyDescent="0.2">
      <c r="J529" s="1"/>
    </row>
    <row r="530" spans="10:10" ht="15.75" customHeight="1" x14ac:dyDescent="0.2">
      <c r="J530" s="1"/>
    </row>
    <row r="531" spans="10:10" ht="15.75" customHeight="1" x14ac:dyDescent="0.2">
      <c r="J531" s="1"/>
    </row>
    <row r="532" spans="10:10" ht="15.75" customHeight="1" x14ac:dyDescent="0.2">
      <c r="J532" s="1"/>
    </row>
    <row r="533" spans="10:10" ht="15.75" customHeight="1" x14ac:dyDescent="0.2">
      <c r="J533" s="1"/>
    </row>
    <row r="534" spans="10:10" ht="15.75" customHeight="1" x14ac:dyDescent="0.2">
      <c r="J534" s="1"/>
    </row>
    <row r="535" spans="10:10" ht="15.75" customHeight="1" x14ac:dyDescent="0.2">
      <c r="J535" s="1"/>
    </row>
    <row r="536" spans="10:10" ht="15.75" customHeight="1" x14ac:dyDescent="0.2">
      <c r="J536" s="1"/>
    </row>
    <row r="537" spans="10:10" ht="15.75" customHeight="1" x14ac:dyDescent="0.2">
      <c r="J537" s="1"/>
    </row>
    <row r="538" spans="10:10" ht="15.75" customHeight="1" x14ac:dyDescent="0.2">
      <c r="J538" s="1"/>
    </row>
    <row r="539" spans="10:10" ht="15.75" customHeight="1" x14ac:dyDescent="0.2">
      <c r="J539" s="1"/>
    </row>
    <row r="540" spans="10:10" ht="15.75" customHeight="1" x14ac:dyDescent="0.2">
      <c r="J540" s="1"/>
    </row>
    <row r="541" spans="10:10" ht="15.75" customHeight="1" x14ac:dyDescent="0.2">
      <c r="J541" s="1"/>
    </row>
    <row r="542" spans="10:10" ht="15.75" customHeight="1" x14ac:dyDescent="0.2">
      <c r="J542" s="1"/>
    </row>
    <row r="543" spans="10:10" ht="15.75" customHeight="1" x14ac:dyDescent="0.2">
      <c r="J543" s="1"/>
    </row>
    <row r="544" spans="10:10" ht="15.75" customHeight="1" x14ac:dyDescent="0.2">
      <c r="J544" s="1"/>
    </row>
    <row r="545" spans="10:10" ht="15.75" customHeight="1" x14ac:dyDescent="0.2">
      <c r="J545" s="1"/>
    </row>
    <row r="546" spans="10:10" ht="15.75" customHeight="1" x14ac:dyDescent="0.2">
      <c r="J546" s="1"/>
    </row>
    <row r="547" spans="10:10" ht="15.75" customHeight="1" x14ac:dyDescent="0.2">
      <c r="J547" s="1"/>
    </row>
    <row r="548" spans="10:10" ht="15.75" customHeight="1" x14ac:dyDescent="0.2">
      <c r="J548" s="1"/>
    </row>
    <row r="549" spans="10:10" ht="15.75" customHeight="1" x14ac:dyDescent="0.2">
      <c r="J549" s="1"/>
    </row>
    <row r="550" spans="10:10" ht="15.75" customHeight="1" x14ac:dyDescent="0.2">
      <c r="J550" s="1"/>
    </row>
    <row r="551" spans="10:10" ht="15.75" customHeight="1" x14ac:dyDescent="0.2">
      <c r="J551" s="1"/>
    </row>
    <row r="552" spans="10:10" ht="15.75" customHeight="1" x14ac:dyDescent="0.2">
      <c r="J552" s="1"/>
    </row>
    <row r="553" spans="10:10" ht="15.75" customHeight="1" x14ac:dyDescent="0.2">
      <c r="J553" s="1"/>
    </row>
    <row r="554" spans="10:10" ht="15.75" customHeight="1" x14ac:dyDescent="0.2">
      <c r="J554" s="1"/>
    </row>
    <row r="555" spans="10:10" ht="15.75" customHeight="1" x14ac:dyDescent="0.2">
      <c r="J555" s="1"/>
    </row>
    <row r="556" spans="10:10" ht="15.75" customHeight="1" x14ac:dyDescent="0.2">
      <c r="J556" s="1"/>
    </row>
    <row r="557" spans="10:10" ht="15.75" customHeight="1" x14ac:dyDescent="0.2">
      <c r="J557" s="1"/>
    </row>
    <row r="558" spans="10:10" ht="15.75" customHeight="1" x14ac:dyDescent="0.2">
      <c r="J558" s="1"/>
    </row>
    <row r="559" spans="10:10" ht="15.75" customHeight="1" x14ac:dyDescent="0.2">
      <c r="J559" s="1"/>
    </row>
    <row r="560" spans="10:10" ht="15.75" customHeight="1" x14ac:dyDescent="0.2">
      <c r="J560" s="1"/>
    </row>
    <row r="561" spans="10:10" ht="15.75" customHeight="1" x14ac:dyDescent="0.2">
      <c r="J561" s="1"/>
    </row>
    <row r="562" spans="10:10" ht="15.75" customHeight="1" x14ac:dyDescent="0.2">
      <c r="J562" s="1"/>
    </row>
    <row r="563" spans="10:10" ht="15.75" customHeight="1" x14ac:dyDescent="0.2">
      <c r="J563" s="1"/>
    </row>
    <row r="564" spans="10:10" ht="15.75" customHeight="1" x14ac:dyDescent="0.2">
      <c r="J564" s="1"/>
    </row>
    <row r="565" spans="10:10" ht="15.75" customHeight="1" x14ac:dyDescent="0.2">
      <c r="J565" s="1"/>
    </row>
    <row r="566" spans="10:10" ht="15.75" customHeight="1" x14ac:dyDescent="0.2">
      <c r="J566" s="1"/>
    </row>
    <row r="567" spans="10:10" ht="15.75" customHeight="1" x14ac:dyDescent="0.2">
      <c r="J567" s="1"/>
    </row>
    <row r="568" spans="10:10" ht="15.75" customHeight="1" x14ac:dyDescent="0.2">
      <c r="J568" s="1"/>
    </row>
    <row r="569" spans="10:10" ht="15.75" customHeight="1" x14ac:dyDescent="0.2">
      <c r="J569" s="1"/>
    </row>
    <row r="570" spans="10:10" ht="15.75" customHeight="1" x14ac:dyDescent="0.2">
      <c r="J570" s="1"/>
    </row>
    <row r="571" spans="10:10" ht="15.75" customHeight="1" x14ac:dyDescent="0.2">
      <c r="J571" s="1"/>
    </row>
    <row r="572" spans="10:10" ht="15.75" customHeight="1" x14ac:dyDescent="0.2">
      <c r="J572" s="1"/>
    </row>
    <row r="573" spans="10:10" ht="15.75" customHeight="1" x14ac:dyDescent="0.2">
      <c r="J573" s="1"/>
    </row>
    <row r="574" spans="10:10" ht="15.75" customHeight="1" x14ac:dyDescent="0.2">
      <c r="J574" s="1"/>
    </row>
    <row r="575" spans="10:10" ht="15.75" customHeight="1" x14ac:dyDescent="0.2">
      <c r="J575" s="1"/>
    </row>
    <row r="576" spans="10:10" ht="15.75" customHeight="1" x14ac:dyDescent="0.2">
      <c r="J576" s="1"/>
    </row>
    <row r="577" spans="10:10" ht="15.75" customHeight="1" x14ac:dyDescent="0.2">
      <c r="J577" s="1"/>
    </row>
    <row r="578" spans="10:10" ht="15.75" customHeight="1" x14ac:dyDescent="0.2">
      <c r="J578" s="1"/>
    </row>
    <row r="579" spans="10:10" ht="15.75" customHeight="1" x14ac:dyDescent="0.2">
      <c r="J579" s="1"/>
    </row>
    <row r="580" spans="10:10" ht="15.75" customHeight="1" x14ac:dyDescent="0.2">
      <c r="J580" s="1"/>
    </row>
    <row r="581" spans="10:10" ht="15.75" customHeight="1" x14ac:dyDescent="0.2">
      <c r="J581" s="1"/>
    </row>
    <row r="582" spans="10:10" ht="15.75" customHeight="1" x14ac:dyDescent="0.2">
      <c r="J582" s="1"/>
    </row>
    <row r="583" spans="10:10" ht="15.75" customHeight="1" x14ac:dyDescent="0.2">
      <c r="J583" s="1"/>
    </row>
    <row r="584" spans="10:10" ht="15.75" customHeight="1" x14ac:dyDescent="0.2">
      <c r="J584" s="1"/>
    </row>
    <row r="585" spans="10:10" ht="15.75" customHeight="1" x14ac:dyDescent="0.2">
      <c r="J585" s="1"/>
    </row>
    <row r="586" spans="10:10" ht="15.75" customHeight="1" x14ac:dyDescent="0.2">
      <c r="J586" s="1"/>
    </row>
    <row r="587" spans="10:10" ht="15.75" customHeight="1" x14ac:dyDescent="0.2">
      <c r="J587" s="1"/>
    </row>
    <row r="588" spans="10:10" ht="15.75" customHeight="1" x14ac:dyDescent="0.2">
      <c r="J588" s="1"/>
    </row>
    <row r="589" spans="10:10" ht="15.75" customHeight="1" x14ac:dyDescent="0.2">
      <c r="J589" s="1"/>
    </row>
    <row r="590" spans="10:10" ht="15.75" customHeight="1" x14ac:dyDescent="0.2">
      <c r="J590" s="1"/>
    </row>
    <row r="591" spans="10:10" ht="15.75" customHeight="1" x14ac:dyDescent="0.2">
      <c r="J591" s="1"/>
    </row>
    <row r="592" spans="10:10" ht="15.75" customHeight="1" x14ac:dyDescent="0.2">
      <c r="J592" s="1"/>
    </row>
    <row r="593" spans="10:10" ht="15.75" customHeight="1" x14ac:dyDescent="0.2">
      <c r="J593" s="1"/>
    </row>
    <row r="594" spans="10:10" ht="15.75" customHeight="1" x14ac:dyDescent="0.2">
      <c r="J594" s="1"/>
    </row>
    <row r="595" spans="10:10" ht="15.75" customHeight="1" x14ac:dyDescent="0.2">
      <c r="J595" s="1"/>
    </row>
    <row r="596" spans="10:10" ht="15.75" customHeight="1" x14ac:dyDescent="0.2">
      <c r="J596" s="1"/>
    </row>
    <row r="597" spans="10:10" ht="15.75" customHeight="1" x14ac:dyDescent="0.2">
      <c r="J597" s="1"/>
    </row>
    <row r="598" spans="10:10" ht="15.75" customHeight="1" x14ac:dyDescent="0.2">
      <c r="J598" s="1"/>
    </row>
    <row r="599" spans="10:10" ht="15.75" customHeight="1" x14ac:dyDescent="0.2">
      <c r="J599" s="1"/>
    </row>
    <row r="600" spans="10:10" ht="15.75" customHeight="1" x14ac:dyDescent="0.2">
      <c r="J600" s="1"/>
    </row>
    <row r="601" spans="10:10" ht="15.75" customHeight="1" x14ac:dyDescent="0.2">
      <c r="J601" s="1"/>
    </row>
    <row r="602" spans="10:10" ht="15.75" customHeight="1" x14ac:dyDescent="0.2">
      <c r="J602" s="1"/>
    </row>
    <row r="603" spans="10:10" ht="15.75" customHeight="1" x14ac:dyDescent="0.2">
      <c r="J603" s="1"/>
    </row>
    <row r="604" spans="10:10" ht="15.75" customHeight="1" x14ac:dyDescent="0.2">
      <c r="J604" s="1"/>
    </row>
    <row r="605" spans="10:10" ht="15.75" customHeight="1" x14ac:dyDescent="0.2">
      <c r="J605" s="1"/>
    </row>
    <row r="606" spans="10:10" ht="15.75" customHeight="1" x14ac:dyDescent="0.2">
      <c r="J606" s="1"/>
    </row>
    <row r="607" spans="10:10" ht="15.75" customHeight="1" x14ac:dyDescent="0.2">
      <c r="J607" s="1"/>
    </row>
    <row r="608" spans="10:10" ht="15.75" customHeight="1" x14ac:dyDescent="0.2">
      <c r="J608" s="1"/>
    </row>
    <row r="609" spans="10:10" ht="15.75" customHeight="1" x14ac:dyDescent="0.2">
      <c r="J609" s="1"/>
    </row>
    <row r="610" spans="10:10" ht="15.75" customHeight="1" x14ac:dyDescent="0.2">
      <c r="J610" s="1"/>
    </row>
    <row r="611" spans="10:10" ht="15.75" customHeight="1" x14ac:dyDescent="0.2">
      <c r="J611" s="1"/>
    </row>
    <row r="612" spans="10:10" ht="15.75" customHeight="1" x14ac:dyDescent="0.2">
      <c r="J612" s="1"/>
    </row>
    <row r="613" spans="10:10" ht="15.75" customHeight="1" x14ac:dyDescent="0.2">
      <c r="J613" s="1"/>
    </row>
    <row r="614" spans="10:10" ht="15.75" customHeight="1" x14ac:dyDescent="0.2">
      <c r="J614" s="1"/>
    </row>
    <row r="615" spans="10:10" ht="15.75" customHeight="1" x14ac:dyDescent="0.2">
      <c r="J615" s="1"/>
    </row>
    <row r="616" spans="10:10" ht="15.75" customHeight="1" x14ac:dyDescent="0.2">
      <c r="J616" s="1"/>
    </row>
    <row r="617" spans="10:10" ht="15.75" customHeight="1" x14ac:dyDescent="0.2">
      <c r="J617" s="1"/>
    </row>
    <row r="618" spans="10:10" ht="15.75" customHeight="1" x14ac:dyDescent="0.2">
      <c r="J618" s="1"/>
    </row>
    <row r="619" spans="10:10" ht="15.75" customHeight="1" x14ac:dyDescent="0.2">
      <c r="J619" s="1"/>
    </row>
    <row r="620" spans="10:10" ht="15.75" customHeight="1" x14ac:dyDescent="0.2">
      <c r="J620" s="1"/>
    </row>
    <row r="621" spans="10:10" ht="15.75" customHeight="1" x14ac:dyDescent="0.2">
      <c r="J621" s="1"/>
    </row>
    <row r="622" spans="10:10" ht="15.75" customHeight="1" x14ac:dyDescent="0.2">
      <c r="J622" s="1"/>
    </row>
    <row r="623" spans="10:10" ht="15.75" customHeight="1" x14ac:dyDescent="0.2">
      <c r="J623" s="1"/>
    </row>
    <row r="624" spans="10:10" ht="15.75" customHeight="1" x14ac:dyDescent="0.2">
      <c r="J624" s="1"/>
    </row>
    <row r="625" spans="10:10" ht="15.75" customHeight="1" x14ac:dyDescent="0.2">
      <c r="J625" s="1"/>
    </row>
    <row r="626" spans="10:10" ht="15.75" customHeight="1" x14ac:dyDescent="0.2">
      <c r="J626" s="1"/>
    </row>
    <row r="627" spans="10:10" ht="15.75" customHeight="1" x14ac:dyDescent="0.2">
      <c r="J627" s="1"/>
    </row>
    <row r="628" spans="10:10" ht="15.75" customHeight="1" x14ac:dyDescent="0.2">
      <c r="J628" s="1"/>
    </row>
    <row r="629" spans="10:10" ht="15.75" customHeight="1" x14ac:dyDescent="0.2">
      <c r="J629" s="1"/>
    </row>
    <row r="630" spans="10:10" ht="15.75" customHeight="1" x14ac:dyDescent="0.2">
      <c r="J630" s="1"/>
    </row>
    <row r="631" spans="10:10" ht="15.75" customHeight="1" x14ac:dyDescent="0.2">
      <c r="J631" s="1"/>
    </row>
    <row r="632" spans="10:10" ht="15.75" customHeight="1" x14ac:dyDescent="0.2">
      <c r="J632" s="1"/>
    </row>
    <row r="633" spans="10:10" ht="15.75" customHeight="1" x14ac:dyDescent="0.2">
      <c r="J633" s="1"/>
    </row>
    <row r="634" spans="10:10" ht="15.75" customHeight="1" x14ac:dyDescent="0.2">
      <c r="J634" s="1"/>
    </row>
    <row r="635" spans="10:10" ht="15.75" customHeight="1" x14ac:dyDescent="0.2">
      <c r="J635" s="1"/>
    </row>
    <row r="636" spans="10:10" ht="15.75" customHeight="1" x14ac:dyDescent="0.2">
      <c r="J636" s="1"/>
    </row>
    <row r="637" spans="10:10" ht="15.75" customHeight="1" x14ac:dyDescent="0.2">
      <c r="J637" s="1"/>
    </row>
    <row r="638" spans="10:10" ht="15.75" customHeight="1" x14ac:dyDescent="0.2">
      <c r="J638" s="1"/>
    </row>
    <row r="639" spans="10:10" ht="15.75" customHeight="1" x14ac:dyDescent="0.2">
      <c r="J639" s="1"/>
    </row>
    <row r="640" spans="10:10" ht="15.75" customHeight="1" x14ac:dyDescent="0.2">
      <c r="J640" s="1"/>
    </row>
    <row r="641" spans="10:10" ht="15.75" customHeight="1" x14ac:dyDescent="0.2">
      <c r="J641" s="1"/>
    </row>
    <row r="642" spans="10:10" ht="15.75" customHeight="1" x14ac:dyDescent="0.2">
      <c r="J642" s="1"/>
    </row>
    <row r="643" spans="10:10" ht="15.75" customHeight="1" x14ac:dyDescent="0.2">
      <c r="J643" s="1"/>
    </row>
    <row r="644" spans="10:10" ht="15.75" customHeight="1" x14ac:dyDescent="0.2">
      <c r="J644" s="1"/>
    </row>
    <row r="645" spans="10:10" ht="15.75" customHeight="1" x14ac:dyDescent="0.2">
      <c r="J645" s="1"/>
    </row>
    <row r="646" spans="10:10" ht="15.75" customHeight="1" x14ac:dyDescent="0.2">
      <c r="J646" s="1"/>
    </row>
    <row r="647" spans="10:10" ht="15.75" customHeight="1" x14ac:dyDescent="0.2">
      <c r="J647" s="1"/>
    </row>
    <row r="648" spans="10:10" ht="15.75" customHeight="1" x14ac:dyDescent="0.2">
      <c r="J648" s="1"/>
    </row>
    <row r="649" spans="10:10" ht="15.75" customHeight="1" x14ac:dyDescent="0.2">
      <c r="J649" s="1"/>
    </row>
    <row r="650" spans="10:10" ht="15.75" customHeight="1" x14ac:dyDescent="0.2">
      <c r="J650" s="1"/>
    </row>
    <row r="651" spans="10:10" ht="15.75" customHeight="1" x14ac:dyDescent="0.2">
      <c r="J651" s="1"/>
    </row>
    <row r="652" spans="10:10" ht="15.75" customHeight="1" x14ac:dyDescent="0.2">
      <c r="J652" s="1"/>
    </row>
    <row r="653" spans="10:10" ht="15.75" customHeight="1" x14ac:dyDescent="0.2">
      <c r="J653" s="1"/>
    </row>
    <row r="654" spans="10:10" ht="15.75" customHeight="1" x14ac:dyDescent="0.2">
      <c r="J654" s="1"/>
    </row>
    <row r="655" spans="10:10" ht="15.75" customHeight="1" x14ac:dyDescent="0.2">
      <c r="J655" s="1"/>
    </row>
    <row r="656" spans="10:10" ht="15.75" customHeight="1" x14ac:dyDescent="0.2">
      <c r="J656" s="1"/>
    </row>
    <row r="657" spans="10:10" ht="15.75" customHeight="1" x14ac:dyDescent="0.2">
      <c r="J657" s="1"/>
    </row>
    <row r="658" spans="10:10" ht="15.75" customHeight="1" x14ac:dyDescent="0.2">
      <c r="J658" s="1"/>
    </row>
    <row r="659" spans="10:10" ht="15.75" customHeight="1" x14ac:dyDescent="0.2">
      <c r="J659" s="1"/>
    </row>
    <row r="660" spans="10:10" ht="15.75" customHeight="1" x14ac:dyDescent="0.2">
      <c r="J660" s="1"/>
    </row>
    <row r="661" spans="10:10" ht="15.75" customHeight="1" x14ac:dyDescent="0.2">
      <c r="J661" s="1"/>
    </row>
    <row r="662" spans="10:10" ht="15.75" customHeight="1" x14ac:dyDescent="0.2">
      <c r="J662" s="1"/>
    </row>
    <row r="663" spans="10:10" ht="15.75" customHeight="1" x14ac:dyDescent="0.2">
      <c r="J663" s="1"/>
    </row>
    <row r="664" spans="10:10" ht="15.75" customHeight="1" x14ac:dyDescent="0.2">
      <c r="J664" s="1"/>
    </row>
    <row r="665" spans="10:10" ht="15.75" customHeight="1" x14ac:dyDescent="0.2">
      <c r="J665" s="1"/>
    </row>
    <row r="666" spans="10:10" ht="15.75" customHeight="1" x14ac:dyDescent="0.2">
      <c r="J666" s="1"/>
    </row>
    <row r="667" spans="10:10" ht="15.75" customHeight="1" x14ac:dyDescent="0.2">
      <c r="J667" s="1"/>
    </row>
    <row r="668" spans="10:10" ht="15.75" customHeight="1" x14ac:dyDescent="0.2">
      <c r="J668" s="1"/>
    </row>
    <row r="669" spans="10:10" ht="15.75" customHeight="1" x14ac:dyDescent="0.2">
      <c r="J669" s="1"/>
    </row>
    <row r="670" spans="10:10" ht="15.75" customHeight="1" x14ac:dyDescent="0.2">
      <c r="J670" s="1"/>
    </row>
    <row r="671" spans="10:10" ht="15.75" customHeight="1" x14ac:dyDescent="0.2">
      <c r="J671" s="1"/>
    </row>
    <row r="672" spans="10:10" ht="15.75" customHeight="1" x14ac:dyDescent="0.2">
      <c r="J672" s="1"/>
    </row>
    <row r="673" spans="10:10" ht="15.75" customHeight="1" x14ac:dyDescent="0.2">
      <c r="J673" s="1"/>
    </row>
    <row r="674" spans="10:10" ht="15.75" customHeight="1" x14ac:dyDescent="0.2">
      <c r="J674" s="1"/>
    </row>
    <row r="675" spans="10:10" ht="15.75" customHeight="1" x14ac:dyDescent="0.2">
      <c r="J675" s="1"/>
    </row>
    <row r="676" spans="10:10" ht="15.75" customHeight="1" x14ac:dyDescent="0.2">
      <c r="J676" s="1"/>
    </row>
    <row r="677" spans="10:10" ht="15.75" customHeight="1" x14ac:dyDescent="0.2">
      <c r="J677" s="1"/>
    </row>
    <row r="678" spans="10:10" ht="15.75" customHeight="1" x14ac:dyDescent="0.2">
      <c r="J678" s="1"/>
    </row>
    <row r="679" spans="10:10" ht="15.75" customHeight="1" x14ac:dyDescent="0.2">
      <c r="J679" s="1"/>
    </row>
    <row r="680" spans="10:10" ht="15.75" customHeight="1" x14ac:dyDescent="0.2">
      <c r="J680" s="1"/>
    </row>
    <row r="681" spans="10:10" ht="15.75" customHeight="1" x14ac:dyDescent="0.2">
      <c r="J681" s="1"/>
    </row>
    <row r="682" spans="10:10" ht="15.75" customHeight="1" x14ac:dyDescent="0.2">
      <c r="J682" s="1"/>
    </row>
    <row r="683" spans="10:10" ht="15.75" customHeight="1" x14ac:dyDescent="0.2">
      <c r="J683" s="1"/>
    </row>
    <row r="684" spans="10:10" ht="15.75" customHeight="1" x14ac:dyDescent="0.2">
      <c r="J684" s="1"/>
    </row>
    <row r="685" spans="10:10" ht="15.75" customHeight="1" x14ac:dyDescent="0.2">
      <c r="J685" s="1"/>
    </row>
    <row r="686" spans="10:10" ht="15.75" customHeight="1" x14ac:dyDescent="0.2">
      <c r="J686" s="1"/>
    </row>
    <row r="687" spans="10:10" ht="15.75" customHeight="1" x14ac:dyDescent="0.2">
      <c r="J687" s="1"/>
    </row>
    <row r="688" spans="10:10" ht="15.75" customHeight="1" x14ac:dyDescent="0.2">
      <c r="J688" s="1"/>
    </row>
    <row r="689" spans="10:10" ht="15.75" customHeight="1" x14ac:dyDescent="0.2">
      <c r="J689" s="1"/>
    </row>
    <row r="690" spans="10:10" ht="15.75" customHeight="1" x14ac:dyDescent="0.2">
      <c r="J690" s="1"/>
    </row>
    <row r="691" spans="10:10" ht="15.75" customHeight="1" x14ac:dyDescent="0.2">
      <c r="J691" s="1"/>
    </row>
    <row r="692" spans="10:10" ht="15.75" customHeight="1" x14ac:dyDescent="0.2">
      <c r="J692" s="1"/>
    </row>
    <row r="693" spans="10:10" ht="15.75" customHeight="1" x14ac:dyDescent="0.2">
      <c r="J693" s="1"/>
    </row>
    <row r="694" spans="10:10" ht="15.75" customHeight="1" x14ac:dyDescent="0.2">
      <c r="J694" s="1"/>
    </row>
    <row r="695" spans="10:10" ht="15.75" customHeight="1" x14ac:dyDescent="0.2">
      <c r="J695" s="1"/>
    </row>
    <row r="696" spans="10:10" ht="15.75" customHeight="1" x14ac:dyDescent="0.2">
      <c r="J696" s="1"/>
    </row>
    <row r="697" spans="10:10" ht="15.75" customHeight="1" x14ac:dyDescent="0.2">
      <c r="J697" s="1"/>
    </row>
    <row r="698" spans="10:10" ht="15.75" customHeight="1" x14ac:dyDescent="0.2">
      <c r="J698" s="1"/>
    </row>
    <row r="699" spans="10:10" ht="15.75" customHeight="1" x14ac:dyDescent="0.2">
      <c r="J699" s="1"/>
    </row>
    <row r="700" spans="10:10" ht="15.75" customHeight="1" x14ac:dyDescent="0.2">
      <c r="J700" s="1"/>
    </row>
    <row r="701" spans="10:10" ht="15.75" customHeight="1" x14ac:dyDescent="0.2">
      <c r="J701" s="1"/>
    </row>
    <row r="702" spans="10:10" ht="15.75" customHeight="1" x14ac:dyDescent="0.2">
      <c r="J702" s="1"/>
    </row>
    <row r="703" spans="10:10" ht="15.75" customHeight="1" x14ac:dyDescent="0.2">
      <c r="J703" s="1"/>
    </row>
    <row r="704" spans="10:10" ht="15.75" customHeight="1" x14ac:dyDescent="0.2">
      <c r="J704" s="1"/>
    </row>
    <row r="705" spans="10:10" ht="15.75" customHeight="1" x14ac:dyDescent="0.2">
      <c r="J705" s="1"/>
    </row>
    <row r="706" spans="10:10" ht="15.75" customHeight="1" x14ac:dyDescent="0.2">
      <c r="J706" s="1"/>
    </row>
    <row r="707" spans="10:10" ht="15.75" customHeight="1" x14ac:dyDescent="0.2">
      <c r="J707" s="1"/>
    </row>
    <row r="708" spans="10:10" ht="15.75" customHeight="1" x14ac:dyDescent="0.2">
      <c r="J708" s="1"/>
    </row>
    <row r="709" spans="10:10" ht="15.75" customHeight="1" x14ac:dyDescent="0.2">
      <c r="J709" s="1"/>
    </row>
    <row r="710" spans="10:10" ht="15.75" customHeight="1" x14ac:dyDescent="0.2">
      <c r="J710" s="1"/>
    </row>
    <row r="711" spans="10:10" ht="15.75" customHeight="1" x14ac:dyDescent="0.2">
      <c r="J711" s="1"/>
    </row>
    <row r="712" spans="10:10" ht="15.75" customHeight="1" x14ac:dyDescent="0.2">
      <c r="J712" s="1"/>
    </row>
    <row r="713" spans="10:10" ht="15.75" customHeight="1" x14ac:dyDescent="0.2">
      <c r="J713" s="1"/>
    </row>
    <row r="714" spans="10:10" ht="15.75" customHeight="1" x14ac:dyDescent="0.2">
      <c r="J714" s="1"/>
    </row>
    <row r="715" spans="10:10" ht="15.75" customHeight="1" x14ac:dyDescent="0.2">
      <c r="J715" s="1"/>
    </row>
    <row r="716" spans="10:10" ht="15.75" customHeight="1" x14ac:dyDescent="0.2">
      <c r="J716" s="1"/>
    </row>
    <row r="717" spans="10:10" ht="15.75" customHeight="1" x14ac:dyDescent="0.2">
      <c r="J717" s="1"/>
    </row>
    <row r="718" spans="10:10" ht="15.75" customHeight="1" x14ac:dyDescent="0.2">
      <c r="J718" s="1"/>
    </row>
    <row r="719" spans="10:10" ht="15.75" customHeight="1" x14ac:dyDescent="0.2">
      <c r="J719" s="1"/>
    </row>
    <row r="720" spans="10:10" ht="15.75" customHeight="1" x14ac:dyDescent="0.2">
      <c r="J720" s="1"/>
    </row>
    <row r="721" spans="10:10" ht="15.75" customHeight="1" x14ac:dyDescent="0.2">
      <c r="J721" s="1"/>
    </row>
    <row r="722" spans="10:10" ht="15.75" customHeight="1" x14ac:dyDescent="0.2">
      <c r="J722" s="1"/>
    </row>
    <row r="723" spans="10:10" ht="15.75" customHeight="1" x14ac:dyDescent="0.2">
      <c r="J723" s="1"/>
    </row>
    <row r="724" spans="10:10" ht="15.75" customHeight="1" x14ac:dyDescent="0.2">
      <c r="J724" s="1"/>
    </row>
    <row r="725" spans="10:10" ht="15.75" customHeight="1" x14ac:dyDescent="0.2">
      <c r="J725" s="1"/>
    </row>
    <row r="726" spans="10:10" ht="15.75" customHeight="1" x14ac:dyDescent="0.2">
      <c r="J726" s="1"/>
    </row>
    <row r="727" spans="10:10" ht="15.75" customHeight="1" x14ac:dyDescent="0.2">
      <c r="J727" s="1"/>
    </row>
    <row r="728" spans="10:10" ht="15.75" customHeight="1" x14ac:dyDescent="0.2">
      <c r="J728" s="1"/>
    </row>
    <row r="729" spans="10:10" ht="15.75" customHeight="1" x14ac:dyDescent="0.2">
      <c r="J729" s="1"/>
    </row>
    <row r="730" spans="10:10" ht="15.75" customHeight="1" x14ac:dyDescent="0.2">
      <c r="J730" s="1"/>
    </row>
    <row r="731" spans="10:10" ht="15.75" customHeight="1" x14ac:dyDescent="0.2">
      <c r="J731" s="1"/>
    </row>
    <row r="732" spans="10:10" ht="15.75" customHeight="1" x14ac:dyDescent="0.2">
      <c r="J732" s="1"/>
    </row>
    <row r="733" spans="10:10" ht="15.75" customHeight="1" x14ac:dyDescent="0.2">
      <c r="J733" s="1"/>
    </row>
    <row r="734" spans="10:10" ht="15.75" customHeight="1" x14ac:dyDescent="0.2">
      <c r="J734" s="1"/>
    </row>
    <row r="735" spans="10:10" ht="15.75" customHeight="1" x14ac:dyDescent="0.2">
      <c r="J735" s="1"/>
    </row>
    <row r="736" spans="10:10" ht="15.75" customHeight="1" x14ac:dyDescent="0.2">
      <c r="J736" s="1"/>
    </row>
    <row r="737" spans="10:10" ht="15.75" customHeight="1" x14ac:dyDescent="0.2">
      <c r="J737" s="1"/>
    </row>
    <row r="738" spans="10:10" ht="15.75" customHeight="1" x14ac:dyDescent="0.2">
      <c r="J738" s="1"/>
    </row>
    <row r="739" spans="10:10" ht="15.75" customHeight="1" x14ac:dyDescent="0.2">
      <c r="J739" s="1"/>
    </row>
    <row r="740" spans="10:10" ht="15.75" customHeight="1" x14ac:dyDescent="0.2">
      <c r="J740" s="1"/>
    </row>
    <row r="741" spans="10:10" ht="15.75" customHeight="1" x14ac:dyDescent="0.2">
      <c r="J741" s="1"/>
    </row>
    <row r="742" spans="10:10" ht="15.75" customHeight="1" x14ac:dyDescent="0.2">
      <c r="J742" s="1"/>
    </row>
    <row r="743" spans="10:10" ht="15.75" customHeight="1" x14ac:dyDescent="0.2">
      <c r="J743" s="1"/>
    </row>
    <row r="744" spans="10:10" ht="15.75" customHeight="1" x14ac:dyDescent="0.2">
      <c r="J744" s="1"/>
    </row>
    <row r="745" spans="10:10" ht="15.75" customHeight="1" x14ac:dyDescent="0.2">
      <c r="J745" s="1"/>
    </row>
    <row r="746" spans="10:10" ht="15.75" customHeight="1" x14ac:dyDescent="0.2">
      <c r="J746" s="1"/>
    </row>
    <row r="747" spans="10:10" ht="15.75" customHeight="1" x14ac:dyDescent="0.2">
      <c r="J747" s="1"/>
    </row>
    <row r="748" spans="10:10" ht="15.75" customHeight="1" x14ac:dyDescent="0.2">
      <c r="J748" s="1"/>
    </row>
    <row r="749" spans="10:10" ht="15.75" customHeight="1" x14ac:dyDescent="0.2">
      <c r="J749" s="1"/>
    </row>
    <row r="750" spans="10:10" ht="15.75" customHeight="1" x14ac:dyDescent="0.2">
      <c r="J750" s="1"/>
    </row>
    <row r="751" spans="10:10" ht="15.75" customHeight="1" x14ac:dyDescent="0.2">
      <c r="J751" s="1"/>
    </row>
    <row r="752" spans="10:10" ht="15.75" customHeight="1" x14ac:dyDescent="0.2">
      <c r="J752" s="1"/>
    </row>
    <row r="753" spans="10:10" ht="15.75" customHeight="1" x14ac:dyDescent="0.2">
      <c r="J753" s="1"/>
    </row>
    <row r="754" spans="10:10" ht="15.75" customHeight="1" x14ac:dyDescent="0.2">
      <c r="J754" s="1"/>
    </row>
    <row r="755" spans="10:10" ht="15.75" customHeight="1" x14ac:dyDescent="0.2">
      <c r="J755" s="1"/>
    </row>
    <row r="756" spans="10:10" ht="15.75" customHeight="1" x14ac:dyDescent="0.2">
      <c r="J756" s="1"/>
    </row>
    <row r="757" spans="10:10" ht="15.75" customHeight="1" x14ac:dyDescent="0.2">
      <c r="J757" s="1"/>
    </row>
    <row r="758" spans="10:10" ht="15.75" customHeight="1" x14ac:dyDescent="0.2">
      <c r="J758" s="1"/>
    </row>
    <row r="759" spans="10:10" ht="15.75" customHeight="1" x14ac:dyDescent="0.2">
      <c r="J759" s="1"/>
    </row>
    <row r="760" spans="10:10" ht="15.75" customHeight="1" x14ac:dyDescent="0.2">
      <c r="J760" s="1"/>
    </row>
    <row r="761" spans="10:10" ht="15.75" customHeight="1" x14ac:dyDescent="0.2">
      <c r="J761" s="1"/>
    </row>
    <row r="762" spans="10:10" ht="15.75" customHeight="1" x14ac:dyDescent="0.2">
      <c r="J762" s="1"/>
    </row>
    <row r="763" spans="10:10" ht="15.75" customHeight="1" x14ac:dyDescent="0.2">
      <c r="J763" s="1"/>
    </row>
    <row r="764" spans="10:10" ht="15.75" customHeight="1" x14ac:dyDescent="0.2">
      <c r="J764" s="1"/>
    </row>
    <row r="765" spans="10:10" ht="15.75" customHeight="1" x14ac:dyDescent="0.2">
      <c r="J765" s="1"/>
    </row>
    <row r="766" spans="10:10" ht="15.75" customHeight="1" x14ac:dyDescent="0.2">
      <c r="J766" s="1"/>
    </row>
    <row r="767" spans="10:10" ht="15.75" customHeight="1" x14ac:dyDescent="0.2">
      <c r="J767" s="1"/>
    </row>
    <row r="768" spans="10:10" ht="15.75" customHeight="1" x14ac:dyDescent="0.2">
      <c r="J768" s="1"/>
    </row>
    <row r="769" spans="10:10" ht="15.75" customHeight="1" x14ac:dyDescent="0.2">
      <c r="J769" s="1"/>
    </row>
    <row r="770" spans="10:10" ht="15.75" customHeight="1" x14ac:dyDescent="0.2">
      <c r="J770" s="1"/>
    </row>
    <row r="771" spans="10:10" ht="15.75" customHeight="1" x14ac:dyDescent="0.2">
      <c r="J771" s="1"/>
    </row>
    <row r="772" spans="10:10" ht="15.75" customHeight="1" x14ac:dyDescent="0.2">
      <c r="J772" s="1"/>
    </row>
    <row r="773" spans="10:10" ht="15.75" customHeight="1" x14ac:dyDescent="0.2">
      <c r="J773" s="1"/>
    </row>
    <row r="774" spans="10:10" ht="15.75" customHeight="1" x14ac:dyDescent="0.2">
      <c r="J774" s="1"/>
    </row>
    <row r="775" spans="10:10" ht="15.75" customHeight="1" x14ac:dyDescent="0.2">
      <c r="J775" s="1"/>
    </row>
    <row r="776" spans="10:10" ht="15.75" customHeight="1" x14ac:dyDescent="0.2">
      <c r="J776" s="1"/>
    </row>
    <row r="777" spans="10:10" ht="15.75" customHeight="1" x14ac:dyDescent="0.2">
      <c r="J777" s="1"/>
    </row>
    <row r="778" spans="10:10" ht="15.75" customHeight="1" x14ac:dyDescent="0.2">
      <c r="J778" s="1"/>
    </row>
    <row r="779" spans="10:10" ht="15.75" customHeight="1" x14ac:dyDescent="0.2">
      <c r="J779" s="1"/>
    </row>
    <row r="780" spans="10:10" ht="15.75" customHeight="1" x14ac:dyDescent="0.2">
      <c r="J780" s="1"/>
    </row>
    <row r="781" spans="10:10" ht="15.75" customHeight="1" x14ac:dyDescent="0.2">
      <c r="J781" s="1"/>
    </row>
    <row r="782" spans="10:10" ht="15.75" customHeight="1" x14ac:dyDescent="0.2">
      <c r="J782" s="1"/>
    </row>
    <row r="783" spans="10:10" ht="15.75" customHeight="1" x14ac:dyDescent="0.2">
      <c r="J783" s="1"/>
    </row>
    <row r="784" spans="10:10" ht="15.75" customHeight="1" x14ac:dyDescent="0.2">
      <c r="J784" s="1"/>
    </row>
    <row r="785" spans="10:10" ht="15.75" customHeight="1" x14ac:dyDescent="0.2">
      <c r="J785" s="1"/>
    </row>
    <row r="786" spans="10:10" ht="15.75" customHeight="1" x14ac:dyDescent="0.2">
      <c r="J786" s="1"/>
    </row>
    <row r="787" spans="10:10" ht="15.75" customHeight="1" x14ac:dyDescent="0.2">
      <c r="J787" s="1"/>
    </row>
    <row r="788" spans="10:10" ht="15.75" customHeight="1" x14ac:dyDescent="0.2">
      <c r="J788" s="1"/>
    </row>
    <row r="789" spans="10:10" ht="15.75" customHeight="1" x14ac:dyDescent="0.2">
      <c r="J789" s="1"/>
    </row>
    <row r="790" spans="10:10" ht="15.75" customHeight="1" x14ac:dyDescent="0.2">
      <c r="J790" s="1"/>
    </row>
    <row r="791" spans="10:10" ht="15.75" customHeight="1" x14ac:dyDescent="0.2">
      <c r="J791" s="1"/>
    </row>
    <row r="792" spans="10:10" ht="15.75" customHeight="1" x14ac:dyDescent="0.2">
      <c r="J792" s="1"/>
    </row>
    <row r="793" spans="10:10" ht="15.75" customHeight="1" x14ac:dyDescent="0.2">
      <c r="J793" s="1"/>
    </row>
    <row r="794" spans="10:10" ht="15.75" customHeight="1" x14ac:dyDescent="0.2">
      <c r="J794" s="1"/>
    </row>
    <row r="795" spans="10:10" ht="15.75" customHeight="1" x14ac:dyDescent="0.2">
      <c r="J795" s="1"/>
    </row>
    <row r="796" spans="10:10" ht="15.75" customHeight="1" x14ac:dyDescent="0.2">
      <c r="J796" s="1"/>
    </row>
    <row r="797" spans="10:10" ht="15.75" customHeight="1" x14ac:dyDescent="0.2">
      <c r="J797" s="1"/>
    </row>
    <row r="798" spans="10:10" ht="15.75" customHeight="1" x14ac:dyDescent="0.2">
      <c r="J798" s="1"/>
    </row>
    <row r="799" spans="10:10" ht="15.75" customHeight="1" x14ac:dyDescent="0.2">
      <c r="J799" s="1"/>
    </row>
    <row r="800" spans="10:10" ht="15.75" customHeight="1" x14ac:dyDescent="0.2">
      <c r="J800" s="1"/>
    </row>
    <row r="801" spans="10:10" ht="15.75" customHeight="1" x14ac:dyDescent="0.2">
      <c r="J801" s="1"/>
    </row>
    <row r="802" spans="10:10" ht="15.75" customHeight="1" x14ac:dyDescent="0.2">
      <c r="J802" s="1"/>
    </row>
    <row r="803" spans="10:10" ht="15.75" customHeight="1" x14ac:dyDescent="0.2">
      <c r="J803" s="1"/>
    </row>
    <row r="804" spans="10:10" ht="15.75" customHeight="1" x14ac:dyDescent="0.2">
      <c r="J804" s="1"/>
    </row>
    <row r="805" spans="10:10" ht="15.75" customHeight="1" x14ac:dyDescent="0.2">
      <c r="J805" s="1"/>
    </row>
    <row r="806" spans="10:10" ht="15.75" customHeight="1" x14ac:dyDescent="0.2">
      <c r="J806" s="1"/>
    </row>
    <row r="807" spans="10:10" ht="15.75" customHeight="1" x14ac:dyDescent="0.2">
      <c r="J807" s="1"/>
    </row>
    <row r="808" spans="10:10" ht="15.75" customHeight="1" x14ac:dyDescent="0.2">
      <c r="J808" s="1"/>
    </row>
    <row r="809" spans="10:10" ht="15.75" customHeight="1" x14ac:dyDescent="0.2">
      <c r="J809" s="1"/>
    </row>
    <row r="810" spans="10:10" ht="15.75" customHeight="1" x14ac:dyDescent="0.2">
      <c r="J810" s="1"/>
    </row>
    <row r="811" spans="10:10" ht="15.75" customHeight="1" x14ac:dyDescent="0.2">
      <c r="J811" s="1"/>
    </row>
    <row r="812" spans="10:10" ht="15.75" customHeight="1" x14ac:dyDescent="0.2">
      <c r="J812" s="1"/>
    </row>
    <row r="813" spans="10:10" ht="15.75" customHeight="1" x14ac:dyDescent="0.2">
      <c r="J813" s="1"/>
    </row>
    <row r="814" spans="10:10" ht="15.75" customHeight="1" x14ac:dyDescent="0.2">
      <c r="J814" s="1"/>
    </row>
    <row r="815" spans="10:10" ht="15.75" customHeight="1" x14ac:dyDescent="0.2">
      <c r="J815" s="1"/>
    </row>
    <row r="816" spans="10:10" ht="15.75" customHeight="1" x14ac:dyDescent="0.2">
      <c r="J816" s="1"/>
    </row>
    <row r="817" spans="10:10" ht="15.75" customHeight="1" x14ac:dyDescent="0.2">
      <c r="J817" s="1"/>
    </row>
    <row r="818" spans="10:10" ht="15.75" customHeight="1" x14ac:dyDescent="0.2">
      <c r="J818" s="1"/>
    </row>
    <row r="819" spans="10:10" ht="15.75" customHeight="1" x14ac:dyDescent="0.2">
      <c r="J819" s="1"/>
    </row>
    <row r="820" spans="10:10" ht="15.75" customHeight="1" x14ac:dyDescent="0.2">
      <c r="J820" s="1"/>
    </row>
    <row r="821" spans="10:10" ht="15.75" customHeight="1" x14ac:dyDescent="0.2">
      <c r="J821" s="1"/>
    </row>
    <row r="822" spans="10:10" ht="15.75" customHeight="1" x14ac:dyDescent="0.2">
      <c r="J822" s="1"/>
    </row>
    <row r="823" spans="10:10" ht="15.75" customHeight="1" x14ac:dyDescent="0.2">
      <c r="J823" s="1"/>
    </row>
    <row r="824" spans="10:10" ht="15.75" customHeight="1" x14ac:dyDescent="0.2">
      <c r="J824" s="1"/>
    </row>
    <row r="825" spans="10:10" ht="15.75" customHeight="1" x14ac:dyDescent="0.2">
      <c r="J825" s="1"/>
    </row>
    <row r="826" spans="10:10" ht="15.75" customHeight="1" x14ac:dyDescent="0.2">
      <c r="J826" s="1"/>
    </row>
    <row r="827" spans="10:10" ht="15.75" customHeight="1" x14ac:dyDescent="0.2">
      <c r="J827" s="1"/>
    </row>
    <row r="828" spans="10:10" ht="15.75" customHeight="1" x14ac:dyDescent="0.2">
      <c r="J828" s="1"/>
    </row>
    <row r="829" spans="10:10" ht="15.75" customHeight="1" x14ac:dyDescent="0.2">
      <c r="J829" s="1"/>
    </row>
    <row r="830" spans="10:10" ht="15.75" customHeight="1" x14ac:dyDescent="0.2">
      <c r="J830" s="1"/>
    </row>
    <row r="831" spans="10:10" ht="15.75" customHeight="1" x14ac:dyDescent="0.2">
      <c r="J831" s="1"/>
    </row>
    <row r="832" spans="10:10" ht="15.75" customHeight="1" x14ac:dyDescent="0.2">
      <c r="J832" s="1"/>
    </row>
    <row r="833" spans="10:10" ht="15.75" customHeight="1" x14ac:dyDescent="0.2">
      <c r="J833" s="1"/>
    </row>
    <row r="834" spans="10:10" ht="15.75" customHeight="1" x14ac:dyDescent="0.2">
      <c r="J834" s="1"/>
    </row>
    <row r="835" spans="10:10" ht="15.75" customHeight="1" x14ac:dyDescent="0.2">
      <c r="J835" s="1"/>
    </row>
    <row r="836" spans="10:10" ht="15.75" customHeight="1" x14ac:dyDescent="0.2">
      <c r="J836" s="1"/>
    </row>
    <row r="837" spans="10:10" ht="15.75" customHeight="1" x14ac:dyDescent="0.2">
      <c r="J837" s="1"/>
    </row>
    <row r="838" spans="10:10" ht="15.75" customHeight="1" x14ac:dyDescent="0.2">
      <c r="J838" s="1"/>
    </row>
    <row r="839" spans="10:10" ht="15.75" customHeight="1" x14ac:dyDescent="0.2">
      <c r="J839" s="1"/>
    </row>
    <row r="840" spans="10:10" ht="15.75" customHeight="1" x14ac:dyDescent="0.2">
      <c r="J840" s="1"/>
    </row>
    <row r="841" spans="10:10" ht="15.75" customHeight="1" x14ac:dyDescent="0.2">
      <c r="J841" s="1"/>
    </row>
    <row r="842" spans="10:10" ht="15.75" customHeight="1" x14ac:dyDescent="0.2">
      <c r="J842" s="1"/>
    </row>
    <row r="843" spans="10:10" ht="15.75" customHeight="1" x14ac:dyDescent="0.2">
      <c r="J843" s="1"/>
    </row>
    <row r="844" spans="10:10" ht="15.75" customHeight="1" x14ac:dyDescent="0.2">
      <c r="J844" s="1"/>
    </row>
    <row r="845" spans="10:10" ht="15.75" customHeight="1" x14ac:dyDescent="0.2">
      <c r="J845" s="1"/>
    </row>
    <row r="846" spans="10:10" ht="15.75" customHeight="1" x14ac:dyDescent="0.2">
      <c r="J846" s="1"/>
    </row>
    <row r="847" spans="10:10" ht="15.75" customHeight="1" x14ac:dyDescent="0.2">
      <c r="J847" s="1"/>
    </row>
    <row r="848" spans="10:10" ht="15.75" customHeight="1" x14ac:dyDescent="0.2">
      <c r="J848" s="1"/>
    </row>
    <row r="849" spans="10:10" ht="15.75" customHeight="1" x14ac:dyDescent="0.2">
      <c r="J849" s="1"/>
    </row>
    <row r="850" spans="10:10" ht="15.75" customHeight="1" x14ac:dyDescent="0.2">
      <c r="J850" s="1"/>
    </row>
    <row r="851" spans="10:10" ht="15.75" customHeight="1" x14ac:dyDescent="0.2">
      <c r="J851" s="1"/>
    </row>
    <row r="852" spans="10:10" ht="15.75" customHeight="1" x14ac:dyDescent="0.2">
      <c r="J852" s="1"/>
    </row>
    <row r="853" spans="10:10" ht="15.75" customHeight="1" x14ac:dyDescent="0.2">
      <c r="J853" s="1"/>
    </row>
    <row r="854" spans="10:10" ht="15.75" customHeight="1" x14ac:dyDescent="0.2">
      <c r="J854" s="1"/>
    </row>
    <row r="855" spans="10:10" ht="15.75" customHeight="1" x14ac:dyDescent="0.2">
      <c r="J855" s="1"/>
    </row>
    <row r="856" spans="10:10" ht="15.75" customHeight="1" x14ac:dyDescent="0.2">
      <c r="J856" s="1"/>
    </row>
    <row r="857" spans="10:10" ht="15.75" customHeight="1" x14ac:dyDescent="0.2">
      <c r="J857" s="1"/>
    </row>
    <row r="858" spans="10:10" ht="15.75" customHeight="1" x14ac:dyDescent="0.2">
      <c r="J858" s="1"/>
    </row>
    <row r="859" spans="10:10" ht="15.75" customHeight="1" x14ac:dyDescent="0.2">
      <c r="J859" s="1"/>
    </row>
    <row r="860" spans="10:10" ht="15.75" customHeight="1" x14ac:dyDescent="0.2">
      <c r="J860" s="1"/>
    </row>
    <row r="861" spans="10:10" ht="15.75" customHeight="1" x14ac:dyDescent="0.2">
      <c r="J861" s="1"/>
    </row>
    <row r="862" spans="10:10" ht="15.75" customHeight="1" x14ac:dyDescent="0.2">
      <c r="J862" s="1"/>
    </row>
    <row r="863" spans="10:10" ht="15.75" customHeight="1" x14ac:dyDescent="0.2">
      <c r="J863" s="1"/>
    </row>
    <row r="864" spans="10:10" ht="15.75" customHeight="1" x14ac:dyDescent="0.2">
      <c r="J864" s="1"/>
    </row>
    <row r="865" spans="10:10" ht="15.75" customHeight="1" x14ac:dyDescent="0.2">
      <c r="J865" s="1"/>
    </row>
    <row r="866" spans="10:10" ht="15.75" customHeight="1" x14ac:dyDescent="0.2">
      <c r="J866" s="1"/>
    </row>
    <row r="867" spans="10:10" ht="15.75" customHeight="1" x14ac:dyDescent="0.2">
      <c r="J867" s="1"/>
    </row>
    <row r="868" spans="10:10" ht="15.75" customHeight="1" x14ac:dyDescent="0.2">
      <c r="J868" s="1"/>
    </row>
    <row r="869" spans="10:10" ht="15.75" customHeight="1" x14ac:dyDescent="0.2">
      <c r="J869" s="1"/>
    </row>
    <row r="870" spans="10:10" ht="15.75" customHeight="1" x14ac:dyDescent="0.2">
      <c r="J870" s="1"/>
    </row>
    <row r="871" spans="10:10" ht="15.75" customHeight="1" x14ac:dyDescent="0.2">
      <c r="J871" s="1"/>
    </row>
    <row r="872" spans="10:10" ht="15.75" customHeight="1" x14ac:dyDescent="0.2">
      <c r="J872" s="1"/>
    </row>
    <row r="873" spans="10:10" ht="15.75" customHeight="1" x14ac:dyDescent="0.2">
      <c r="J873" s="1"/>
    </row>
    <row r="874" spans="10:10" ht="15.75" customHeight="1" x14ac:dyDescent="0.2">
      <c r="J874" s="1"/>
    </row>
    <row r="875" spans="10:10" ht="15.75" customHeight="1" x14ac:dyDescent="0.2">
      <c r="J875" s="1"/>
    </row>
    <row r="876" spans="10:10" ht="15.75" customHeight="1" x14ac:dyDescent="0.2">
      <c r="J876" s="1"/>
    </row>
    <row r="877" spans="10:10" ht="15.75" customHeight="1" x14ac:dyDescent="0.2">
      <c r="J877" s="1"/>
    </row>
    <row r="878" spans="10:10" ht="15.75" customHeight="1" x14ac:dyDescent="0.2">
      <c r="J878" s="1"/>
    </row>
    <row r="879" spans="10:10" ht="15.75" customHeight="1" x14ac:dyDescent="0.2">
      <c r="J879" s="1"/>
    </row>
    <row r="880" spans="10:10" ht="15.75" customHeight="1" x14ac:dyDescent="0.2">
      <c r="J880" s="1"/>
    </row>
    <row r="881" spans="10:10" ht="15.75" customHeight="1" x14ac:dyDescent="0.2">
      <c r="J881" s="1"/>
    </row>
    <row r="882" spans="10:10" ht="15.75" customHeight="1" x14ac:dyDescent="0.2">
      <c r="J882" s="1"/>
    </row>
    <row r="883" spans="10:10" ht="15.75" customHeight="1" x14ac:dyDescent="0.2">
      <c r="J883" s="1"/>
    </row>
    <row r="884" spans="10:10" ht="15.75" customHeight="1" x14ac:dyDescent="0.2">
      <c r="J884" s="1"/>
    </row>
    <row r="885" spans="10:10" ht="15.75" customHeight="1" x14ac:dyDescent="0.2">
      <c r="J885" s="1"/>
    </row>
    <row r="886" spans="10:10" ht="15.75" customHeight="1" x14ac:dyDescent="0.2">
      <c r="J886" s="1"/>
    </row>
    <row r="887" spans="10:10" ht="15.75" customHeight="1" x14ac:dyDescent="0.2">
      <c r="J887" s="1"/>
    </row>
    <row r="888" spans="10:10" ht="15.75" customHeight="1" x14ac:dyDescent="0.2">
      <c r="J888" s="1"/>
    </row>
    <row r="889" spans="10:10" ht="15.75" customHeight="1" x14ac:dyDescent="0.2">
      <c r="J889" s="1"/>
    </row>
    <row r="890" spans="10:10" ht="15.75" customHeight="1" x14ac:dyDescent="0.2">
      <c r="J890" s="1"/>
    </row>
    <row r="891" spans="10:10" ht="15.75" customHeight="1" x14ac:dyDescent="0.2">
      <c r="J891" s="1"/>
    </row>
    <row r="892" spans="10:10" ht="15.75" customHeight="1" x14ac:dyDescent="0.2">
      <c r="J892" s="1"/>
    </row>
    <row r="893" spans="10:10" ht="15.75" customHeight="1" x14ac:dyDescent="0.2">
      <c r="J893" s="1"/>
    </row>
    <row r="894" spans="10:10" ht="15.75" customHeight="1" x14ac:dyDescent="0.2">
      <c r="J894" s="1"/>
    </row>
    <row r="895" spans="10:10" ht="15.75" customHeight="1" x14ac:dyDescent="0.2">
      <c r="J895" s="1"/>
    </row>
    <row r="896" spans="10:10" ht="15.75" customHeight="1" x14ac:dyDescent="0.2">
      <c r="J896" s="1"/>
    </row>
    <row r="897" spans="10:10" ht="15.75" customHeight="1" x14ac:dyDescent="0.2">
      <c r="J897" s="1"/>
    </row>
    <row r="898" spans="10:10" ht="15.75" customHeight="1" x14ac:dyDescent="0.2">
      <c r="J898" s="1"/>
    </row>
    <row r="899" spans="10:10" ht="15.75" customHeight="1" x14ac:dyDescent="0.2">
      <c r="J899" s="1"/>
    </row>
    <row r="900" spans="10:10" ht="15.75" customHeight="1" x14ac:dyDescent="0.2">
      <c r="J900" s="1"/>
    </row>
    <row r="901" spans="10:10" ht="15.75" customHeight="1" x14ac:dyDescent="0.2">
      <c r="J901" s="1"/>
    </row>
    <row r="902" spans="10:10" ht="15.75" customHeight="1" x14ac:dyDescent="0.2">
      <c r="J902" s="1"/>
    </row>
    <row r="903" spans="10:10" ht="15.75" customHeight="1" x14ac:dyDescent="0.2">
      <c r="J903" s="1"/>
    </row>
    <row r="904" spans="10:10" ht="15.75" customHeight="1" x14ac:dyDescent="0.2">
      <c r="J904" s="1"/>
    </row>
    <row r="905" spans="10:10" ht="15.75" customHeight="1" x14ac:dyDescent="0.2">
      <c r="J905" s="1"/>
    </row>
    <row r="906" spans="10:10" ht="15.75" customHeight="1" x14ac:dyDescent="0.2">
      <c r="J906" s="1"/>
    </row>
    <row r="907" spans="10:10" ht="15.75" customHeight="1" x14ac:dyDescent="0.2">
      <c r="J907" s="1"/>
    </row>
    <row r="908" spans="10:10" ht="15.75" customHeight="1" x14ac:dyDescent="0.2">
      <c r="J908" s="1"/>
    </row>
    <row r="909" spans="10:10" ht="15.75" customHeight="1" x14ac:dyDescent="0.2">
      <c r="J909" s="1"/>
    </row>
    <row r="910" spans="10:10" ht="15.75" customHeight="1" x14ac:dyDescent="0.2">
      <c r="J910" s="1"/>
    </row>
    <row r="911" spans="10:10" ht="15.75" customHeight="1" x14ac:dyDescent="0.2">
      <c r="J911" s="1"/>
    </row>
    <row r="912" spans="10:10" ht="15.75" customHeight="1" x14ac:dyDescent="0.2">
      <c r="J912" s="1"/>
    </row>
    <row r="913" spans="10:10" ht="15.75" customHeight="1" x14ac:dyDescent="0.2">
      <c r="J913" s="1"/>
    </row>
    <row r="914" spans="10:10" ht="15.75" customHeight="1" x14ac:dyDescent="0.2">
      <c r="J914" s="1"/>
    </row>
    <row r="915" spans="10:10" ht="15.75" customHeight="1" x14ac:dyDescent="0.2">
      <c r="J915" s="1"/>
    </row>
    <row r="916" spans="10:10" ht="15.75" customHeight="1" x14ac:dyDescent="0.2">
      <c r="J916" s="1"/>
    </row>
    <row r="917" spans="10:10" ht="15.75" customHeight="1" x14ac:dyDescent="0.2">
      <c r="J917" s="1"/>
    </row>
    <row r="918" spans="10:10" ht="15.75" customHeight="1" x14ac:dyDescent="0.2">
      <c r="J918" s="1"/>
    </row>
    <row r="919" spans="10:10" ht="15.75" customHeight="1" x14ac:dyDescent="0.2">
      <c r="J919" s="1"/>
    </row>
    <row r="920" spans="10:10" ht="15.75" customHeight="1" x14ac:dyDescent="0.2">
      <c r="J920" s="1"/>
    </row>
    <row r="921" spans="10:10" ht="15.75" customHeight="1" x14ac:dyDescent="0.2">
      <c r="J921" s="1"/>
    </row>
    <row r="922" spans="10:10" ht="15.75" customHeight="1" x14ac:dyDescent="0.2">
      <c r="J922" s="1"/>
    </row>
    <row r="923" spans="10:10" ht="15.75" customHeight="1" x14ac:dyDescent="0.2">
      <c r="J923" s="1"/>
    </row>
    <row r="924" spans="10:10" ht="15.75" customHeight="1" x14ac:dyDescent="0.2">
      <c r="J924" s="1"/>
    </row>
    <row r="925" spans="10:10" ht="15.75" customHeight="1" x14ac:dyDescent="0.2">
      <c r="J925" s="1"/>
    </row>
    <row r="926" spans="10:10" ht="15.75" customHeight="1" x14ac:dyDescent="0.2">
      <c r="J926" s="1"/>
    </row>
    <row r="927" spans="10:10" ht="15.75" customHeight="1" x14ac:dyDescent="0.2">
      <c r="J927" s="1"/>
    </row>
    <row r="928" spans="10:10" ht="15.75" customHeight="1" x14ac:dyDescent="0.2">
      <c r="J928" s="1"/>
    </row>
    <row r="929" spans="10:10" ht="15.75" customHeight="1" x14ac:dyDescent="0.2">
      <c r="J929" s="1"/>
    </row>
    <row r="930" spans="10:10" ht="15.75" customHeight="1" x14ac:dyDescent="0.2">
      <c r="J930" s="1"/>
    </row>
    <row r="931" spans="10:10" ht="15.75" customHeight="1" x14ac:dyDescent="0.2">
      <c r="J931" s="1"/>
    </row>
    <row r="932" spans="10:10" ht="15.75" customHeight="1" x14ac:dyDescent="0.2">
      <c r="J932" s="1"/>
    </row>
    <row r="933" spans="10:10" ht="15.75" customHeight="1" x14ac:dyDescent="0.2">
      <c r="J933" s="1"/>
    </row>
    <row r="934" spans="10:10" ht="15.75" customHeight="1" x14ac:dyDescent="0.2">
      <c r="J934" s="1"/>
    </row>
    <row r="935" spans="10:10" ht="15.75" customHeight="1" x14ac:dyDescent="0.2">
      <c r="J935" s="1"/>
    </row>
    <row r="936" spans="10:10" ht="15.75" customHeight="1" x14ac:dyDescent="0.2">
      <c r="J936" s="1"/>
    </row>
    <row r="937" spans="10:10" ht="15.75" customHeight="1" x14ac:dyDescent="0.2">
      <c r="J937" s="1"/>
    </row>
    <row r="938" spans="10:10" ht="15.75" customHeight="1" x14ac:dyDescent="0.2">
      <c r="J938" s="1"/>
    </row>
    <row r="939" spans="10:10" ht="15.75" customHeight="1" x14ac:dyDescent="0.2">
      <c r="J939" s="1"/>
    </row>
    <row r="940" spans="10:10" ht="15.75" customHeight="1" x14ac:dyDescent="0.2">
      <c r="J940" s="1"/>
    </row>
    <row r="941" spans="10:10" ht="15.75" customHeight="1" x14ac:dyDescent="0.2">
      <c r="J941" s="1"/>
    </row>
    <row r="942" spans="10:10" ht="15.75" customHeight="1" x14ac:dyDescent="0.2">
      <c r="J942" s="1"/>
    </row>
    <row r="943" spans="10:10" ht="15.75" customHeight="1" x14ac:dyDescent="0.2">
      <c r="J943" s="1"/>
    </row>
    <row r="944" spans="10:10" ht="15.75" customHeight="1" x14ac:dyDescent="0.2">
      <c r="J944" s="1"/>
    </row>
    <row r="945" spans="10:10" ht="15.75" customHeight="1" x14ac:dyDescent="0.2">
      <c r="J945" s="1"/>
    </row>
    <row r="946" spans="10:10" ht="15.75" customHeight="1" x14ac:dyDescent="0.2">
      <c r="J946" s="1"/>
    </row>
    <row r="947" spans="10:10" ht="15.75" customHeight="1" x14ac:dyDescent="0.2">
      <c r="J947" s="1"/>
    </row>
    <row r="948" spans="10:10" ht="15.75" customHeight="1" x14ac:dyDescent="0.2">
      <c r="J948" s="1"/>
    </row>
    <row r="949" spans="10:10" ht="15.75" customHeight="1" x14ac:dyDescent="0.2">
      <c r="J949" s="1"/>
    </row>
    <row r="950" spans="10:10" ht="15.75" customHeight="1" x14ac:dyDescent="0.2">
      <c r="J950" s="1"/>
    </row>
    <row r="951" spans="10:10" ht="15.75" customHeight="1" x14ac:dyDescent="0.2">
      <c r="J951" s="1"/>
    </row>
    <row r="952" spans="10:10" ht="15.75" customHeight="1" x14ac:dyDescent="0.2">
      <c r="J952" s="1"/>
    </row>
    <row r="953" spans="10:10" ht="15.75" customHeight="1" x14ac:dyDescent="0.2">
      <c r="J953" s="1"/>
    </row>
    <row r="954" spans="10:10" ht="15.75" customHeight="1" x14ac:dyDescent="0.2">
      <c r="J954" s="1"/>
    </row>
    <row r="955" spans="10:10" ht="15.75" customHeight="1" x14ac:dyDescent="0.2">
      <c r="J955" s="1"/>
    </row>
    <row r="956" spans="10:10" ht="15.75" customHeight="1" x14ac:dyDescent="0.2">
      <c r="J956" s="1"/>
    </row>
    <row r="957" spans="10:10" ht="15.75" customHeight="1" x14ac:dyDescent="0.2">
      <c r="J957" s="1"/>
    </row>
    <row r="958" spans="10:10" ht="15.75" customHeight="1" x14ac:dyDescent="0.2">
      <c r="J958" s="1"/>
    </row>
    <row r="959" spans="10:10" ht="15.75" customHeight="1" x14ac:dyDescent="0.2">
      <c r="J959" s="1"/>
    </row>
    <row r="960" spans="10:10" ht="15.75" customHeight="1" x14ac:dyDescent="0.2">
      <c r="J960" s="1"/>
    </row>
    <row r="961" spans="10:10" ht="15.75" customHeight="1" x14ac:dyDescent="0.2">
      <c r="J961" s="1"/>
    </row>
    <row r="962" spans="10:10" ht="15.75" customHeight="1" x14ac:dyDescent="0.2">
      <c r="J962" s="1"/>
    </row>
    <row r="963" spans="10:10" ht="15.75" customHeight="1" x14ac:dyDescent="0.2">
      <c r="J963" s="1"/>
    </row>
    <row r="964" spans="10:10" ht="15.75" customHeight="1" x14ac:dyDescent="0.2">
      <c r="J964" s="1"/>
    </row>
    <row r="965" spans="10:10" ht="15.75" customHeight="1" x14ac:dyDescent="0.2">
      <c r="J965" s="1"/>
    </row>
    <row r="966" spans="10:10" ht="15.75" customHeight="1" x14ac:dyDescent="0.2">
      <c r="J966" s="1"/>
    </row>
    <row r="967" spans="10:10" ht="15.75" customHeight="1" x14ac:dyDescent="0.2">
      <c r="J967" s="1"/>
    </row>
    <row r="968" spans="10:10" ht="15.75" customHeight="1" x14ac:dyDescent="0.2">
      <c r="J968" s="1"/>
    </row>
    <row r="969" spans="10:10" ht="15.75" customHeight="1" x14ac:dyDescent="0.2">
      <c r="J969" s="1"/>
    </row>
    <row r="970" spans="10:10" ht="15.75" customHeight="1" x14ac:dyDescent="0.2">
      <c r="J970" s="1"/>
    </row>
    <row r="971" spans="10:10" ht="15.75" customHeight="1" x14ac:dyDescent="0.2">
      <c r="J971" s="1"/>
    </row>
    <row r="972" spans="10:10" ht="15.75" customHeight="1" x14ac:dyDescent="0.2">
      <c r="J972" s="1"/>
    </row>
    <row r="973" spans="10:10" ht="15.75" customHeight="1" x14ac:dyDescent="0.2">
      <c r="J973" s="1"/>
    </row>
    <row r="974" spans="10:10" ht="15.75" customHeight="1" x14ac:dyDescent="0.2">
      <c r="J974" s="1"/>
    </row>
    <row r="975" spans="10:10" ht="15.75" customHeight="1" x14ac:dyDescent="0.2">
      <c r="J975" s="1"/>
    </row>
    <row r="976" spans="10:10" ht="15.75" customHeight="1" x14ac:dyDescent="0.2">
      <c r="J976" s="1"/>
    </row>
    <row r="977" spans="10:10" ht="15.75" customHeight="1" x14ac:dyDescent="0.2">
      <c r="J977" s="1"/>
    </row>
    <row r="978" spans="10:10" ht="15.75" customHeight="1" x14ac:dyDescent="0.2">
      <c r="J978" s="1"/>
    </row>
    <row r="979" spans="10:10" ht="15.75" customHeight="1" x14ac:dyDescent="0.2">
      <c r="J979" s="1"/>
    </row>
    <row r="980" spans="10:10" ht="15.75" customHeight="1" x14ac:dyDescent="0.2">
      <c r="J980" s="1"/>
    </row>
    <row r="981" spans="10:10" ht="15.75" customHeight="1" x14ac:dyDescent="0.2">
      <c r="J981" s="1"/>
    </row>
    <row r="982" spans="10:10" ht="15.75" customHeight="1" x14ac:dyDescent="0.2">
      <c r="J982" s="1"/>
    </row>
    <row r="983" spans="10:10" ht="15.75" customHeight="1" x14ac:dyDescent="0.2">
      <c r="J983" s="1"/>
    </row>
    <row r="984" spans="10:10" ht="15.75" customHeight="1" x14ac:dyDescent="0.2">
      <c r="J984" s="1"/>
    </row>
    <row r="985" spans="10:10" ht="15.75" customHeight="1" x14ac:dyDescent="0.2">
      <c r="J985" s="1"/>
    </row>
    <row r="986" spans="10:10" ht="15.75" customHeight="1" x14ac:dyDescent="0.2">
      <c r="J986" s="1"/>
    </row>
    <row r="987" spans="10:10" ht="15.75" customHeight="1" x14ac:dyDescent="0.2">
      <c r="J987" s="1"/>
    </row>
    <row r="988" spans="10:10" ht="15.75" customHeight="1" x14ac:dyDescent="0.2">
      <c r="J988" s="1"/>
    </row>
    <row r="989" spans="10:10" ht="15.75" customHeight="1" x14ac:dyDescent="0.2">
      <c r="J989" s="1"/>
    </row>
    <row r="990" spans="10:10" ht="15.75" customHeight="1" x14ac:dyDescent="0.2">
      <c r="J990" s="1"/>
    </row>
    <row r="991" spans="10:10" ht="15.75" customHeight="1" x14ac:dyDescent="0.2">
      <c r="J991" s="1"/>
    </row>
    <row r="992" spans="10:10" ht="15.75" customHeight="1" x14ac:dyDescent="0.2">
      <c r="J992" s="1"/>
    </row>
    <row r="993" spans="10:10" ht="15.75" customHeight="1" x14ac:dyDescent="0.2">
      <c r="J993" s="1"/>
    </row>
    <row r="994" spans="10:10" ht="15.75" customHeight="1" x14ac:dyDescent="0.2">
      <c r="J994" s="1"/>
    </row>
    <row r="995" spans="10:10" ht="15.75" customHeight="1" x14ac:dyDescent="0.2">
      <c r="J995" s="1"/>
    </row>
    <row r="996" spans="10:10" ht="15.75" customHeight="1" x14ac:dyDescent="0.2">
      <c r="J996" s="1"/>
    </row>
    <row r="997" spans="10:10" ht="15.75" customHeight="1" x14ac:dyDescent="0.2">
      <c r="J997" s="1"/>
    </row>
    <row r="998" spans="10:10" ht="15.75" customHeight="1" x14ac:dyDescent="0.2">
      <c r="J998" s="1"/>
    </row>
    <row r="999" spans="10:10" ht="15.75" customHeight="1" x14ac:dyDescent="0.2">
      <c r="J999" s="1"/>
    </row>
  </sheetData>
  <mergeCells count="25">
    <mergeCell ref="A36:A37"/>
    <mergeCell ref="A31:A32"/>
    <mergeCell ref="A18:A19"/>
    <mergeCell ref="B21:C21"/>
    <mergeCell ref="B20:C20"/>
    <mergeCell ref="A3:K3"/>
    <mergeCell ref="A2:K2"/>
    <mergeCell ref="A4:K4"/>
    <mergeCell ref="H18:K18"/>
    <mergeCell ref="D18:G18"/>
    <mergeCell ref="B18:C19"/>
    <mergeCell ref="E36:G36"/>
    <mergeCell ref="B36:D36"/>
    <mergeCell ref="H36:H37"/>
    <mergeCell ref="B22:C22"/>
    <mergeCell ref="B28:C28"/>
    <mergeCell ref="B27:C27"/>
    <mergeCell ref="B26:C26"/>
    <mergeCell ref="B25:C25"/>
    <mergeCell ref="B24:C24"/>
    <mergeCell ref="B23:C23"/>
    <mergeCell ref="G31:I31"/>
    <mergeCell ref="D31:F31"/>
    <mergeCell ref="B33:C33"/>
    <mergeCell ref="B31:C32"/>
  </mergeCells>
  <printOptions horizontalCentered="1"/>
  <pageMargins left="0.59055118110236227" right="0.59055118110236227" top="0.78740157480314965" bottom="0.59055118110236227" header="0.78740157480314965" footer="0.39370078740157483"/>
  <pageSetup paperSize="9" scale="75" fitToHeight="0" pageOrder="overThenDown" orientation="landscape" cellComments="atEnd" r:id="rId1"/>
  <headerFooter>
    <oddFooter>&amp;R&amp;P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X91"/>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5703125" style="343" customWidth="1"/>
    <col min="2" max="2" width="21.7109375" style="343" bestFit="1" customWidth="1"/>
    <col min="3" max="3" width="9.5703125" style="343" customWidth="1"/>
    <col min="4" max="4" width="8.7109375" style="343" customWidth="1"/>
    <col min="5" max="6" width="8.7109375" style="343" bestFit="1" customWidth="1"/>
    <col min="7" max="7" width="9" style="343" customWidth="1"/>
    <col min="8" max="8" width="7.5703125" style="343" bestFit="1" customWidth="1"/>
    <col min="9" max="9" width="7.140625" style="343" bestFit="1" customWidth="1"/>
    <col min="10" max="10" width="7.5703125" style="343" bestFit="1" customWidth="1"/>
    <col min="11" max="12" width="8.5703125" style="343" bestFit="1" customWidth="1"/>
    <col min="13" max="13" width="9.28515625" style="343" bestFit="1" customWidth="1"/>
    <col min="14" max="15" width="9" style="343" customWidth="1"/>
    <col min="16" max="16" width="9.28515625" style="343" bestFit="1" customWidth="1"/>
    <col min="17" max="17" width="11" style="343" bestFit="1" customWidth="1"/>
    <col min="18" max="18" width="11.28515625" style="343" customWidth="1"/>
    <col min="19" max="19" width="9.42578125" style="343" bestFit="1" customWidth="1"/>
    <col min="20" max="20" width="9.7109375" style="343" customWidth="1"/>
    <col min="21" max="21" width="8.5703125" style="343" customWidth="1"/>
    <col min="22" max="22" width="9.7109375" style="343" customWidth="1"/>
    <col min="23" max="16384" width="14.42578125" style="343"/>
  </cols>
  <sheetData>
    <row r="1" spans="1:24" ht="12.75" x14ac:dyDescent="0.2">
      <c r="A1" s="302"/>
      <c r="B1" s="302"/>
      <c r="C1" s="302"/>
      <c r="D1" s="302"/>
      <c r="E1" s="302"/>
      <c r="F1" s="302"/>
      <c r="G1" s="302"/>
      <c r="H1" s="302"/>
      <c r="I1" s="302"/>
      <c r="J1" s="302"/>
      <c r="K1" s="302"/>
      <c r="L1" s="302"/>
      <c r="M1" s="302"/>
      <c r="N1" s="302"/>
      <c r="O1" s="302"/>
      <c r="P1" s="302"/>
      <c r="Q1" s="302"/>
      <c r="R1" s="302"/>
      <c r="S1" s="302"/>
      <c r="T1" s="302"/>
      <c r="U1" s="302"/>
      <c r="V1" s="303" t="s">
        <v>341</v>
      </c>
    </row>
    <row r="2" spans="1:24" ht="12.75" x14ac:dyDescent="0.2">
      <c r="A2" s="626" t="str">
        <f>'AT-2-S1 BUDGET'!A2</f>
        <v>[Mid Day Meal Scheme, U.P.]</v>
      </c>
      <c r="B2" s="608"/>
      <c r="C2" s="608"/>
      <c r="D2" s="608"/>
      <c r="E2" s="608"/>
      <c r="F2" s="608"/>
      <c r="G2" s="608"/>
      <c r="H2" s="608"/>
      <c r="I2" s="608"/>
      <c r="J2" s="608"/>
      <c r="K2" s="608"/>
      <c r="L2" s="608"/>
      <c r="M2" s="608"/>
      <c r="N2" s="608"/>
      <c r="O2" s="608"/>
      <c r="P2" s="608"/>
      <c r="Q2" s="608"/>
      <c r="R2" s="608"/>
      <c r="S2" s="608"/>
      <c r="T2" s="608"/>
      <c r="U2" s="608"/>
      <c r="V2" s="608"/>
    </row>
    <row r="3" spans="1:24" ht="24.75" customHeight="1" x14ac:dyDescent="0.2">
      <c r="A3" s="613" t="str">
        <f>'AT-2-S1 BUDGET'!A3</f>
        <v>Annual Work Plan and Budget 2018-19</v>
      </c>
      <c r="B3" s="608"/>
      <c r="C3" s="608"/>
      <c r="D3" s="608"/>
      <c r="E3" s="608"/>
      <c r="F3" s="608"/>
      <c r="G3" s="608"/>
      <c r="H3" s="608"/>
      <c r="I3" s="608"/>
      <c r="J3" s="608"/>
      <c r="K3" s="608"/>
      <c r="L3" s="608"/>
      <c r="M3" s="608"/>
      <c r="N3" s="608"/>
      <c r="O3" s="608"/>
      <c r="P3" s="608"/>
      <c r="Q3" s="608"/>
      <c r="R3" s="608"/>
      <c r="S3" s="608"/>
      <c r="T3" s="608"/>
      <c r="U3" s="608"/>
      <c r="V3" s="608"/>
    </row>
    <row r="4" spans="1:24" ht="12.75" x14ac:dyDescent="0.2">
      <c r="A4" s="625" t="s">
        <v>342</v>
      </c>
      <c r="B4" s="608"/>
      <c r="C4" s="608"/>
      <c r="D4" s="608"/>
      <c r="E4" s="608"/>
      <c r="F4" s="608"/>
      <c r="G4" s="608"/>
      <c r="H4" s="608"/>
      <c r="I4" s="608"/>
      <c r="J4" s="608"/>
      <c r="K4" s="608"/>
      <c r="L4" s="608"/>
      <c r="M4" s="608"/>
      <c r="N4" s="608"/>
      <c r="O4" s="608"/>
      <c r="P4" s="608"/>
      <c r="Q4" s="608"/>
      <c r="R4" s="608"/>
      <c r="S4" s="608"/>
      <c r="T4" s="608"/>
      <c r="U4" s="608"/>
      <c r="V4" s="608"/>
    </row>
    <row r="5" spans="1:24" ht="12.75" x14ac:dyDescent="0.2">
      <c r="A5" s="324" t="str">
        <f>AT_2A_fundflow!A5</f>
        <v>State: UTTAR PRADESH</v>
      </c>
      <c r="B5" s="302"/>
      <c r="C5" s="302"/>
      <c r="D5" s="302"/>
      <c r="E5" s="302"/>
      <c r="F5" s="302"/>
      <c r="G5" s="302"/>
      <c r="H5" s="302"/>
      <c r="I5" s="302"/>
      <c r="J5" s="302"/>
      <c r="K5" s="302"/>
      <c r="L5" s="373"/>
      <c r="M5" s="302"/>
      <c r="N5" s="302"/>
      <c r="O5" s="302"/>
      <c r="P5" s="302"/>
      <c r="Q5" s="302"/>
      <c r="R5" s="302"/>
      <c r="S5" s="302"/>
      <c r="T5" s="302"/>
      <c r="U5" s="325" t="str">
        <f>AT_2A_fundflow!U5</f>
        <v>(For the Period 01.04.17 to 31.03.18)</v>
      </c>
      <c r="V5" s="325" t="str">
        <f>'AT-2-S1 BUDGET'!V5</f>
        <v>Rs. in Lakh</v>
      </c>
    </row>
    <row r="6" spans="1:24" ht="45" customHeight="1" x14ac:dyDescent="0.2">
      <c r="A6" s="603" t="s">
        <v>304</v>
      </c>
      <c r="B6" s="603" t="s">
        <v>99</v>
      </c>
      <c r="C6" s="603" t="s">
        <v>343</v>
      </c>
      <c r="D6" s="638" t="s">
        <v>1079</v>
      </c>
      <c r="E6" s="605" t="s">
        <v>345</v>
      </c>
      <c r="F6" s="609"/>
      <c r="G6" s="610"/>
      <c r="H6" s="605" t="s">
        <v>325</v>
      </c>
      <c r="I6" s="609"/>
      <c r="J6" s="610"/>
      <c r="K6" s="605" t="s">
        <v>346</v>
      </c>
      <c r="L6" s="609"/>
      <c r="M6" s="610"/>
      <c r="N6" s="605" t="s">
        <v>347</v>
      </c>
      <c r="O6" s="609"/>
      <c r="P6" s="610"/>
      <c r="Q6" s="605" t="s">
        <v>348</v>
      </c>
      <c r="R6" s="609"/>
      <c r="S6" s="610"/>
      <c r="T6" s="603" t="s">
        <v>349</v>
      </c>
      <c r="U6" s="603" t="s">
        <v>350</v>
      </c>
      <c r="V6" s="603" t="s">
        <v>351</v>
      </c>
      <c r="W6" s="309"/>
      <c r="X6" s="309"/>
    </row>
    <row r="7" spans="1:24" ht="46.5" customHeight="1" x14ac:dyDescent="0.2">
      <c r="A7" s="611"/>
      <c r="B7" s="611"/>
      <c r="C7" s="611"/>
      <c r="D7" s="611"/>
      <c r="E7" s="310" t="s">
        <v>352</v>
      </c>
      <c r="F7" s="310" t="s">
        <v>353</v>
      </c>
      <c r="G7" s="310" t="s">
        <v>11</v>
      </c>
      <c r="H7" s="310" t="s">
        <v>352</v>
      </c>
      <c r="I7" s="310" t="s">
        <v>353</v>
      </c>
      <c r="J7" s="310" t="s">
        <v>11</v>
      </c>
      <c r="K7" s="310" t="s">
        <v>352</v>
      </c>
      <c r="L7" s="310" t="s">
        <v>353</v>
      </c>
      <c r="M7" s="310" t="s">
        <v>11</v>
      </c>
      <c r="N7" s="310" t="s">
        <v>352</v>
      </c>
      <c r="O7" s="310" t="s">
        <v>353</v>
      </c>
      <c r="P7" s="310" t="s">
        <v>11</v>
      </c>
      <c r="Q7" s="310" t="s">
        <v>352</v>
      </c>
      <c r="R7" s="310" t="s">
        <v>353</v>
      </c>
      <c r="S7" s="310" t="s">
        <v>11</v>
      </c>
      <c r="T7" s="611"/>
      <c r="U7" s="611"/>
      <c r="V7" s="611"/>
      <c r="W7" s="309"/>
      <c r="X7" s="309"/>
    </row>
    <row r="8" spans="1:24" ht="18" customHeight="1" x14ac:dyDescent="0.2">
      <c r="A8" s="310">
        <v>1</v>
      </c>
      <c r="B8" s="310">
        <v>2</v>
      </c>
      <c r="C8" s="310">
        <v>3</v>
      </c>
      <c r="D8" s="310">
        <v>4</v>
      </c>
      <c r="E8" s="310">
        <v>5</v>
      </c>
      <c r="F8" s="310">
        <v>6</v>
      </c>
      <c r="G8" s="310" t="s">
        <v>354</v>
      </c>
      <c r="H8" s="310">
        <v>8</v>
      </c>
      <c r="I8" s="310">
        <v>9</v>
      </c>
      <c r="J8" s="310" t="s">
        <v>355</v>
      </c>
      <c r="K8" s="310">
        <v>11</v>
      </c>
      <c r="L8" s="310">
        <v>12</v>
      </c>
      <c r="M8" s="310" t="s">
        <v>356</v>
      </c>
      <c r="N8" s="310">
        <v>14</v>
      </c>
      <c r="O8" s="310">
        <v>15</v>
      </c>
      <c r="P8" s="310" t="s">
        <v>357</v>
      </c>
      <c r="Q8" s="310" t="s">
        <v>358</v>
      </c>
      <c r="R8" s="310" t="s">
        <v>359</v>
      </c>
      <c r="S8" s="310" t="s">
        <v>360</v>
      </c>
      <c r="T8" s="310">
        <v>20</v>
      </c>
      <c r="U8" s="310">
        <v>21</v>
      </c>
      <c r="V8" s="310">
        <v>22</v>
      </c>
      <c r="W8" s="309"/>
      <c r="X8" s="309"/>
    </row>
    <row r="9" spans="1:24" ht="12.75" x14ac:dyDescent="0.2">
      <c r="A9" s="375"/>
      <c r="B9" s="375" t="s">
        <v>32</v>
      </c>
      <c r="C9" s="400">
        <f t="shared" ref="C9:S9" si="0">SUM(C10:C84)</f>
        <v>280939</v>
      </c>
      <c r="D9" s="400">
        <f t="shared" si="0"/>
        <v>277411</v>
      </c>
      <c r="E9" s="376">
        <f t="shared" si="0"/>
        <v>23869.739999999998</v>
      </c>
      <c r="F9" s="376">
        <f t="shared" si="0"/>
        <v>15913.159999999994</v>
      </c>
      <c r="G9" s="376">
        <f t="shared" si="0"/>
        <v>39782.899999999994</v>
      </c>
      <c r="H9" s="376">
        <f t="shared" si="0"/>
        <v>1556.1610000000001</v>
      </c>
      <c r="I9" s="376">
        <f t="shared" si="0"/>
        <v>738.52099999999973</v>
      </c>
      <c r="J9" s="376">
        <f t="shared" si="0"/>
        <v>2294.6819999999998</v>
      </c>
      <c r="K9" s="376">
        <f t="shared" si="0"/>
        <v>22449.239999999998</v>
      </c>
      <c r="L9" s="376">
        <f t="shared" si="0"/>
        <v>14966.17</v>
      </c>
      <c r="M9" s="376">
        <f t="shared" si="0"/>
        <v>37415.409999999996</v>
      </c>
      <c r="N9" s="376">
        <f t="shared" si="0"/>
        <v>24026.603000000006</v>
      </c>
      <c r="O9" s="376">
        <f t="shared" si="0"/>
        <v>15307.294799999994</v>
      </c>
      <c r="P9" s="376">
        <f t="shared" si="0"/>
        <v>39333.897800000013</v>
      </c>
      <c r="Q9" s="376">
        <f t="shared" si="0"/>
        <v>-21.201999999999998</v>
      </c>
      <c r="R9" s="376">
        <f t="shared" si="0"/>
        <v>397.39619999999979</v>
      </c>
      <c r="S9" s="376">
        <f t="shared" si="0"/>
        <v>376.19419999999991</v>
      </c>
      <c r="T9" s="400"/>
      <c r="U9" s="400">
        <f>SUM(U10:U84)</f>
        <v>277411</v>
      </c>
      <c r="V9" s="400">
        <f>SUM(V10:V84)</f>
        <v>277411</v>
      </c>
      <c r="W9" s="347"/>
      <c r="X9" s="347"/>
    </row>
    <row r="10" spans="1:24" ht="12.75" x14ac:dyDescent="0.2">
      <c r="A10" s="379">
        <f>AT3A_Schools_PS!A10</f>
        <v>1</v>
      </c>
      <c r="B10" s="379" t="str">
        <f>AT3A_Schools_PS!B10</f>
        <v>01-AGRA</v>
      </c>
      <c r="C10" s="401">
        <v>4418</v>
      </c>
      <c r="D10" s="379">
        <v>4429</v>
      </c>
      <c r="E10" s="380">
        <v>364.5</v>
      </c>
      <c r="F10" s="380">
        <v>243</v>
      </c>
      <c r="G10" s="376">
        <f t="shared" ref="G10:G84" si="1">E10+F10</f>
        <v>607.5</v>
      </c>
      <c r="H10" s="402">
        <v>19.580000000000002</v>
      </c>
      <c r="I10" s="402">
        <v>-19.079999999999998</v>
      </c>
      <c r="J10" s="376">
        <f t="shared" ref="J10:J84" si="2">H10+I10</f>
        <v>0.50000000000000355</v>
      </c>
      <c r="K10" s="402">
        <v>346.1</v>
      </c>
      <c r="L10" s="402">
        <v>230.76</v>
      </c>
      <c r="M10" s="376">
        <f t="shared" ref="M10:M84" si="3">K10+L10</f>
        <v>576.86</v>
      </c>
      <c r="N10" s="402">
        <v>365.18500000000006</v>
      </c>
      <c r="O10" s="402">
        <v>243.45999999999998</v>
      </c>
      <c r="P10" s="376">
        <f t="shared" ref="P10:P84" si="4">N10+O10</f>
        <v>608.64499999999998</v>
      </c>
      <c r="Q10" s="380">
        <f t="shared" ref="Q10:Q41" si="5">H10+K10-N10</f>
        <v>0.4949999999999477</v>
      </c>
      <c r="R10" s="380">
        <f t="shared" ref="R10:R41" si="6">I10+L10-O10</f>
        <v>-31.779999999999973</v>
      </c>
      <c r="S10" s="376">
        <f t="shared" ref="S10:S84" si="7">Q10+R10</f>
        <v>-31.285000000000025</v>
      </c>
      <c r="T10" s="379" t="s">
        <v>361</v>
      </c>
      <c r="U10" s="379">
        <f t="shared" ref="U10:U84" si="8">D10</f>
        <v>4429</v>
      </c>
      <c r="V10" s="379">
        <f t="shared" ref="V10:V84" si="9">U10</f>
        <v>4429</v>
      </c>
    </row>
    <row r="11" spans="1:24" ht="12.75" x14ac:dyDescent="0.2">
      <c r="A11" s="379">
        <f>AT3A_Schools_PS!A11</f>
        <v>2</v>
      </c>
      <c r="B11" s="379" t="str">
        <f>AT3A_Schools_PS!B11</f>
        <v>02-ALIGARH</v>
      </c>
      <c r="C11" s="401">
        <v>3298</v>
      </c>
      <c r="D11" s="379">
        <v>3458</v>
      </c>
      <c r="E11" s="380">
        <v>316.98</v>
      </c>
      <c r="F11" s="380">
        <v>211.32</v>
      </c>
      <c r="G11" s="376">
        <f t="shared" si="1"/>
        <v>528.29999999999995</v>
      </c>
      <c r="H11" s="402">
        <v>14.240000000000009</v>
      </c>
      <c r="I11" s="402">
        <v>-32.85</v>
      </c>
      <c r="J11" s="376">
        <f t="shared" si="2"/>
        <v>-18.609999999999992</v>
      </c>
      <c r="K11" s="402">
        <v>301.32</v>
      </c>
      <c r="L11" s="402">
        <v>200.88</v>
      </c>
      <c r="M11" s="376">
        <f t="shared" si="3"/>
        <v>502.2</v>
      </c>
      <c r="N11" s="402">
        <v>307.78000000000003</v>
      </c>
      <c r="O11" s="402">
        <v>205.18</v>
      </c>
      <c r="P11" s="376">
        <f t="shared" si="4"/>
        <v>512.96</v>
      </c>
      <c r="Q11" s="380">
        <f t="shared" si="5"/>
        <v>7.7799999999999727</v>
      </c>
      <c r="R11" s="380">
        <f t="shared" si="6"/>
        <v>-37.150000000000006</v>
      </c>
      <c r="S11" s="376">
        <f t="shared" si="7"/>
        <v>-29.370000000000033</v>
      </c>
      <c r="T11" s="379" t="s">
        <v>361</v>
      </c>
      <c r="U11" s="379">
        <f t="shared" si="8"/>
        <v>3458</v>
      </c>
      <c r="V11" s="379">
        <f t="shared" si="9"/>
        <v>3458</v>
      </c>
    </row>
    <row r="12" spans="1:24" ht="12.75" x14ac:dyDescent="0.2">
      <c r="A12" s="379">
        <f>AT3A_Schools_PS!A12</f>
        <v>3</v>
      </c>
      <c r="B12" s="379" t="str">
        <f>AT3A_Schools_PS!B12</f>
        <v>03-ALLAHABAD</v>
      </c>
      <c r="C12" s="401">
        <v>7514</v>
      </c>
      <c r="D12" s="379">
        <v>7832</v>
      </c>
      <c r="E12" s="380">
        <v>656.52</v>
      </c>
      <c r="F12" s="380">
        <v>437.68</v>
      </c>
      <c r="G12" s="376">
        <f t="shared" si="1"/>
        <v>1094.2</v>
      </c>
      <c r="H12" s="402">
        <v>10.89</v>
      </c>
      <c r="I12" s="402">
        <v>-25.22</v>
      </c>
      <c r="J12" s="376">
        <f t="shared" si="2"/>
        <v>-14.329999999999998</v>
      </c>
      <c r="K12" s="402">
        <v>665.03</v>
      </c>
      <c r="L12" s="402">
        <v>443.34</v>
      </c>
      <c r="M12" s="376">
        <f t="shared" si="3"/>
        <v>1108.3699999999999</v>
      </c>
      <c r="N12" s="402">
        <v>693.16</v>
      </c>
      <c r="O12" s="402">
        <v>462.1</v>
      </c>
      <c r="P12" s="376">
        <f t="shared" si="4"/>
        <v>1155.26</v>
      </c>
      <c r="Q12" s="380">
        <f t="shared" si="5"/>
        <v>-17.240000000000009</v>
      </c>
      <c r="R12" s="380">
        <f t="shared" si="6"/>
        <v>-43.980000000000018</v>
      </c>
      <c r="S12" s="376">
        <f t="shared" si="7"/>
        <v>-61.220000000000027</v>
      </c>
      <c r="T12" s="379" t="s">
        <v>361</v>
      </c>
      <c r="U12" s="379">
        <f t="shared" si="8"/>
        <v>7832</v>
      </c>
      <c r="V12" s="379">
        <f t="shared" si="9"/>
        <v>7832</v>
      </c>
    </row>
    <row r="13" spans="1:24" ht="12.75" x14ac:dyDescent="0.2">
      <c r="A13" s="379">
        <f>AT3A_Schools_PS!A13</f>
        <v>4</v>
      </c>
      <c r="B13" s="379" t="str">
        <f>AT3A_Schools_PS!B13</f>
        <v>04-AMBEDKAR NAGAR</v>
      </c>
      <c r="C13" s="401">
        <v>3407</v>
      </c>
      <c r="D13" s="379">
        <v>3396</v>
      </c>
      <c r="E13" s="380">
        <v>302.10000000000002</v>
      </c>
      <c r="F13" s="380">
        <v>201.4</v>
      </c>
      <c r="G13" s="376">
        <f t="shared" si="1"/>
        <v>503.5</v>
      </c>
      <c r="H13" s="402">
        <v>6.75</v>
      </c>
      <c r="I13" s="402">
        <v>-35.81</v>
      </c>
      <c r="J13" s="376">
        <f t="shared" si="2"/>
        <v>-29.060000000000002</v>
      </c>
      <c r="K13" s="402">
        <v>290.7</v>
      </c>
      <c r="L13" s="402">
        <v>193.8</v>
      </c>
      <c r="M13" s="376">
        <f t="shared" si="3"/>
        <v>484.5</v>
      </c>
      <c r="N13" s="402">
        <v>290.7</v>
      </c>
      <c r="O13" s="402">
        <v>193.79999999999998</v>
      </c>
      <c r="P13" s="376">
        <f t="shared" si="4"/>
        <v>484.5</v>
      </c>
      <c r="Q13" s="380">
        <f t="shared" si="5"/>
        <v>6.75</v>
      </c>
      <c r="R13" s="380">
        <f t="shared" si="6"/>
        <v>-35.809999999999974</v>
      </c>
      <c r="S13" s="376">
        <f t="shared" si="7"/>
        <v>-29.059999999999974</v>
      </c>
      <c r="T13" s="379" t="s">
        <v>361</v>
      </c>
      <c r="U13" s="379">
        <f t="shared" si="8"/>
        <v>3396</v>
      </c>
      <c r="V13" s="379">
        <f t="shared" si="9"/>
        <v>3396</v>
      </c>
    </row>
    <row r="14" spans="1:24" ht="12.75" x14ac:dyDescent="0.2">
      <c r="A14" s="379">
        <f>AT3A_Schools_PS!A14</f>
        <v>5</v>
      </c>
      <c r="B14" s="379" t="str">
        <f>AT3A_Schools_PS!B14</f>
        <v>05-AURAIYA</v>
      </c>
      <c r="C14" s="401">
        <v>2360</v>
      </c>
      <c r="D14" s="379">
        <v>2334</v>
      </c>
      <c r="E14" s="380">
        <v>217.08</v>
      </c>
      <c r="F14" s="380">
        <v>144.72</v>
      </c>
      <c r="G14" s="376">
        <f t="shared" si="1"/>
        <v>361.8</v>
      </c>
      <c r="H14" s="402">
        <v>6.46</v>
      </c>
      <c r="I14" s="402">
        <v>0</v>
      </c>
      <c r="J14" s="376">
        <f t="shared" si="2"/>
        <v>6.46</v>
      </c>
      <c r="K14" s="402">
        <v>202.64</v>
      </c>
      <c r="L14" s="402">
        <v>135.09</v>
      </c>
      <c r="M14" s="376">
        <f t="shared" si="3"/>
        <v>337.73</v>
      </c>
      <c r="N14" s="402">
        <v>200.89</v>
      </c>
      <c r="O14" s="402">
        <v>133.92000000000002</v>
      </c>
      <c r="P14" s="376">
        <f t="shared" si="4"/>
        <v>334.81</v>
      </c>
      <c r="Q14" s="380">
        <f t="shared" si="5"/>
        <v>8.210000000000008</v>
      </c>
      <c r="R14" s="380">
        <f t="shared" si="6"/>
        <v>1.1699999999999875</v>
      </c>
      <c r="S14" s="376">
        <f t="shared" si="7"/>
        <v>9.3799999999999955</v>
      </c>
      <c r="T14" s="379" t="s">
        <v>361</v>
      </c>
      <c r="U14" s="379">
        <f t="shared" si="8"/>
        <v>2334</v>
      </c>
      <c r="V14" s="379">
        <f t="shared" si="9"/>
        <v>2334</v>
      </c>
    </row>
    <row r="15" spans="1:24" ht="12.75" x14ac:dyDescent="0.2">
      <c r="A15" s="379">
        <f>AT3A_Schools_PS!A15</f>
        <v>6</v>
      </c>
      <c r="B15" s="379" t="str">
        <f>AT3A_Schools_PS!B15</f>
        <v>06-AZAMGARH</v>
      </c>
      <c r="C15" s="401">
        <v>6795</v>
      </c>
      <c r="D15" s="379">
        <v>6535</v>
      </c>
      <c r="E15" s="380">
        <v>594.36</v>
      </c>
      <c r="F15" s="380">
        <v>396.24</v>
      </c>
      <c r="G15" s="376">
        <f t="shared" si="1"/>
        <v>990.6</v>
      </c>
      <c r="H15" s="402">
        <v>10.29</v>
      </c>
      <c r="I15" s="402">
        <v>0</v>
      </c>
      <c r="J15" s="376">
        <f t="shared" si="2"/>
        <v>10.29</v>
      </c>
      <c r="K15" s="402">
        <v>574.14</v>
      </c>
      <c r="L15" s="402">
        <v>382.77</v>
      </c>
      <c r="M15" s="376">
        <f t="shared" si="3"/>
        <v>956.91</v>
      </c>
      <c r="N15" s="402">
        <v>574.14</v>
      </c>
      <c r="O15" s="402">
        <v>382.77000000000004</v>
      </c>
      <c r="P15" s="376">
        <f t="shared" si="4"/>
        <v>956.91000000000008</v>
      </c>
      <c r="Q15" s="380">
        <f t="shared" si="5"/>
        <v>10.289999999999964</v>
      </c>
      <c r="R15" s="380">
        <f t="shared" si="6"/>
        <v>0</v>
      </c>
      <c r="S15" s="376">
        <f t="shared" si="7"/>
        <v>10.289999999999964</v>
      </c>
      <c r="T15" s="379" t="s">
        <v>361</v>
      </c>
      <c r="U15" s="379">
        <f t="shared" si="8"/>
        <v>6535</v>
      </c>
      <c r="V15" s="379">
        <f t="shared" si="9"/>
        <v>6535</v>
      </c>
    </row>
    <row r="16" spans="1:24" ht="12.75" x14ac:dyDescent="0.2">
      <c r="A16" s="379">
        <f>AT3A_Schools_PS!A16</f>
        <v>7</v>
      </c>
      <c r="B16" s="379" t="str">
        <f>AT3A_Schools_PS!B16</f>
        <v>07-BADAUN</v>
      </c>
      <c r="C16" s="401">
        <v>4568</v>
      </c>
      <c r="D16" s="379">
        <v>4577</v>
      </c>
      <c r="E16" s="380">
        <v>366.3</v>
      </c>
      <c r="F16" s="380">
        <v>244.2</v>
      </c>
      <c r="G16" s="376">
        <f t="shared" si="1"/>
        <v>610.5</v>
      </c>
      <c r="H16" s="402">
        <v>21.027999999999999</v>
      </c>
      <c r="I16" s="402">
        <v>-3.282</v>
      </c>
      <c r="J16" s="376">
        <f t="shared" si="2"/>
        <v>17.745999999999999</v>
      </c>
      <c r="K16" s="402">
        <v>345.78</v>
      </c>
      <c r="L16" s="402">
        <v>230.52</v>
      </c>
      <c r="M16" s="376">
        <f t="shared" si="3"/>
        <v>576.29999999999995</v>
      </c>
      <c r="N16" s="402">
        <v>366.40800000000002</v>
      </c>
      <c r="O16" s="402">
        <v>244.292</v>
      </c>
      <c r="P16" s="376">
        <f t="shared" si="4"/>
        <v>610.70000000000005</v>
      </c>
      <c r="Q16" s="380">
        <f t="shared" si="5"/>
        <v>0.39999999999997726</v>
      </c>
      <c r="R16" s="380">
        <f t="shared" si="6"/>
        <v>-17.054000000000002</v>
      </c>
      <c r="S16" s="376">
        <f t="shared" si="7"/>
        <v>-16.654000000000025</v>
      </c>
      <c r="T16" s="379" t="s">
        <v>361</v>
      </c>
      <c r="U16" s="379">
        <f t="shared" si="8"/>
        <v>4577</v>
      </c>
      <c r="V16" s="379">
        <f t="shared" si="9"/>
        <v>4577</v>
      </c>
    </row>
    <row r="17" spans="1:22" ht="12.75" x14ac:dyDescent="0.2">
      <c r="A17" s="379">
        <f>AT3A_Schools_PS!A17</f>
        <v>8</v>
      </c>
      <c r="B17" s="379" t="str">
        <f>AT3A_Schools_PS!B17</f>
        <v>08-BAGHPAT</v>
      </c>
      <c r="C17" s="401">
        <v>1259</v>
      </c>
      <c r="D17" s="379">
        <v>1255</v>
      </c>
      <c r="E17" s="380">
        <v>102.24</v>
      </c>
      <c r="F17" s="380">
        <v>68.16</v>
      </c>
      <c r="G17" s="376">
        <f t="shared" si="1"/>
        <v>170.39999999999998</v>
      </c>
      <c r="H17" s="402">
        <v>2.74</v>
      </c>
      <c r="I17" s="402">
        <v>0</v>
      </c>
      <c r="J17" s="376">
        <f t="shared" si="2"/>
        <v>2.74</v>
      </c>
      <c r="K17" s="402">
        <v>96.85</v>
      </c>
      <c r="L17" s="402">
        <v>64.58</v>
      </c>
      <c r="M17" s="376">
        <f t="shared" si="3"/>
        <v>161.43</v>
      </c>
      <c r="N17" s="402">
        <v>96.85</v>
      </c>
      <c r="O17" s="402">
        <v>64.58</v>
      </c>
      <c r="P17" s="376">
        <f t="shared" si="4"/>
        <v>161.43</v>
      </c>
      <c r="Q17" s="380">
        <f t="shared" si="5"/>
        <v>2.7399999999999949</v>
      </c>
      <c r="R17" s="380">
        <f t="shared" si="6"/>
        <v>0</v>
      </c>
      <c r="S17" s="376">
        <f t="shared" si="7"/>
        <v>2.7399999999999949</v>
      </c>
      <c r="T17" s="379" t="s">
        <v>362</v>
      </c>
      <c r="U17" s="379">
        <f t="shared" si="8"/>
        <v>1255</v>
      </c>
      <c r="V17" s="379">
        <f t="shared" si="9"/>
        <v>1255</v>
      </c>
    </row>
    <row r="18" spans="1:22" ht="12.75" x14ac:dyDescent="0.2">
      <c r="A18" s="379">
        <f>AT3A_Schools_PS!A18</f>
        <v>9</v>
      </c>
      <c r="B18" s="379" t="str">
        <f>AT3A_Schools_PS!B18</f>
        <v>09-BAHRAICH</v>
      </c>
      <c r="C18" s="401">
        <v>7556</v>
      </c>
      <c r="D18" s="379">
        <v>7479</v>
      </c>
      <c r="E18" s="380">
        <v>609.24</v>
      </c>
      <c r="F18" s="380">
        <v>406.16</v>
      </c>
      <c r="G18" s="376">
        <f t="shared" si="1"/>
        <v>1015.4000000000001</v>
      </c>
      <c r="H18" s="402">
        <v>25.28</v>
      </c>
      <c r="I18" s="402">
        <v>60.98</v>
      </c>
      <c r="J18" s="376">
        <f t="shared" si="2"/>
        <v>86.259999999999991</v>
      </c>
      <c r="K18" s="402">
        <v>582.64</v>
      </c>
      <c r="L18" s="402">
        <v>388.41</v>
      </c>
      <c r="M18" s="376">
        <f t="shared" si="3"/>
        <v>971.05</v>
      </c>
      <c r="N18" s="402">
        <v>603.63</v>
      </c>
      <c r="O18" s="402">
        <v>402.45</v>
      </c>
      <c r="P18" s="376">
        <f t="shared" si="4"/>
        <v>1006.0799999999999</v>
      </c>
      <c r="Q18" s="380">
        <f t="shared" si="5"/>
        <v>4.2899999999999636</v>
      </c>
      <c r="R18" s="380">
        <f t="shared" si="6"/>
        <v>46.940000000000055</v>
      </c>
      <c r="S18" s="376">
        <f t="shared" si="7"/>
        <v>51.230000000000018</v>
      </c>
      <c r="T18" s="379" t="s">
        <v>361</v>
      </c>
      <c r="U18" s="379">
        <f t="shared" si="8"/>
        <v>7479</v>
      </c>
      <c r="V18" s="379">
        <f t="shared" si="9"/>
        <v>7479</v>
      </c>
    </row>
    <row r="19" spans="1:22" ht="12.75" x14ac:dyDescent="0.2">
      <c r="A19" s="379">
        <f>AT3A_Schools_PS!A19</f>
        <v>10</v>
      </c>
      <c r="B19" s="379" t="str">
        <f>AT3A_Schools_PS!B19</f>
        <v>10-BALLIA</v>
      </c>
      <c r="C19" s="401">
        <v>5727</v>
      </c>
      <c r="D19" s="379">
        <v>5476</v>
      </c>
      <c r="E19" s="380">
        <v>452.52</v>
      </c>
      <c r="F19" s="380">
        <v>301.68</v>
      </c>
      <c r="G19" s="376">
        <f t="shared" si="1"/>
        <v>754.2</v>
      </c>
      <c r="H19" s="402">
        <v>2.4299999999999997</v>
      </c>
      <c r="I19" s="402">
        <v>30.84</v>
      </c>
      <c r="J19" s="376">
        <f t="shared" si="2"/>
        <v>33.269999999999996</v>
      </c>
      <c r="K19" s="402">
        <v>418.86</v>
      </c>
      <c r="L19" s="402">
        <v>279.25</v>
      </c>
      <c r="M19" s="376">
        <f t="shared" si="3"/>
        <v>698.11</v>
      </c>
      <c r="N19" s="402">
        <v>391.58</v>
      </c>
      <c r="O19" s="402">
        <v>263.06</v>
      </c>
      <c r="P19" s="376">
        <f t="shared" si="4"/>
        <v>654.64</v>
      </c>
      <c r="Q19" s="380">
        <f t="shared" si="5"/>
        <v>29.710000000000036</v>
      </c>
      <c r="R19" s="380">
        <f t="shared" si="6"/>
        <v>47.029999999999973</v>
      </c>
      <c r="S19" s="376">
        <f t="shared" si="7"/>
        <v>76.740000000000009</v>
      </c>
      <c r="T19" s="379" t="s">
        <v>361</v>
      </c>
      <c r="U19" s="379">
        <f t="shared" si="8"/>
        <v>5476</v>
      </c>
      <c r="V19" s="379">
        <f t="shared" si="9"/>
        <v>5476</v>
      </c>
    </row>
    <row r="20" spans="1:22" ht="12.75" x14ac:dyDescent="0.2">
      <c r="A20" s="379">
        <f>AT3A_Schools_PS!A20</f>
        <v>11</v>
      </c>
      <c r="B20" s="379" t="str">
        <f>AT3A_Schools_PS!B20</f>
        <v>11-BALRAMPUR</v>
      </c>
      <c r="C20" s="401">
        <v>3588</v>
      </c>
      <c r="D20" s="379">
        <v>3588</v>
      </c>
      <c r="E20" s="380">
        <v>292.26</v>
      </c>
      <c r="F20" s="380">
        <v>194.84</v>
      </c>
      <c r="G20" s="376">
        <f t="shared" si="1"/>
        <v>487.1</v>
      </c>
      <c r="H20" s="402">
        <v>34.150000000000006</v>
      </c>
      <c r="I20" s="402">
        <v>22.52</v>
      </c>
      <c r="J20" s="376">
        <f t="shared" si="2"/>
        <v>56.67</v>
      </c>
      <c r="K20" s="402">
        <v>274.58</v>
      </c>
      <c r="L20" s="402">
        <v>183.04</v>
      </c>
      <c r="M20" s="376">
        <f t="shared" si="3"/>
        <v>457.62</v>
      </c>
      <c r="N20" s="402">
        <v>321.51</v>
      </c>
      <c r="O20" s="402">
        <v>214.3</v>
      </c>
      <c r="P20" s="376">
        <f t="shared" si="4"/>
        <v>535.80999999999995</v>
      </c>
      <c r="Q20" s="380">
        <f t="shared" si="5"/>
        <v>-12.779999999999973</v>
      </c>
      <c r="R20" s="380">
        <f t="shared" si="6"/>
        <v>-8.7400000000000091</v>
      </c>
      <c r="S20" s="376">
        <f t="shared" si="7"/>
        <v>-21.519999999999982</v>
      </c>
      <c r="T20" s="379" t="s">
        <v>361</v>
      </c>
      <c r="U20" s="379">
        <f t="shared" si="8"/>
        <v>3588</v>
      </c>
      <c r="V20" s="379">
        <f t="shared" si="9"/>
        <v>3588</v>
      </c>
    </row>
    <row r="21" spans="1:22" ht="12.75" x14ac:dyDescent="0.2">
      <c r="A21" s="379">
        <f>AT3A_Schools_PS!A21</f>
        <v>12</v>
      </c>
      <c r="B21" s="379" t="str">
        <f>AT3A_Schools_PS!B21</f>
        <v>12-BANDA</v>
      </c>
      <c r="C21" s="401">
        <v>3660</v>
      </c>
      <c r="D21" s="379">
        <v>3587</v>
      </c>
      <c r="E21" s="380">
        <v>327.3</v>
      </c>
      <c r="F21" s="380">
        <v>218.2</v>
      </c>
      <c r="G21" s="376">
        <f t="shared" si="1"/>
        <v>545.5</v>
      </c>
      <c r="H21" s="402">
        <v>12.15</v>
      </c>
      <c r="I21" s="402">
        <v>0</v>
      </c>
      <c r="J21" s="376">
        <f t="shared" si="2"/>
        <v>12.15</v>
      </c>
      <c r="K21" s="402">
        <v>312.75</v>
      </c>
      <c r="L21" s="402">
        <v>208.5</v>
      </c>
      <c r="M21" s="376">
        <f t="shared" si="3"/>
        <v>521.25</v>
      </c>
      <c r="N21" s="402">
        <v>322.08</v>
      </c>
      <c r="O21" s="402">
        <v>214.72</v>
      </c>
      <c r="P21" s="376">
        <f t="shared" si="4"/>
        <v>536.79999999999995</v>
      </c>
      <c r="Q21" s="380">
        <f t="shared" si="5"/>
        <v>2.8199999999999932</v>
      </c>
      <c r="R21" s="380">
        <f t="shared" si="6"/>
        <v>-6.2199999999999989</v>
      </c>
      <c r="S21" s="376">
        <f t="shared" si="7"/>
        <v>-3.4000000000000057</v>
      </c>
      <c r="T21" s="379" t="s">
        <v>361</v>
      </c>
      <c r="U21" s="379">
        <f t="shared" si="8"/>
        <v>3587</v>
      </c>
      <c r="V21" s="379">
        <f t="shared" si="9"/>
        <v>3587</v>
      </c>
    </row>
    <row r="22" spans="1:22" ht="12.75" x14ac:dyDescent="0.2">
      <c r="A22" s="379">
        <f>AT3A_Schools_PS!A22</f>
        <v>13</v>
      </c>
      <c r="B22" s="379" t="str">
        <f>AT3A_Schools_PS!B22</f>
        <v>13-BARABANKI</v>
      </c>
      <c r="C22" s="401">
        <v>5754</v>
      </c>
      <c r="D22" s="379">
        <v>5596</v>
      </c>
      <c r="E22" s="380">
        <v>486.12</v>
      </c>
      <c r="F22" s="380">
        <v>324.08</v>
      </c>
      <c r="G22" s="376">
        <f t="shared" si="1"/>
        <v>810.2</v>
      </c>
      <c r="H22" s="402">
        <v>30.050000000000004</v>
      </c>
      <c r="I22" s="402">
        <v>-26.86</v>
      </c>
      <c r="J22" s="376">
        <f t="shared" si="2"/>
        <v>3.1900000000000048</v>
      </c>
      <c r="K22" s="402">
        <v>452.61</v>
      </c>
      <c r="L22" s="402">
        <v>301.77</v>
      </c>
      <c r="M22" s="376">
        <f t="shared" si="3"/>
        <v>754.38</v>
      </c>
      <c r="N22" s="402">
        <v>476.755</v>
      </c>
      <c r="O22" s="402">
        <v>317.83500000000004</v>
      </c>
      <c r="P22" s="376">
        <f t="shared" si="4"/>
        <v>794.59</v>
      </c>
      <c r="Q22" s="380">
        <f t="shared" si="5"/>
        <v>5.9050000000000296</v>
      </c>
      <c r="R22" s="380">
        <f t="shared" si="6"/>
        <v>-42.925000000000068</v>
      </c>
      <c r="S22" s="376">
        <f t="shared" si="7"/>
        <v>-37.020000000000039</v>
      </c>
      <c r="T22" s="379" t="s">
        <v>361</v>
      </c>
      <c r="U22" s="379">
        <f t="shared" si="8"/>
        <v>5596</v>
      </c>
      <c r="V22" s="379">
        <f t="shared" si="9"/>
        <v>5596</v>
      </c>
    </row>
    <row r="23" spans="1:22" ht="12.75" x14ac:dyDescent="0.2">
      <c r="A23" s="379">
        <f>AT3A_Schools_PS!A23</f>
        <v>14</v>
      </c>
      <c r="B23" s="379" t="str">
        <f>AT3A_Schools_PS!B23</f>
        <v>14-BAREILY</v>
      </c>
      <c r="C23" s="401">
        <v>4959</v>
      </c>
      <c r="D23" s="379">
        <v>4922</v>
      </c>
      <c r="E23" s="380">
        <v>406.38</v>
      </c>
      <c r="F23" s="380">
        <v>270.92</v>
      </c>
      <c r="G23" s="376">
        <f t="shared" si="1"/>
        <v>677.3</v>
      </c>
      <c r="H23" s="402">
        <v>12.61</v>
      </c>
      <c r="I23" s="402">
        <v>0</v>
      </c>
      <c r="J23" s="376">
        <f t="shared" si="2"/>
        <v>12.61</v>
      </c>
      <c r="K23" s="402">
        <v>381.6</v>
      </c>
      <c r="L23" s="402">
        <v>254.39</v>
      </c>
      <c r="M23" s="376">
        <f t="shared" si="3"/>
        <v>635.99</v>
      </c>
      <c r="N23" s="402">
        <v>381.6</v>
      </c>
      <c r="O23" s="402">
        <v>254.39</v>
      </c>
      <c r="P23" s="376">
        <f t="shared" si="4"/>
        <v>635.99</v>
      </c>
      <c r="Q23" s="380">
        <f t="shared" si="5"/>
        <v>12.610000000000014</v>
      </c>
      <c r="R23" s="380">
        <f t="shared" si="6"/>
        <v>0</v>
      </c>
      <c r="S23" s="376">
        <f t="shared" si="7"/>
        <v>12.610000000000014</v>
      </c>
      <c r="T23" s="379" t="s">
        <v>363</v>
      </c>
      <c r="U23" s="379">
        <f t="shared" si="8"/>
        <v>4922</v>
      </c>
      <c r="V23" s="379">
        <f t="shared" si="9"/>
        <v>4922</v>
      </c>
    </row>
    <row r="24" spans="1:22" ht="12.75" x14ac:dyDescent="0.2">
      <c r="A24" s="379">
        <f>AT3A_Schools_PS!A24</f>
        <v>15</v>
      </c>
      <c r="B24" s="379" t="str">
        <f>AT3A_Schools_PS!B24</f>
        <v>15-BASTI</v>
      </c>
      <c r="C24" s="401">
        <v>4117</v>
      </c>
      <c r="D24" s="379">
        <v>3959</v>
      </c>
      <c r="E24" s="380">
        <v>357.9</v>
      </c>
      <c r="F24" s="380">
        <v>238.6</v>
      </c>
      <c r="G24" s="376">
        <f t="shared" si="1"/>
        <v>596.5</v>
      </c>
      <c r="H24" s="402">
        <v>14.189999999999998</v>
      </c>
      <c r="I24" s="402">
        <v>45.73</v>
      </c>
      <c r="J24" s="376">
        <f t="shared" si="2"/>
        <v>59.919999999999995</v>
      </c>
      <c r="K24" s="402">
        <v>339.34</v>
      </c>
      <c r="L24" s="402">
        <v>226.23</v>
      </c>
      <c r="M24" s="376">
        <f t="shared" si="3"/>
        <v>565.56999999999994</v>
      </c>
      <c r="N24" s="402">
        <v>351.03</v>
      </c>
      <c r="O24" s="402">
        <v>232.88</v>
      </c>
      <c r="P24" s="376">
        <f t="shared" si="4"/>
        <v>583.91</v>
      </c>
      <c r="Q24" s="380">
        <f t="shared" si="5"/>
        <v>2.5</v>
      </c>
      <c r="R24" s="380">
        <f t="shared" si="6"/>
        <v>39.079999999999984</v>
      </c>
      <c r="S24" s="376">
        <f t="shared" si="7"/>
        <v>41.579999999999984</v>
      </c>
      <c r="T24" s="379" t="s">
        <v>361</v>
      </c>
      <c r="U24" s="379">
        <f t="shared" si="8"/>
        <v>3959</v>
      </c>
      <c r="V24" s="379">
        <f t="shared" si="9"/>
        <v>3959</v>
      </c>
    </row>
    <row r="25" spans="1:22" ht="12.75" x14ac:dyDescent="0.2">
      <c r="A25" s="379">
        <f>AT3A_Schools_PS!A25</f>
        <v>16</v>
      </c>
      <c r="B25" s="379" t="str">
        <f>AT3A_Schools_PS!B25</f>
        <v>16-BHADOHI</v>
      </c>
      <c r="C25" s="401">
        <v>1992</v>
      </c>
      <c r="D25" s="379">
        <v>1995</v>
      </c>
      <c r="E25" s="380">
        <v>184.8</v>
      </c>
      <c r="F25" s="380">
        <v>123.2</v>
      </c>
      <c r="G25" s="376">
        <f t="shared" si="1"/>
        <v>308</v>
      </c>
      <c r="H25" s="402">
        <v>9.0900000000000034</v>
      </c>
      <c r="I25" s="402">
        <v>21.6</v>
      </c>
      <c r="J25" s="376">
        <f t="shared" si="2"/>
        <v>30.690000000000005</v>
      </c>
      <c r="K25" s="402">
        <v>178.34</v>
      </c>
      <c r="L25" s="402">
        <v>118.9</v>
      </c>
      <c r="M25" s="376">
        <f t="shared" si="3"/>
        <v>297.24</v>
      </c>
      <c r="N25" s="402">
        <v>191.24</v>
      </c>
      <c r="O25" s="402">
        <v>106</v>
      </c>
      <c r="P25" s="376">
        <f t="shared" si="4"/>
        <v>297.24</v>
      </c>
      <c r="Q25" s="380">
        <f t="shared" si="5"/>
        <v>-3.8100000000000023</v>
      </c>
      <c r="R25" s="380">
        <f t="shared" si="6"/>
        <v>34.5</v>
      </c>
      <c r="S25" s="376">
        <f t="shared" si="7"/>
        <v>30.689999999999998</v>
      </c>
      <c r="T25" s="379" t="s">
        <v>364</v>
      </c>
      <c r="U25" s="379">
        <f t="shared" si="8"/>
        <v>1995</v>
      </c>
      <c r="V25" s="379">
        <f t="shared" si="9"/>
        <v>1995</v>
      </c>
    </row>
    <row r="26" spans="1:22" ht="12.75" x14ac:dyDescent="0.2">
      <c r="A26" s="379">
        <f>AT3A_Schools_PS!A26</f>
        <v>17</v>
      </c>
      <c r="B26" s="379" t="str">
        <f>AT3A_Schools_PS!B26</f>
        <v>17-BIJNOUR</v>
      </c>
      <c r="C26" s="401">
        <v>3904</v>
      </c>
      <c r="D26" s="379">
        <v>3896</v>
      </c>
      <c r="E26" s="380">
        <v>358.5</v>
      </c>
      <c r="F26" s="380">
        <v>239</v>
      </c>
      <c r="G26" s="376">
        <f t="shared" si="1"/>
        <v>597.5</v>
      </c>
      <c r="H26" s="402">
        <v>10.59</v>
      </c>
      <c r="I26" s="402">
        <v>20.079999999999998</v>
      </c>
      <c r="J26" s="376">
        <f t="shared" si="2"/>
        <v>30.669999999999998</v>
      </c>
      <c r="K26" s="402">
        <v>347.36</v>
      </c>
      <c r="L26" s="402">
        <v>231.58</v>
      </c>
      <c r="M26" s="376">
        <f t="shared" si="3"/>
        <v>578.94000000000005</v>
      </c>
      <c r="N26" s="402">
        <v>358.08</v>
      </c>
      <c r="O26" s="402">
        <v>238.74</v>
      </c>
      <c r="P26" s="376">
        <f t="shared" si="4"/>
        <v>596.81999999999994</v>
      </c>
      <c r="Q26" s="380">
        <f t="shared" si="5"/>
        <v>-0.12999999999999545</v>
      </c>
      <c r="R26" s="380">
        <f t="shared" si="6"/>
        <v>12.920000000000016</v>
      </c>
      <c r="S26" s="376">
        <f t="shared" si="7"/>
        <v>12.79000000000002</v>
      </c>
      <c r="T26" s="379" t="s">
        <v>361</v>
      </c>
      <c r="U26" s="379">
        <f t="shared" si="8"/>
        <v>3896</v>
      </c>
      <c r="V26" s="379">
        <f t="shared" si="9"/>
        <v>3896</v>
      </c>
    </row>
    <row r="27" spans="1:22" ht="12.75" x14ac:dyDescent="0.2">
      <c r="A27" s="379">
        <f>AT3A_Schools_PS!A27</f>
        <v>18</v>
      </c>
      <c r="B27" s="379" t="str">
        <f>AT3A_Schools_PS!B27</f>
        <v>18-BULANDSHAHAR</v>
      </c>
      <c r="C27" s="401">
        <v>3574</v>
      </c>
      <c r="D27" s="379">
        <v>3800</v>
      </c>
      <c r="E27" s="380">
        <v>297.06</v>
      </c>
      <c r="F27" s="380">
        <v>198.04</v>
      </c>
      <c r="G27" s="376">
        <f t="shared" si="1"/>
        <v>495.1</v>
      </c>
      <c r="H27" s="402">
        <v>-1.8799999999999955</v>
      </c>
      <c r="I27" s="402">
        <v>54.77</v>
      </c>
      <c r="J27" s="376">
        <f t="shared" si="2"/>
        <v>52.890000000000008</v>
      </c>
      <c r="K27" s="402">
        <v>296.87</v>
      </c>
      <c r="L27" s="402">
        <v>197.92</v>
      </c>
      <c r="M27" s="376">
        <f t="shared" si="3"/>
        <v>494.78999999999996</v>
      </c>
      <c r="N27" s="402">
        <v>296.87</v>
      </c>
      <c r="O27" s="402">
        <v>197.92</v>
      </c>
      <c r="P27" s="376">
        <f t="shared" si="4"/>
        <v>494.78999999999996</v>
      </c>
      <c r="Q27" s="380">
        <f t="shared" si="5"/>
        <v>-1.8799999999999955</v>
      </c>
      <c r="R27" s="380">
        <f t="shared" si="6"/>
        <v>54.77000000000001</v>
      </c>
      <c r="S27" s="376">
        <f t="shared" si="7"/>
        <v>52.890000000000015</v>
      </c>
      <c r="T27" s="379" t="s">
        <v>361</v>
      </c>
      <c r="U27" s="379">
        <f t="shared" si="8"/>
        <v>3800</v>
      </c>
      <c r="V27" s="379">
        <f t="shared" si="9"/>
        <v>3800</v>
      </c>
    </row>
    <row r="28" spans="1:22" ht="12.75" x14ac:dyDescent="0.2">
      <c r="A28" s="379">
        <f>AT3A_Schools_PS!A28</f>
        <v>19</v>
      </c>
      <c r="B28" s="379" t="str">
        <f>AT3A_Schools_PS!B28</f>
        <v>19-CHANDAULI</v>
      </c>
      <c r="C28" s="401">
        <v>3028</v>
      </c>
      <c r="D28" s="379">
        <v>3000</v>
      </c>
      <c r="E28" s="380">
        <v>273.60000000000002</v>
      </c>
      <c r="F28" s="380">
        <v>182.4</v>
      </c>
      <c r="G28" s="376">
        <f t="shared" si="1"/>
        <v>456</v>
      </c>
      <c r="H28" s="402">
        <v>2.6499999999999915</v>
      </c>
      <c r="I28" s="402">
        <v>42.33</v>
      </c>
      <c r="J28" s="376">
        <f t="shared" si="2"/>
        <v>44.97999999999999</v>
      </c>
      <c r="K28" s="402">
        <v>270.99</v>
      </c>
      <c r="L28" s="402">
        <v>180.66</v>
      </c>
      <c r="M28" s="376">
        <f t="shared" si="3"/>
        <v>451.65</v>
      </c>
      <c r="N28" s="402">
        <v>271.16999999999996</v>
      </c>
      <c r="O28" s="402">
        <v>180.78</v>
      </c>
      <c r="P28" s="376">
        <f t="shared" si="4"/>
        <v>451.94999999999993</v>
      </c>
      <c r="Q28" s="380">
        <f t="shared" si="5"/>
        <v>2.4700000000000273</v>
      </c>
      <c r="R28" s="380">
        <f t="shared" si="6"/>
        <v>42.210000000000008</v>
      </c>
      <c r="S28" s="376">
        <f t="shared" si="7"/>
        <v>44.680000000000035</v>
      </c>
      <c r="T28" s="379" t="s">
        <v>362</v>
      </c>
      <c r="U28" s="379">
        <f t="shared" si="8"/>
        <v>3000</v>
      </c>
      <c r="V28" s="379">
        <f t="shared" si="9"/>
        <v>3000</v>
      </c>
    </row>
    <row r="29" spans="1:22" ht="12.75" x14ac:dyDescent="0.2">
      <c r="A29" s="379">
        <f>AT3A_Schools_PS!A29</f>
        <v>20</v>
      </c>
      <c r="B29" s="379" t="str">
        <f>AT3A_Schools_PS!B29</f>
        <v>20-CHITRAKOOT</v>
      </c>
      <c r="C29" s="401">
        <v>2437</v>
      </c>
      <c r="D29" s="379">
        <v>2413</v>
      </c>
      <c r="E29" s="380">
        <v>215.1</v>
      </c>
      <c r="F29" s="380">
        <v>143.4</v>
      </c>
      <c r="G29" s="376">
        <f t="shared" si="1"/>
        <v>358.5</v>
      </c>
      <c r="H29" s="402">
        <v>4.84</v>
      </c>
      <c r="I29" s="402">
        <v>0</v>
      </c>
      <c r="J29" s="376">
        <f t="shared" si="2"/>
        <v>4.84</v>
      </c>
      <c r="K29" s="402">
        <v>208.98</v>
      </c>
      <c r="L29" s="402">
        <v>139.32</v>
      </c>
      <c r="M29" s="376">
        <f t="shared" si="3"/>
        <v>348.29999999999995</v>
      </c>
      <c r="N29" s="402">
        <v>212.38</v>
      </c>
      <c r="O29" s="402">
        <v>145.4</v>
      </c>
      <c r="P29" s="376">
        <f t="shared" si="4"/>
        <v>357.78</v>
      </c>
      <c r="Q29" s="380">
        <f t="shared" si="5"/>
        <v>1.4399999999999977</v>
      </c>
      <c r="R29" s="380">
        <f t="shared" si="6"/>
        <v>-6.0800000000000125</v>
      </c>
      <c r="S29" s="376">
        <f t="shared" si="7"/>
        <v>-4.6400000000000148</v>
      </c>
      <c r="T29" s="379" t="s">
        <v>361</v>
      </c>
      <c r="U29" s="379">
        <f t="shared" si="8"/>
        <v>2413</v>
      </c>
      <c r="V29" s="379">
        <f t="shared" si="9"/>
        <v>2413</v>
      </c>
    </row>
    <row r="30" spans="1:22" ht="12.75" x14ac:dyDescent="0.2">
      <c r="A30" s="379">
        <f>AT3A_Schools_PS!A30</f>
        <v>21</v>
      </c>
      <c r="B30" s="379" t="str">
        <f>AT3A_Schools_PS!B30</f>
        <v>21-AMETHI</v>
      </c>
      <c r="C30" s="401">
        <v>3278</v>
      </c>
      <c r="D30" s="379">
        <v>3176</v>
      </c>
      <c r="E30" s="380">
        <v>268.92</v>
      </c>
      <c r="F30" s="380">
        <v>179.28</v>
      </c>
      <c r="G30" s="376">
        <f t="shared" si="1"/>
        <v>448.20000000000005</v>
      </c>
      <c r="H30" s="402">
        <v>34.97999999999999</v>
      </c>
      <c r="I30" s="402">
        <v>-46.49</v>
      </c>
      <c r="J30" s="376">
        <f t="shared" si="2"/>
        <v>-11.510000000000012</v>
      </c>
      <c r="K30" s="402">
        <v>256.75</v>
      </c>
      <c r="L30" s="402">
        <v>171.16</v>
      </c>
      <c r="M30" s="376">
        <f t="shared" si="3"/>
        <v>427.90999999999997</v>
      </c>
      <c r="N30" s="402">
        <v>310.89499999999998</v>
      </c>
      <c r="O30" s="402">
        <v>128.82499999999999</v>
      </c>
      <c r="P30" s="376">
        <f t="shared" si="4"/>
        <v>439.71999999999997</v>
      </c>
      <c r="Q30" s="380">
        <f t="shared" si="5"/>
        <v>-19.164999999999964</v>
      </c>
      <c r="R30" s="380">
        <f t="shared" si="6"/>
        <v>-4.1550000000000011</v>
      </c>
      <c r="S30" s="376">
        <f t="shared" si="7"/>
        <v>-23.319999999999965</v>
      </c>
      <c r="T30" s="379" t="s">
        <v>361</v>
      </c>
      <c r="U30" s="379">
        <f t="shared" si="8"/>
        <v>3176</v>
      </c>
      <c r="V30" s="379">
        <f t="shared" si="9"/>
        <v>3176</v>
      </c>
    </row>
    <row r="31" spans="1:22" ht="12.75" x14ac:dyDescent="0.2">
      <c r="A31" s="379">
        <f>AT3A_Schools_PS!A31</f>
        <v>22</v>
      </c>
      <c r="B31" s="379" t="str">
        <f>AT3A_Schools_PS!B31</f>
        <v>22-DEORIA</v>
      </c>
      <c r="C31" s="401">
        <v>5020</v>
      </c>
      <c r="D31" s="379">
        <v>4790</v>
      </c>
      <c r="E31" s="380">
        <v>427.92</v>
      </c>
      <c r="F31" s="380">
        <v>285.27999999999997</v>
      </c>
      <c r="G31" s="376">
        <f t="shared" si="1"/>
        <v>713.2</v>
      </c>
      <c r="H31" s="402">
        <v>47.249999999999993</v>
      </c>
      <c r="I31" s="402">
        <v>-13.24</v>
      </c>
      <c r="J31" s="376">
        <f t="shared" si="2"/>
        <v>34.009999999999991</v>
      </c>
      <c r="K31" s="402">
        <v>377.4</v>
      </c>
      <c r="L31" s="402">
        <v>251.59</v>
      </c>
      <c r="M31" s="376">
        <f t="shared" si="3"/>
        <v>628.99</v>
      </c>
      <c r="N31" s="402">
        <v>419.03999999999996</v>
      </c>
      <c r="O31" s="402">
        <v>279.38</v>
      </c>
      <c r="P31" s="376">
        <f t="shared" si="4"/>
        <v>698.42</v>
      </c>
      <c r="Q31" s="380">
        <f t="shared" si="5"/>
        <v>5.6100000000000136</v>
      </c>
      <c r="R31" s="380">
        <f t="shared" si="6"/>
        <v>-41.03</v>
      </c>
      <c r="S31" s="376">
        <f t="shared" si="7"/>
        <v>-35.419999999999987</v>
      </c>
      <c r="T31" s="379" t="s">
        <v>361</v>
      </c>
      <c r="U31" s="379">
        <f t="shared" si="8"/>
        <v>4790</v>
      </c>
      <c r="V31" s="379">
        <f t="shared" si="9"/>
        <v>4790</v>
      </c>
    </row>
    <row r="32" spans="1:22" ht="12.75" x14ac:dyDescent="0.2">
      <c r="A32" s="379">
        <f>AT3A_Schools_PS!A32</f>
        <v>23</v>
      </c>
      <c r="B32" s="379" t="str">
        <f>AT3A_Schools_PS!B32</f>
        <v>23-ETAH</v>
      </c>
      <c r="C32" s="401">
        <v>3078</v>
      </c>
      <c r="D32" s="379">
        <v>3066</v>
      </c>
      <c r="E32" s="380">
        <v>265.38</v>
      </c>
      <c r="F32" s="380">
        <v>176.92</v>
      </c>
      <c r="G32" s="376">
        <f t="shared" si="1"/>
        <v>442.29999999999995</v>
      </c>
      <c r="H32" s="402">
        <v>30.289999999999992</v>
      </c>
      <c r="I32" s="402">
        <v>-29.97</v>
      </c>
      <c r="J32" s="376">
        <f t="shared" si="2"/>
        <v>0.31999999999999318</v>
      </c>
      <c r="K32" s="402">
        <v>249.36</v>
      </c>
      <c r="L32" s="402">
        <v>166.25</v>
      </c>
      <c r="M32" s="376">
        <f t="shared" si="3"/>
        <v>415.61</v>
      </c>
      <c r="N32" s="402">
        <v>291.31</v>
      </c>
      <c r="O32" s="402">
        <v>194.2</v>
      </c>
      <c r="P32" s="376">
        <f t="shared" si="4"/>
        <v>485.51</v>
      </c>
      <c r="Q32" s="380">
        <f t="shared" si="5"/>
        <v>-11.660000000000025</v>
      </c>
      <c r="R32" s="380">
        <f t="shared" si="6"/>
        <v>-57.919999999999987</v>
      </c>
      <c r="S32" s="376">
        <f t="shared" si="7"/>
        <v>-69.580000000000013</v>
      </c>
      <c r="T32" s="379" t="s">
        <v>361</v>
      </c>
      <c r="U32" s="379">
        <f t="shared" si="8"/>
        <v>3066</v>
      </c>
      <c r="V32" s="379">
        <f t="shared" si="9"/>
        <v>3066</v>
      </c>
    </row>
    <row r="33" spans="1:22" ht="12.75" x14ac:dyDescent="0.2">
      <c r="A33" s="379">
        <f>AT3A_Schools_PS!A33</f>
        <v>24</v>
      </c>
      <c r="B33" s="379" t="str">
        <f>AT3A_Schools_PS!B33</f>
        <v>24-FAIZABAD</v>
      </c>
      <c r="C33" s="401">
        <v>4034</v>
      </c>
      <c r="D33" s="379">
        <v>4020</v>
      </c>
      <c r="E33" s="380">
        <v>342.36</v>
      </c>
      <c r="F33" s="380">
        <v>228.24</v>
      </c>
      <c r="G33" s="376">
        <f t="shared" si="1"/>
        <v>570.6</v>
      </c>
      <c r="H33" s="402">
        <v>15.829999999999998</v>
      </c>
      <c r="I33" s="402">
        <v>-44.1</v>
      </c>
      <c r="J33" s="376">
        <f t="shared" si="2"/>
        <v>-28.270000000000003</v>
      </c>
      <c r="K33" s="402">
        <v>328.15</v>
      </c>
      <c r="L33" s="402">
        <v>218.78</v>
      </c>
      <c r="M33" s="376">
        <f t="shared" si="3"/>
        <v>546.92999999999995</v>
      </c>
      <c r="N33" s="402">
        <v>341.57</v>
      </c>
      <c r="O33" s="402">
        <v>227.71</v>
      </c>
      <c r="P33" s="376">
        <f t="shared" si="4"/>
        <v>569.28</v>
      </c>
      <c r="Q33" s="380">
        <f t="shared" si="5"/>
        <v>2.4099999999999682</v>
      </c>
      <c r="R33" s="380">
        <f t="shared" si="6"/>
        <v>-53.03</v>
      </c>
      <c r="S33" s="376">
        <f t="shared" si="7"/>
        <v>-50.620000000000033</v>
      </c>
      <c r="T33" s="379" t="s">
        <v>361</v>
      </c>
      <c r="U33" s="379">
        <f t="shared" si="8"/>
        <v>4020</v>
      </c>
      <c r="V33" s="379">
        <f t="shared" si="9"/>
        <v>4020</v>
      </c>
    </row>
    <row r="34" spans="1:22" ht="12.75" x14ac:dyDescent="0.2">
      <c r="A34" s="379">
        <f>AT3A_Schools_PS!A34</f>
        <v>25</v>
      </c>
      <c r="B34" s="379" t="str">
        <f>AT3A_Schools_PS!B34</f>
        <v>25-FARRUKHABAD</v>
      </c>
      <c r="C34" s="401">
        <v>3140</v>
      </c>
      <c r="D34" s="379">
        <v>3040</v>
      </c>
      <c r="E34" s="380">
        <v>277.56</v>
      </c>
      <c r="F34" s="380">
        <v>185.04</v>
      </c>
      <c r="G34" s="376">
        <f t="shared" si="1"/>
        <v>462.6</v>
      </c>
      <c r="H34" s="402">
        <v>8.16</v>
      </c>
      <c r="I34" s="402">
        <v>0</v>
      </c>
      <c r="J34" s="376">
        <f t="shared" si="2"/>
        <v>8.16</v>
      </c>
      <c r="K34" s="402">
        <v>254.27</v>
      </c>
      <c r="L34" s="402">
        <v>169.52</v>
      </c>
      <c r="M34" s="376">
        <f t="shared" si="3"/>
        <v>423.79</v>
      </c>
      <c r="N34" s="402">
        <v>247.01999999999998</v>
      </c>
      <c r="O34" s="402">
        <v>164.68</v>
      </c>
      <c r="P34" s="376">
        <f t="shared" si="4"/>
        <v>411.7</v>
      </c>
      <c r="Q34" s="380">
        <f t="shared" si="5"/>
        <v>15.410000000000025</v>
      </c>
      <c r="R34" s="380">
        <f t="shared" si="6"/>
        <v>4.8400000000000034</v>
      </c>
      <c r="S34" s="376">
        <f t="shared" si="7"/>
        <v>20.250000000000028</v>
      </c>
      <c r="T34" s="379" t="s">
        <v>361</v>
      </c>
      <c r="U34" s="379">
        <f t="shared" si="8"/>
        <v>3040</v>
      </c>
      <c r="V34" s="379">
        <f t="shared" si="9"/>
        <v>3040</v>
      </c>
    </row>
    <row r="35" spans="1:22" ht="12.75" x14ac:dyDescent="0.2">
      <c r="A35" s="379">
        <f>AT3A_Schools_PS!A35</f>
        <v>26</v>
      </c>
      <c r="B35" s="379" t="str">
        <f>AT3A_Schools_PS!B35</f>
        <v>26-FATEHPUR</v>
      </c>
      <c r="C35" s="401">
        <v>4640</v>
      </c>
      <c r="D35" s="379">
        <v>4574</v>
      </c>
      <c r="E35" s="380">
        <v>399.36</v>
      </c>
      <c r="F35" s="380">
        <v>266.24</v>
      </c>
      <c r="G35" s="376">
        <f t="shared" si="1"/>
        <v>665.6</v>
      </c>
      <c r="H35" s="402">
        <v>70.443000000000012</v>
      </c>
      <c r="I35" s="402">
        <v>-29.757000000000001</v>
      </c>
      <c r="J35" s="376">
        <f t="shared" si="2"/>
        <v>40.686000000000007</v>
      </c>
      <c r="K35" s="402">
        <v>333.11</v>
      </c>
      <c r="L35" s="402">
        <v>222.07</v>
      </c>
      <c r="M35" s="376">
        <f t="shared" si="3"/>
        <v>555.18000000000006</v>
      </c>
      <c r="N35" s="402">
        <v>404.06</v>
      </c>
      <c r="O35" s="402">
        <v>261.38</v>
      </c>
      <c r="P35" s="376">
        <f t="shared" si="4"/>
        <v>665.44</v>
      </c>
      <c r="Q35" s="380">
        <f t="shared" si="5"/>
        <v>-0.507000000000005</v>
      </c>
      <c r="R35" s="380">
        <f t="shared" si="6"/>
        <v>-69.067000000000007</v>
      </c>
      <c r="S35" s="376">
        <f t="shared" si="7"/>
        <v>-69.574000000000012</v>
      </c>
      <c r="T35" s="379" t="s">
        <v>361</v>
      </c>
      <c r="U35" s="379">
        <f t="shared" si="8"/>
        <v>4574</v>
      </c>
      <c r="V35" s="379">
        <f t="shared" si="9"/>
        <v>4574</v>
      </c>
    </row>
    <row r="36" spans="1:22" ht="12.75" x14ac:dyDescent="0.2">
      <c r="A36" s="379">
        <f>AT3A_Schools_PS!A36</f>
        <v>27</v>
      </c>
      <c r="B36" s="379" t="str">
        <f>AT3A_Schools_PS!B36</f>
        <v>27-FIROZABAD</v>
      </c>
      <c r="C36" s="401">
        <v>2975</v>
      </c>
      <c r="D36" s="379">
        <v>3058</v>
      </c>
      <c r="E36" s="380">
        <v>248.7</v>
      </c>
      <c r="F36" s="380">
        <v>165.8</v>
      </c>
      <c r="G36" s="376">
        <f t="shared" si="1"/>
        <v>414.5</v>
      </c>
      <c r="H36" s="402">
        <v>18.39</v>
      </c>
      <c r="I36" s="402">
        <v>-22.28</v>
      </c>
      <c r="J36" s="376">
        <f t="shared" si="2"/>
        <v>-3.8900000000000006</v>
      </c>
      <c r="K36" s="402">
        <v>231.99</v>
      </c>
      <c r="L36" s="402">
        <v>154.66</v>
      </c>
      <c r="M36" s="376">
        <f t="shared" si="3"/>
        <v>386.65</v>
      </c>
      <c r="N36" s="402">
        <v>250.26</v>
      </c>
      <c r="O36" s="402">
        <v>166.85000000000002</v>
      </c>
      <c r="P36" s="376">
        <f t="shared" si="4"/>
        <v>417.11</v>
      </c>
      <c r="Q36" s="380">
        <f t="shared" si="5"/>
        <v>0.12000000000000455</v>
      </c>
      <c r="R36" s="380">
        <f t="shared" si="6"/>
        <v>-34.470000000000027</v>
      </c>
      <c r="S36" s="376">
        <f t="shared" si="7"/>
        <v>-34.350000000000023</v>
      </c>
      <c r="T36" s="379" t="s">
        <v>361</v>
      </c>
      <c r="U36" s="379">
        <f t="shared" si="8"/>
        <v>3058</v>
      </c>
      <c r="V36" s="379">
        <f t="shared" si="9"/>
        <v>3058</v>
      </c>
    </row>
    <row r="37" spans="1:22" ht="12.75" x14ac:dyDescent="0.2">
      <c r="A37" s="379">
        <f>AT3A_Schools_PS!A37</f>
        <v>28</v>
      </c>
      <c r="B37" s="379" t="str">
        <f>AT3A_Schools_PS!B37</f>
        <v>28-G.B. NAGAR</v>
      </c>
      <c r="C37" s="401">
        <v>165</v>
      </c>
      <c r="D37" s="379">
        <v>167</v>
      </c>
      <c r="E37" s="380">
        <v>9.9</v>
      </c>
      <c r="F37" s="380">
        <v>6.6</v>
      </c>
      <c r="G37" s="376">
        <f t="shared" si="1"/>
        <v>16.5</v>
      </c>
      <c r="H37" s="402">
        <v>0.42</v>
      </c>
      <c r="I37" s="402">
        <v>0.77</v>
      </c>
      <c r="J37" s="376">
        <f t="shared" si="2"/>
        <v>1.19</v>
      </c>
      <c r="K37" s="402">
        <v>9.08</v>
      </c>
      <c r="L37" s="402">
        <v>6.06</v>
      </c>
      <c r="M37" s="376">
        <f t="shared" si="3"/>
        <v>15.14</v>
      </c>
      <c r="N37" s="402">
        <v>9.08</v>
      </c>
      <c r="O37" s="402">
        <v>4.3768000000000002</v>
      </c>
      <c r="P37" s="376">
        <f t="shared" si="4"/>
        <v>13.456800000000001</v>
      </c>
      <c r="Q37" s="380">
        <f t="shared" si="5"/>
        <v>0.41999999999999993</v>
      </c>
      <c r="R37" s="380">
        <f t="shared" si="6"/>
        <v>2.4531999999999998</v>
      </c>
      <c r="S37" s="376">
        <f t="shared" si="7"/>
        <v>2.8731999999999998</v>
      </c>
      <c r="T37" s="379"/>
      <c r="U37" s="379">
        <f t="shared" si="8"/>
        <v>167</v>
      </c>
      <c r="V37" s="379">
        <f t="shared" si="9"/>
        <v>167</v>
      </c>
    </row>
    <row r="38" spans="1:22" ht="12.75" x14ac:dyDescent="0.2">
      <c r="A38" s="379">
        <f>AT3A_Schools_PS!A38</f>
        <v>29</v>
      </c>
      <c r="B38" s="379" t="str">
        <f>AT3A_Schools_PS!B38</f>
        <v>29-GHAZIPUR</v>
      </c>
      <c r="C38" s="401">
        <v>5741</v>
      </c>
      <c r="D38" s="379">
        <v>5294</v>
      </c>
      <c r="E38" s="380">
        <v>478.08</v>
      </c>
      <c r="F38" s="380">
        <v>318.72000000000003</v>
      </c>
      <c r="G38" s="376">
        <f t="shared" si="1"/>
        <v>796.8</v>
      </c>
      <c r="H38" s="402">
        <v>16.59</v>
      </c>
      <c r="I38" s="402">
        <v>0</v>
      </c>
      <c r="J38" s="376">
        <f t="shared" si="2"/>
        <v>16.59</v>
      </c>
      <c r="K38" s="402">
        <v>447.56</v>
      </c>
      <c r="L38" s="402">
        <v>298.36</v>
      </c>
      <c r="M38" s="376">
        <f t="shared" si="3"/>
        <v>745.92000000000007</v>
      </c>
      <c r="N38" s="402">
        <v>449.65</v>
      </c>
      <c r="O38" s="402">
        <v>299.76</v>
      </c>
      <c r="P38" s="376">
        <f t="shared" si="4"/>
        <v>749.41</v>
      </c>
      <c r="Q38" s="380">
        <f t="shared" si="5"/>
        <v>14.5</v>
      </c>
      <c r="R38" s="380">
        <f t="shared" si="6"/>
        <v>-1.3999999999999773</v>
      </c>
      <c r="S38" s="376">
        <f t="shared" si="7"/>
        <v>13.100000000000023</v>
      </c>
      <c r="T38" s="379" t="s">
        <v>361</v>
      </c>
      <c r="U38" s="379">
        <f t="shared" si="8"/>
        <v>5294</v>
      </c>
      <c r="V38" s="379">
        <f t="shared" si="9"/>
        <v>5294</v>
      </c>
    </row>
    <row r="39" spans="1:22" ht="12.75" x14ac:dyDescent="0.2">
      <c r="A39" s="379">
        <f>AT3A_Schools_PS!A39</f>
        <v>30</v>
      </c>
      <c r="B39" s="379" t="str">
        <f>AT3A_Schools_PS!B39</f>
        <v>30-GHAZIYABAD</v>
      </c>
      <c r="C39" s="401">
        <v>200</v>
      </c>
      <c r="D39" s="379">
        <v>1023</v>
      </c>
      <c r="E39" s="380">
        <v>12.9</v>
      </c>
      <c r="F39" s="380">
        <v>8.6</v>
      </c>
      <c r="G39" s="376">
        <f t="shared" si="1"/>
        <v>21.5</v>
      </c>
      <c r="H39" s="402">
        <v>-16.96</v>
      </c>
      <c r="I39" s="402">
        <v>0</v>
      </c>
      <c r="J39" s="376">
        <f t="shared" si="2"/>
        <v>-16.96</v>
      </c>
      <c r="K39" s="402">
        <v>43.83</v>
      </c>
      <c r="L39" s="402">
        <v>29.22</v>
      </c>
      <c r="M39" s="376">
        <f t="shared" si="3"/>
        <v>73.05</v>
      </c>
      <c r="N39" s="402">
        <v>41.43</v>
      </c>
      <c r="O39" s="402">
        <v>27.630000000000003</v>
      </c>
      <c r="P39" s="376">
        <f t="shared" si="4"/>
        <v>69.06</v>
      </c>
      <c r="Q39" s="380">
        <f t="shared" si="5"/>
        <v>-14.560000000000002</v>
      </c>
      <c r="R39" s="380">
        <f t="shared" si="6"/>
        <v>1.5899999999999963</v>
      </c>
      <c r="S39" s="376">
        <f t="shared" si="7"/>
        <v>-12.970000000000006</v>
      </c>
      <c r="T39" s="379" t="s">
        <v>361</v>
      </c>
      <c r="U39" s="379">
        <f t="shared" si="8"/>
        <v>1023</v>
      </c>
      <c r="V39" s="379">
        <f t="shared" si="9"/>
        <v>1023</v>
      </c>
    </row>
    <row r="40" spans="1:22" ht="12.75" x14ac:dyDescent="0.2">
      <c r="A40" s="379">
        <f>AT3A_Schools_PS!A40</f>
        <v>31</v>
      </c>
      <c r="B40" s="379" t="str">
        <f>AT3A_Schools_PS!B40</f>
        <v>31-GONDA</v>
      </c>
      <c r="C40" s="401">
        <v>6080</v>
      </c>
      <c r="D40" s="379">
        <v>5978</v>
      </c>
      <c r="E40" s="380">
        <v>503.7</v>
      </c>
      <c r="F40" s="380">
        <v>335.8</v>
      </c>
      <c r="G40" s="376">
        <f t="shared" si="1"/>
        <v>839.5</v>
      </c>
      <c r="H40" s="402">
        <v>28.800000000000011</v>
      </c>
      <c r="I40" s="402">
        <v>62.3</v>
      </c>
      <c r="J40" s="376">
        <f t="shared" si="2"/>
        <v>91.100000000000009</v>
      </c>
      <c r="K40" s="402">
        <v>474.42</v>
      </c>
      <c r="L40" s="402">
        <v>316.27</v>
      </c>
      <c r="M40" s="376">
        <f t="shared" si="3"/>
        <v>790.69</v>
      </c>
      <c r="N40" s="402">
        <v>497.01</v>
      </c>
      <c r="O40" s="402">
        <v>331.33</v>
      </c>
      <c r="P40" s="376">
        <f t="shared" si="4"/>
        <v>828.33999999999992</v>
      </c>
      <c r="Q40" s="380">
        <f t="shared" si="5"/>
        <v>6.2100000000000364</v>
      </c>
      <c r="R40" s="380">
        <f t="shared" si="6"/>
        <v>47.240000000000009</v>
      </c>
      <c r="S40" s="376">
        <f t="shared" si="7"/>
        <v>53.450000000000045</v>
      </c>
      <c r="T40" s="379" t="s">
        <v>361</v>
      </c>
      <c r="U40" s="379">
        <f t="shared" si="8"/>
        <v>5978</v>
      </c>
      <c r="V40" s="379">
        <f t="shared" si="9"/>
        <v>5978</v>
      </c>
    </row>
    <row r="41" spans="1:22" ht="12.75" x14ac:dyDescent="0.2">
      <c r="A41" s="379">
        <f>AT3A_Schools_PS!A41</f>
        <v>32</v>
      </c>
      <c r="B41" s="379" t="str">
        <f>AT3A_Schools_PS!B41</f>
        <v>32-GORAKHPUR</v>
      </c>
      <c r="C41" s="401">
        <v>6178</v>
      </c>
      <c r="D41" s="379">
        <v>5694</v>
      </c>
      <c r="E41" s="380">
        <v>526.62</v>
      </c>
      <c r="F41" s="380">
        <v>351.08</v>
      </c>
      <c r="G41" s="376">
        <f t="shared" si="1"/>
        <v>877.7</v>
      </c>
      <c r="H41" s="402">
        <v>11.620000000000001</v>
      </c>
      <c r="I41" s="402">
        <f>-0.79-11.7</f>
        <v>-12.489999999999998</v>
      </c>
      <c r="J41" s="376">
        <f t="shared" si="2"/>
        <v>-0.86999999999999744</v>
      </c>
      <c r="K41" s="402">
        <v>502.49</v>
      </c>
      <c r="L41" s="402">
        <v>334.99</v>
      </c>
      <c r="M41" s="376">
        <f t="shared" si="3"/>
        <v>837.48</v>
      </c>
      <c r="N41" s="402">
        <v>500.78999999999996</v>
      </c>
      <c r="O41" s="402">
        <v>333.87</v>
      </c>
      <c r="P41" s="376">
        <f t="shared" si="4"/>
        <v>834.66</v>
      </c>
      <c r="Q41" s="380">
        <f t="shared" si="5"/>
        <v>13.32000000000005</v>
      </c>
      <c r="R41" s="380">
        <f t="shared" si="6"/>
        <v>-11.370000000000005</v>
      </c>
      <c r="S41" s="376">
        <f t="shared" si="7"/>
        <v>1.9500000000000455</v>
      </c>
      <c r="T41" s="379" t="s">
        <v>364</v>
      </c>
      <c r="U41" s="379">
        <f t="shared" si="8"/>
        <v>5694</v>
      </c>
      <c r="V41" s="379">
        <f t="shared" si="9"/>
        <v>5694</v>
      </c>
    </row>
    <row r="42" spans="1:22" ht="12.75" x14ac:dyDescent="0.2">
      <c r="A42" s="379">
        <f>AT3A_Schools_PS!A42</f>
        <v>33</v>
      </c>
      <c r="B42" s="379" t="str">
        <f>AT3A_Schools_PS!B42</f>
        <v>33-HAMEERPUR</v>
      </c>
      <c r="C42" s="401">
        <v>1872</v>
      </c>
      <c r="D42" s="379">
        <v>1846</v>
      </c>
      <c r="E42" s="380">
        <v>171.72</v>
      </c>
      <c r="F42" s="380">
        <v>114.48</v>
      </c>
      <c r="G42" s="376">
        <f t="shared" si="1"/>
        <v>286.2</v>
      </c>
      <c r="H42" s="402">
        <v>5.93</v>
      </c>
      <c r="I42" s="402">
        <v>0</v>
      </c>
      <c r="J42" s="376">
        <f t="shared" si="2"/>
        <v>5.93</v>
      </c>
      <c r="K42" s="402">
        <v>165.17</v>
      </c>
      <c r="L42" s="402">
        <v>110.09</v>
      </c>
      <c r="M42" s="376">
        <f t="shared" si="3"/>
        <v>275.26</v>
      </c>
      <c r="N42" s="402">
        <v>170.27</v>
      </c>
      <c r="O42" s="402">
        <v>113.5</v>
      </c>
      <c r="P42" s="376">
        <f t="shared" si="4"/>
        <v>283.77</v>
      </c>
      <c r="Q42" s="380">
        <f t="shared" ref="Q42:Q73" si="10">H42+K42-N42</f>
        <v>0.82999999999998408</v>
      </c>
      <c r="R42" s="380">
        <f t="shared" ref="R42:R73" si="11">I42+L42-O42</f>
        <v>-3.4099999999999966</v>
      </c>
      <c r="S42" s="376">
        <f t="shared" si="7"/>
        <v>-2.5800000000000125</v>
      </c>
      <c r="T42" s="379" t="s">
        <v>365</v>
      </c>
      <c r="U42" s="379">
        <f t="shared" si="8"/>
        <v>1846</v>
      </c>
      <c r="V42" s="379">
        <f t="shared" si="9"/>
        <v>1846</v>
      </c>
    </row>
    <row r="43" spans="1:22" ht="12.75" x14ac:dyDescent="0.2">
      <c r="A43" s="379">
        <f>AT3A_Schools_PS!A43</f>
        <v>34</v>
      </c>
      <c r="B43" s="379" t="str">
        <f>AT3A_Schools_PS!B43</f>
        <v>34-HARDOI</v>
      </c>
      <c r="C43" s="401">
        <v>7943</v>
      </c>
      <c r="D43" s="379">
        <v>7943</v>
      </c>
      <c r="E43" s="380">
        <v>657.36</v>
      </c>
      <c r="F43" s="380">
        <v>438.24</v>
      </c>
      <c r="G43" s="376">
        <f t="shared" si="1"/>
        <v>1095.5999999999999</v>
      </c>
      <c r="H43" s="402">
        <v>45.97</v>
      </c>
      <c r="I43" s="402">
        <v>0</v>
      </c>
      <c r="J43" s="376">
        <f t="shared" si="2"/>
        <v>45.97</v>
      </c>
      <c r="K43" s="402">
        <v>628.62</v>
      </c>
      <c r="L43" s="402">
        <v>419.09</v>
      </c>
      <c r="M43" s="376">
        <f t="shared" si="3"/>
        <v>1047.71</v>
      </c>
      <c r="N43" s="402">
        <v>690.23</v>
      </c>
      <c r="O43" s="402">
        <v>460.16</v>
      </c>
      <c r="P43" s="376">
        <f t="shared" si="4"/>
        <v>1150.3900000000001</v>
      </c>
      <c r="Q43" s="380">
        <f t="shared" si="10"/>
        <v>-15.639999999999986</v>
      </c>
      <c r="R43" s="380">
        <f t="shared" si="11"/>
        <v>-41.07000000000005</v>
      </c>
      <c r="S43" s="376">
        <f t="shared" si="7"/>
        <v>-56.710000000000036</v>
      </c>
      <c r="T43" s="379" t="s">
        <v>365</v>
      </c>
      <c r="U43" s="379">
        <f t="shared" si="8"/>
        <v>7943</v>
      </c>
      <c r="V43" s="379">
        <f t="shared" si="9"/>
        <v>7943</v>
      </c>
    </row>
    <row r="44" spans="1:22" ht="12.75" x14ac:dyDescent="0.2">
      <c r="A44" s="379">
        <f>AT3A_Schools_PS!A44</f>
        <v>35</v>
      </c>
      <c r="B44" s="379" t="str">
        <f>AT3A_Schools_PS!B44</f>
        <v>35-HATHRAS</v>
      </c>
      <c r="C44" s="401">
        <v>1832</v>
      </c>
      <c r="D44" s="379">
        <v>1992</v>
      </c>
      <c r="E44" s="380">
        <v>157.62</v>
      </c>
      <c r="F44" s="380">
        <v>105.08</v>
      </c>
      <c r="G44" s="376">
        <f t="shared" si="1"/>
        <v>262.7</v>
      </c>
      <c r="H44" s="402">
        <v>8.8600000000000012</v>
      </c>
      <c r="I44" s="402">
        <v>-5.26</v>
      </c>
      <c r="J44" s="376">
        <f t="shared" si="2"/>
        <v>3.6000000000000014</v>
      </c>
      <c r="K44" s="402">
        <v>154.26</v>
      </c>
      <c r="L44" s="402">
        <v>102.84</v>
      </c>
      <c r="M44" s="376">
        <f t="shared" si="3"/>
        <v>257.10000000000002</v>
      </c>
      <c r="N44" s="402">
        <v>168.04000000000002</v>
      </c>
      <c r="O44" s="402">
        <v>112.03999999999999</v>
      </c>
      <c r="P44" s="376">
        <f t="shared" si="4"/>
        <v>280.08000000000004</v>
      </c>
      <c r="Q44" s="380">
        <f t="shared" si="10"/>
        <v>-4.9200000000000159</v>
      </c>
      <c r="R44" s="380">
        <f t="shared" si="11"/>
        <v>-14.459999999999994</v>
      </c>
      <c r="S44" s="376">
        <f t="shared" si="7"/>
        <v>-19.38000000000001</v>
      </c>
      <c r="T44" s="379" t="s">
        <v>361</v>
      </c>
      <c r="U44" s="379">
        <f t="shared" si="8"/>
        <v>1992</v>
      </c>
      <c r="V44" s="379">
        <f t="shared" si="9"/>
        <v>1992</v>
      </c>
    </row>
    <row r="45" spans="1:22" ht="12.75" x14ac:dyDescent="0.2">
      <c r="A45" s="379">
        <f>AT3A_Schools_PS!A45</f>
        <v>36</v>
      </c>
      <c r="B45" s="379" t="str">
        <f>AT3A_Schools_PS!B45</f>
        <v>36-ITAWAH</v>
      </c>
      <c r="C45" s="401">
        <v>2520</v>
      </c>
      <c r="D45" s="379">
        <v>2520</v>
      </c>
      <c r="E45" s="380">
        <v>229.2</v>
      </c>
      <c r="F45" s="380">
        <v>152.80000000000001</v>
      </c>
      <c r="G45" s="376">
        <f t="shared" si="1"/>
        <v>382</v>
      </c>
      <c r="H45" s="402">
        <v>41.03</v>
      </c>
      <c r="I45" s="402">
        <v>30.46</v>
      </c>
      <c r="J45" s="376">
        <f t="shared" si="2"/>
        <v>71.490000000000009</v>
      </c>
      <c r="K45" s="402">
        <v>188.09</v>
      </c>
      <c r="L45" s="402">
        <v>125.39</v>
      </c>
      <c r="M45" s="376">
        <f t="shared" si="3"/>
        <v>313.48</v>
      </c>
      <c r="N45" s="402">
        <v>229.2</v>
      </c>
      <c r="O45" s="402">
        <v>152.80000000000001</v>
      </c>
      <c r="P45" s="376">
        <f t="shared" si="4"/>
        <v>382</v>
      </c>
      <c r="Q45" s="380">
        <f t="shared" si="10"/>
        <v>-7.9999999999984084E-2</v>
      </c>
      <c r="R45" s="380">
        <f t="shared" si="11"/>
        <v>3.0499999999999829</v>
      </c>
      <c r="S45" s="376">
        <f t="shared" si="7"/>
        <v>2.9699999999999989</v>
      </c>
      <c r="T45" s="379" t="s">
        <v>361</v>
      </c>
      <c r="U45" s="379">
        <f t="shared" si="8"/>
        <v>2520</v>
      </c>
      <c r="V45" s="379">
        <f t="shared" si="9"/>
        <v>2520</v>
      </c>
    </row>
    <row r="46" spans="1:22" ht="12.75" x14ac:dyDescent="0.2">
      <c r="A46" s="379">
        <f>AT3A_Schools_PS!A46</f>
        <v>37</v>
      </c>
      <c r="B46" s="379" t="str">
        <f>AT3A_Schools_PS!B46</f>
        <v>37-J.P. NAGAR</v>
      </c>
      <c r="C46" s="401">
        <v>2204</v>
      </c>
      <c r="D46" s="379">
        <v>2204</v>
      </c>
      <c r="E46" s="380">
        <v>184.26</v>
      </c>
      <c r="F46" s="380">
        <v>122.84</v>
      </c>
      <c r="G46" s="376">
        <f t="shared" si="1"/>
        <v>307.10000000000002</v>
      </c>
      <c r="H46" s="402">
        <v>8.2299999999999986</v>
      </c>
      <c r="I46" s="402">
        <v>15.99</v>
      </c>
      <c r="J46" s="376">
        <f t="shared" si="2"/>
        <v>24.22</v>
      </c>
      <c r="K46" s="402">
        <v>175.76</v>
      </c>
      <c r="L46" s="402">
        <v>117.18</v>
      </c>
      <c r="M46" s="376">
        <f t="shared" si="3"/>
        <v>292.94</v>
      </c>
      <c r="N46" s="402">
        <v>184.26000000000002</v>
      </c>
      <c r="O46" s="402">
        <v>122.84</v>
      </c>
      <c r="P46" s="376">
        <f t="shared" si="4"/>
        <v>307.10000000000002</v>
      </c>
      <c r="Q46" s="380">
        <f t="shared" si="10"/>
        <v>-0.27000000000003865</v>
      </c>
      <c r="R46" s="380">
        <f t="shared" si="11"/>
        <v>10.330000000000013</v>
      </c>
      <c r="S46" s="376">
        <f t="shared" si="7"/>
        <v>10.059999999999974</v>
      </c>
      <c r="T46" s="379" t="s">
        <v>366</v>
      </c>
      <c r="U46" s="379">
        <f t="shared" si="8"/>
        <v>2204</v>
      </c>
      <c r="V46" s="379">
        <f t="shared" si="9"/>
        <v>2204</v>
      </c>
    </row>
    <row r="47" spans="1:22" ht="12.75" x14ac:dyDescent="0.2">
      <c r="A47" s="379">
        <f>AT3A_Schools_PS!A47</f>
        <v>38</v>
      </c>
      <c r="B47" s="379" t="str">
        <f>AT3A_Schools_PS!B47</f>
        <v>38-JALAUN</v>
      </c>
      <c r="C47" s="401">
        <v>2577</v>
      </c>
      <c r="D47" s="379">
        <v>2529</v>
      </c>
      <c r="E47" s="380">
        <v>234.48</v>
      </c>
      <c r="F47" s="380">
        <v>156.32</v>
      </c>
      <c r="G47" s="376">
        <f t="shared" si="1"/>
        <v>390.79999999999995</v>
      </c>
      <c r="H47" s="402">
        <v>5.69</v>
      </c>
      <c r="I47" s="402">
        <v>0</v>
      </c>
      <c r="J47" s="376">
        <f t="shared" si="2"/>
        <v>5.69</v>
      </c>
      <c r="K47" s="402">
        <v>223.29</v>
      </c>
      <c r="L47" s="402">
        <v>148.87</v>
      </c>
      <c r="M47" s="376">
        <f t="shared" si="3"/>
        <v>372.15999999999997</v>
      </c>
      <c r="N47" s="402">
        <v>223.29000000000002</v>
      </c>
      <c r="O47" s="402">
        <v>148.87</v>
      </c>
      <c r="P47" s="376">
        <f t="shared" si="4"/>
        <v>372.16</v>
      </c>
      <c r="Q47" s="380">
        <f t="shared" si="10"/>
        <v>5.6899999999999693</v>
      </c>
      <c r="R47" s="380">
        <f t="shared" si="11"/>
        <v>0</v>
      </c>
      <c r="S47" s="376">
        <f t="shared" si="7"/>
        <v>5.6899999999999693</v>
      </c>
      <c r="T47" s="379" t="s">
        <v>361</v>
      </c>
      <c r="U47" s="379">
        <f t="shared" si="8"/>
        <v>2529</v>
      </c>
      <c r="V47" s="379">
        <f t="shared" si="9"/>
        <v>2529</v>
      </c>
    </row>
    <row r="48" spans="1:22" ht="12.75" x14ac:dyDescent="0.2">
      <c r="A48" s="379">
        <f>AT3A_Schools_PS!A48</f>
        <v>39</v>
      </c>
      <c r="B48" s="379" t="str">
        <f>AT3A_Schools_PS!B48</f>
        <v>39-JAUNPUR</v>
      </c>
      <c r="C48" s="401">
        <v>6524</v>
      </c>
      <c r="D48" s="379">
        <v>6396</v>
      </c>
      <c r="E48" s="380">
        <v>569.82000000000005</v>
      </c>
      <c r="F48" s="380">
        <v>379.88</v>
      </c>
      <c r="G48" s="376">
        <f t="shared" si="1"/>
        <v>949.7</v>
      </c>
      <c r="H48" s="402">
        <v>37.03000000000003</v>
      </c>
      <c r="I48" s="402">
        <v>-208.36</v>
      </c>
      <c r="J48" s="376">
        <f t="shared" si="2"/>
        <v>-171.32999999999998</v>
      </c>
      <c r="K48" s="402">
        <v>534.89</v>
      </c>
      <c r="L48" s="402">
        <v>356.61</v>
      </c>
      <c r="M48" s="376">
        <f t="shared" si="3"/>
        <v>891.5</v>
      </c>
      <c r="N48" s="402">
        <v>561.87</v>
      </c>
      <c r="O48" s="402">
        <v>374.58000000000004</v>
      </c>
      <c r="P48" s="376">
        <f t="shared" si="4"/>
        <v>936.45</v>
      </c>
      <c r="Q48" s="380">
        <f t="shared" si="10"/>
        <v>10.050000000000068</v>
      </c>
      <c r="R48" s="380">
        <f t="shared" si="11"/>
        <v>-226.33000000000004</v>
      </c>
      <c r="S48" s="376">
        <f t="shared" si="7"/>
        <v>-216.27999999999997</v>
      </c>
      <c r="T48" s="379" t="s">
        <v>361</v>
      </c>
      <c r="U48" s="379">
        <f t="shared" si="8"/>
        <v>6396</v>
      </c>
      <c r="V48" s="379">
        <f t="shared" si="9"/>
        <v>6396</v>
      </c>
    </row>
    <row r="49" spans="1:22" ht="12.75" x14ac:dyDescent="0.2">
      <c r="A49" s="379">
        <f>AT3A_Schools_PS!A49</f>
        <v>40</v>
      </c>
      <c r="B49" s="379" t="str">
        <f>AT3A_Schools_PS!B49</f>
        <v>40-JHANSI</v>
      </c>
      <c r="C49" s="401">
        <v>2741</v>
      </c>
      <c r="D49" s="379">
        <v>2647</v>
      </c>
      <c r="E49" s="380">
        <v>254.58</v>
      </c>
      <c r="F49" s="380">
        <v>169.72</v>
      </c>
      <c r="G49" s="376">
        <f t="shared" si="1"/>
        <v>424.3</v>
      </c>
      <c r="H49" s="402">
        <v>5.53</v>
      </c>
      <c r="I49" s="402">
        <v>0</v>
      </c>
      <c r="J49" s="376">
        <f t="shared" si="2"/>
        <v>5.53</v>
      </c>
      <c r="K49" s="402">
        <v>243.71</v>
      </c>
      <c r="L49" s="402">
        <v>162.47999999999999</v>
      </c>
      <c r="M49" s="376">
        <f t="shared" si="3"/>
        <v>406.19</v>
      </c>
      <c r="N49" s="402">
        <v>243.70999999999998</v>
      </c>
      <c r="O49" s="402">
        <v>162.48000000000002</v>
      </c>
      <c r="P49" s="376">
        <f t="shared" si="4"/>
        <v>406.19</v>
      </c>
      <c r="Q49" s="380">
        <f t="shared" si="10"/>
        <v>5.5300000000000296</v>
      </c>
      <c r="R49" s="380">
        <f t="shared" si="11"/>
        <v>0</v>
      </c>
      <c r="S49" s="376">
        <f t="shared" si="7"/>
        <v>5.5300000000000296</v>
      </c>
      <c r="T49" s="379" t="s">
        <v>363</v>
      </c>
      <c r="U49" s="379">
        <f t="shared" si="8"/>
        <v>2647</v>
      </c>
      <c r="V49" s="379">
        <f t="shared" si="9"/>
        <v>2647</v>
      </c>
    </row>
    <row r="50" spans="1:22" ht="12.75" x14ac:dyDescent="0.2">
      <c r="A50" s="379">
        <f>AT3A_Schools_PS!A50</f>
        <v>41</v>
      </c>
      <c r="B50" s="379" t="str">
        <f>AT3A_Schools_PS!B50</f>
        <v>41-KANNAUJ</v>
      </c>
      <c r="C50" s="401">
        <v>2822</v>
      </c>
      <c r="D50" s="379">
        <v>2738</v>
      </c>
      <c r="E50" s="380">
        <v>243.84</v>
      </c>
      <c r="F50" s="380">
        <v>162.56</v>
      </c>
      <c r="G50" s="376">
        <f t="shared" si="1"/>
        <v>406.4</v>
      </c>
      <c r="H50" s="402">
        <v>45.449999999999989</v>
      </c>
      <c r="I50" s="402">
        <v>94.74</v>
      </c>
      <c r="J50" s="376">
        <f t="shared" si="2"/>
        <v>140.19</v>
      </c>
      <c r="K50" s="402">
        <v>199.92</v>
      </c>
      <c r="L50" s="402">
        <v>133.27000000000001</v>
      </c>
      <c r="M50" s="376">
        <f t="shared" si="3"/>
        <v>333.19</v>
      </c>
      <c r="N50" s="402">
        <v>241.18</v>
      </c>
      <c r="O50" s="402">
        <v>162.46</v>
      </c>
      <c r="P50" s="376">
        <f t="shared" si="4"/>
        <v>403.64</v>
      </c>
      <c r="Q50" s="380">
        <f t="shared" si="10"/>
        <v>4.1899999999999693</v>
      </c>
      <c r="R50" s="380">
        <f t="shared" si="11"/>
        <v>65.549999999999983</v>
      </c>
      <c r="S50" s="376">
        <f t="shared" si="7"/>
        <v>69.739999999999952</v>
      </c>
      <c r="T50" s="379" t="s">
        <v>361</v>
      </c>
      <c r="U50" s="379">
        <f t="shared" si="8"/>
        <v>2738</v>
      </c>
      <c r="V50" s="379">
        <f t="shared" si="9"/>
        <v>2738</v>
      </c>
    </row>
    <row r="51" spans="1:22" ht="12.75" x14ac:dyDescent="0.2">
      <c r="A51" s="379">
        <f>AT3A_Schools_PS!A51</f>
        <v>42</v>
      </c>
      <c r="B51" s="379" t="str">
        <f>AT3A_Schools_PS!B51</f>
        <v>42-KANPUR DEHAT</v>
      </c>
      <c r="C51" s="401">
        <v>3433</v>
      </c>
      <c r="D51" s="379">
        <v>3458</v>
      </c>
      <c r="E51" s="380">
        <v>300.66000000000003</v>
      </c>
      <c r="F51" s="380">
        <v>200.44</v>
      </c>
      <c r="G51" s="376">
        <f t="shared" si="1"/>
        <v>501.1</v>
      </c>
      <c r="H51" s="402">
        <v>10.61</v>
      </c>
      <c r="I51" s="402">
        <v>0</v>
      </c>
      <c r="J51" s="376">
        <f t="shared" si="2"/>
        <v>10.61</v>
      </c>
      <c r="K51" s="402">
        <v>279.79000000000002</v>
      </c>
      <c r="L51" s="402">
        <v>186.51</v>
      </c>
      <c r="M51" s="376">
        <f t="shared" si="3"/>
        <v>466.3</v>
      </c>
      <c r="N51" s="402">
        <v>279.77999999999997</v>
      </c>
      <c r="O51" s="402">
        <v>186.51</v>
      </c>
      <c r="P51" s="376">
        <f t="shared" si="4"/>
        <v>466.28999999999996</v>
      </c>
      <c r="Q51" s="380">
        <f t="shared" si="10"/>
        <v>10.620000000000061</v>
      </c>
      <c r="R51" s="380">
        <f t="shared" si="11"/>
        <v>0</v>
      </c>
      <c r="S51" s="376">
        <f t="shared" si="7"/>
        <v>10.620000000000061</v>
      </c>
      <c r="T51" s="379" t="s">
        <v>361</v>
      </c>
      <c r="U51" s="379">
        <f t="shared" si="8"/>
        <v>3458</v>
      </c>
      <c r="V51" s="379">
        <f t="shared" si="9"/>
        <v>3458</v>
      </c>
    </row>
    <row r="52" spans="1:22" ht="12.75" x14ac:dyDescent="0.2">
      <c r="A52" s="379">
        <f>AT3A_Schools_PS!A52</f>
        <v>43</v>
      </c>
      <c r="B52" s="379" t="str">
        <f>AT3A_Schools_PS!B52</f>
        <v>43-KANPUR NAGAR</v>
      </c>
      <c r="C52" s="401">
        <v>2924</v>
      </c>
      <c r="D52" s="379">
        <v>2895</v>
      </c>
      <c r="E52" s="380">
        <v>254.04</v>
      </c>
      <c r="F52" s="380">
        <v>169.36</v>
      </c>
      <c r="G52" s="376">
        <f t="shared" si="1"/>
        <v>423.4</v>
      </c>
      <c r="H52" s="402">
        <v>9.48</v>
      </c>
      <c r="I52" s="402">
        <v>17.059999999999999</v>
      </c>
      <c r="J52" s="376">
        <f t="shared" si="2"/>
        <v>26.54</v>
      </c>
      <c r="K52" s="402">
        <v>242.8</v>
      </c>
      <c r="L52" s="402">
        <v>161.87</v>
      </c>
      <c r="M52" s="376">
        <f t="shared" si="3"/>
        <v>404.67</v>
      </c>
      <c r="N52" s="402">
        <v>251.07999999999998</v>
      </c>
      <c r="O52" s="402">
        <v>167.4</v>
      </c>
      <c r="P52" s="376">
        <f t="shared" si="4"/>
        <v>418.48</v>
      </c>
      <c r="Q52" s="380">
        <f t="shared" si="10"/>
        <v>1.2000000000000171</v>
      </c>
      <c r="R52" s="380">
        <f t="shared" si="11"/>
        <v>11.530000000000001</v>
      </c>
      <c r="S52" s="376">
        <f t="shared" si="7"/>
        <v>12.730000000000018</v>
      </c>
      <c r="T52" s="379" t="s">
        <v>367</v>
      </c>
      <c r="U52" s="379">
        <f t="shared" si="8"/>
        <v>2895</v>
      </c>
      <c r="V52" s="379">
        <f t="shared" si="9"/>
        <v>2895</v>
      </c>
    </row>
    <row r="53" spans="1:22" ht="12.75" x14ac:dyDescent="0.2">
      <c r="A53" s="379">
        <f>AT3A_Schools_PS!A53</f>
        <v>44</v>
      </c>
      <c r="B53" s="379" t="str">
        <f>AT3A_Schools_PS!B53</f>
        <v>44-KAAS GANJ</v>
      </c>
      <c r="C53" s="401">
        <v>2438</v>
      </c>
      <c r="D53" s="379">
        <v>2379</v>
      </c>
      <c r="E53" s="380">
        <v>205.8</v>
      </c>
      <c r="F53" s="380">
        <v>137.19999999999999</v>
      </c>
      <c r="G53" s="376">
        <f t="shared" si="1"/>
        <v>343</v>
      </c>
      <c r="H53" s="402">
        <v>27.099999999999994</v>
      </c>
      <c r="I53" s="402">
        <v>19.760000000000002</v>
      </c>
      <c r="J53" s="376">
        <f t="shared" si="2"/>
        <v>46.86</v>
      </c>
      <c r="K53" s="402">
        <v>190.77</v>
      </c>
      <c r="L53" s="402">
        <v>127.18</v>
      </c>
      <c r="M53" s="376">
        <f t="shared" si="3"/>
        <v>317.95000000000005</v>
      </c>
      <c r="N53" s="402">
        <v>224.625</v>
      </c>
      <c r="O53" s="402">
        <v>149.77500000000001</v>
      </c>
      <c r="P53" s="376">
        <f t="shared" si="4"/>
        <v>374.4</v>
      </c>
      <c r="Q53" s="380">
        <f t="shared" si="10"/>
        <v>-6.7549999999999955</v>
      </c>
      <c r="R53" s="380">
        <f t="shared" si="11"/>
        <v>-2.835000000000008</v>
      </c>
      <c r="S53" s="376">
        <f t="shared" si="7"/>
        <v>-9.5900000000000034</v>
      </c>
      <c r="T53" s="379" t="s">
        <v>367</v>
      </c>
      <c r="U53" s="379">
        <f t="shared" si="8"/>
        <v>2379</v>
      </c>
      <c r="V53" s="379">
        <f t="shared" si="9"/>
        <v>2379</v>
      </c>
    </row>
    <row r="54" spans="1:22" ht="12.75" x14ac:dyDescent="0.2">
      <c r="A54" s="379">
        <f>AT3A_Schools_PS!A54</f>
        <v>45</v>
      </c>
      <c r="B54" s="379" t="str">
        <f>AT3A_Schools_PS!B54</f>
        <v>45-KAUSHAMBI</v>
      </c>
      <c r="C54" s="401">
        <v>2343</v>
      </c>
      <c r="D54" s="379">
        <v>2346</v>
      </c>
      <c r="E54" s="380">
        <v>201.72</v>
      </c>
      <c r="F54" s="380">
        <v>134.47999999999999</v>
      </c>
      <c r="G54" s="376">
        <f t="shared" si="1"/>
        <v>336.2</v>
      </c>
      <c r="H54" s="402">
        <v>-0.49</v>
      </c>
      <c r="I54" s="402">
        <v>0</v>
      </c>
      <c r="J54" s="376">
        <f t="shared" si="2"/>
        <v>-0.49</v>
      </c>
      <c r="K54" s="402">
        <v>197.77</v>
      </c>
      <c r="L54" s="402">
        <v>131.85</v>
      </c>
      <c r="M54" s="376">
        <f t="shared" si="3"/>
        <v>329.62</v>
      </c>
      <c r="N54" s="402">
        <v>192.86</v>
      </c>
      <c r="O54" s="402">
        <v>128.51999999999998</v>
      </c>
      <c r="P54" s="376">
        <f t="shared" si="4"/>
        <v>321.38</v>
      </c>
      <c r="Q54" s="380">
        <f t="shared" si="10"/>
        <v>4.4199999999999875</v>
      </c>
      <c r="R54" s="380">
        <f t="shared" si="11"/>
        <v>3.3300000000000125</v>
      </c>
      <c r="S54" s="376">
        <f t="shared" si="7"/>
        <v>7.75</v>
      </c>
      <c r="T54" s="379" t="s">
        <v>367</v>
      </c>
      <c r="U54" s="379">
        <f t="shared" si="8"/>
        <v>2346</v>
      </c>
      <c r="V54" s="379">
        <f t="shared" si="9"/>
        <v>2346</v>
      </c>
    </row>
    <row r="55" spans="1:22" ht="12.75" x14ac:dyDescent="0.2">
      <c r="A55" s="379">
        <f>AT3A_Schools_PS!A55</f>
        <v>46</v>
      </c>
      <c r="B55" s="379" t="str">
        <f>AT3A_Schools_PS!B55</f>
        <v>46-KUSHINAGAR</v>
      </c>
      <c r="C55" s="401">
        <v>6066</v>
      </c>
      <c r="D55" s="379">
        <v>5981</v>
      </c>
      <c r="E55" s="380">
        <v>502.5</v>
      </c>
      <c r="F55" s="380">
        <v>335</v>
      </c>
      <c r="G55" s="376">
        <f t="shared" si="1"/>
        <v>837.5</v>
      </c>
      <c r="H55" s="402">
        <v>10.260000000000005</v>
      </c>
      <c r="I55" s="402">
        <v>35.130000000000003</v>
      </c>
      <c r="J55" s="376">
        <f t="shared" si="2"/>
        <v>45.390000000000008</v>
      </c>
      <c r="K55" s="402">
        <v>485.47</v>
      </c>
      <c r="L55" s="402">
        <v>323.66000000000003</v>
      </c>
      <c r="M55" s="376">
        <f t="shared" si="3"/>
        <v>809.13000000000011</v>
      </c>
      <c r="N55" s="402">
        <v>490.44000000000005</v>
      </c>
      <c r="O55" s="402">
        <v>326.96000000000004</v>
      </c>
      <c r="P55" s="376">
        <f t="shared" si="4"/>
        <v>817.40000000000009</v>
      </c>
      <c r="Q55" s="380">
        <f t="shared" si="10"/>
        <v>5.2899999999999636</v>
      </c>
      <c r="R55" s="380">
        <f t="shared" si="11"/>
        <v>31.829999999999984</v>
      </c>
      <c r="S55" s="376">
        <f t="shared" si="7"/>
        <v>37.119999999999948</v>
      </c>
      <c r="T55" s="379" t="s">
        <v>370</v>
      </c>
      <c r="U55" s="379">
        <f t="shared" si="8"/>
        <v>5981</v>
      </c>
      <c r="V55" s="379">
        <f t="shared" si="9"/>
        <v>5981</v>
      </c>
    </row>
    <row r="56" spans="1:22" ht="12.75" x14ac:dyDescent="0.2">
      <c r="A56" s="379">
        <f>AT3A_Schools_PS!A56</f>
        <v>47</v>
      </c>
      <c r="B56" s="379" t="str">
        <f>AT3A_Schools_PS!B56</f>
        <v>47-LAKHIMPUR KHERI</v>
      </c>
      <c r="C56" s="401">
        <v>7340</v>
      </c>
      <c r="D56" s="379">
        <v>7193</v>
      </c>
      <c r="E56" s="380">
        <v>617.82000000000005</v>
      </c>
      <c r="F56" s="380">
        <v>411.88</v>
      </c>
      <c r="G56" s="376">
        <f t="shared" si="1"/>
        <v>1029.7</v>
      </c>
      <c r="H56" s="402">
        <v>34</v>
      </c>
      <c r="I56" s="402">
        <v>-58.46</v>
      </c>
      <c r="J56" s="376">
        <f t="shared" si="2"/>
        <v>-24.46</v>
      </c>
      <c r="K56" s="402">
        <v>584.03</v>
      </c>
      <c r="L56" s="402">
        <v>389.36</v>
      </c>
      <c r="M56" s="376">
        <f t="shared" si="3"/>
        <v>973.39</v>
      </c>
      <c r="N56" s="402">
        <v>614.01</v>
      </c>
      <c r="O56" s="402">
        <v>409.33</v>
      </c>
      <c r="P56" s="376">
        <f t="shared" si="4"/>
        <v>1023.3399999999999</v>
      </c>
      <c r="Q56" s="380">
        <f t="shared" si="10"/>
        <v>4.0199999999999818</v>
      </c>
      <c r="R56" s="380">
        <f t="shared" si="11"/>
        <v>-78.42999999999995</v>
      </c>
      <c r="S56" s="376">
        <f t="shared" si="7"/>
        <v>-74.409999999999968</v>
      </c>
      <c r="T56" s="379" t="s">
        <v>366</v>
      </c>
      <c r="U56" s="379">
        <f t="shared" si="8"/>
        <v>7193</v>
      </c>
      <c r="V56" s="379">
        <f t="shared" si="9"/>
        <v>7193</v>
      </c>
    </row>
    <row r="57" spans="1:22" ht="12.75" x14ac:dyDescent="0.2">
      <c r="A57" s="379">
        <f>AT3A_Schools_PS!A57</f>
        <v>48</v>
      </c>
      <c r="B57" s="379" t="str">
        <f>AT3A_Schools_PS!B57</f>
        <v>48-LALITPUR</v>
      </c>
      <c r="C57" s="401">
        <v>2804</v>
      </c>
      <c r="D57" s="379">
        <v>2733</v>
      </c>
      <c r="E57" s="380">
        <v>251.82</v>
      </c>
      <c r="F57" s="380">
        <v>167.88</v>
      </c>
      <c r="G57" s="376">
        <f t="shared" si="1"/>
        <v>419.7</v>
      </c>
      <c r="H57" s="402">
        <v>39.58</v>
      </c>
      <c r="I57" s="402">
        <v>0</v>
      </c>
      <c r="J57" s="376">
        <f t="shared" si="2"/>
        <v>39.58</v>
      </c>
      <c r="K57" s="402">
        <v>232.07</v>
      </c>
      <c r="L57" s="402">
        <v>154.71</v>
      </c>
      <c r="M57" s="376">
        <f t="shared" si="3"/>
        <v>386.78</v>
      </c>
      <c r="N57" s="402">
        <v>290.09500000000003</v>
      </c>
      <c r="O57" s="402">
        <v>96.694999999999993</v>
      </c>
      <c r="P57" s="376">
        <f t="shared" si="4"/>
        <v>386.79</v>
      </c>
      <c r="Q57" s="380">
        <f t="shared" si="10"/>
        <v>-18.44500000000005</v>
      </c>
      <c r="R57" s="380">
        <f t="shared" si="11"/>
        <v>58.015000000000015</v>
      </c>
      <c r="S57" s="376">
        <f t="shared" si="7"/>
        <v>39.569999999999965</v>
      </c>
      <c r="T57" s="379" t="s">
        <v>371</v>
      </c>
      <c r="U57" s="379">
        <f t="shared" si="8"/>
        <v>2733</v>
      </c>
      <c r="V57" s="379">
        <f t="shared" si="9"/>
        <v>2733</v>
      </c>
    </row>
    <row r="58" spans="1:22" ht="12.75" x14ac:dyDescent="0.2">
      <c r="A58" s="379">
        <f>AT3A_Schools_PS!A58</f>
        <v>49</v>
      </c>
      <c r="B58" s="379" t="str">
        <f>AT3A_Schools_PS!B58</f>
        <v>49-LUCKNOW</v>
      </c>
      <c r="C58" s="401">
        <v>2868</v>
      </c>
      <c r="D58" s="379">
        <v>2886</v>
      </c>
      <c r="E58" s="380">
        <v>247.38</v>
      </c>
      <c r="F58" s="380">
        <v>164.92</v>
      </c>
      <c r="G58" s="376">
        <f t="shared" si="1"/>
        <v>412.29999999999995</v>
      </c>
      <c r="H58" s="402">
        <v>0.28000000000000025</v>
      </c>
      <c r="I58" s="402">
        <v>-5.09</v>
      </c>
      <c r="J58" s="376">
        <f t="shared" si="2"/>
        <v>-4.8099999999999996</v>
      </c>
      <c r="K58" s="402">
        <v>248.03</v>
      </c>
      <c r="L58" s="402">
        <v>165.34</v>
      </c>
      <c r="M58" s="376">
        <f t="shared" si="3"/>
        <v>413.37</v>
      </c>
      <c r="N58" s="402">
        <v>248.97</v>
      </c>
      <c r="O58" s="402">
        <v>165.97</v>
      </c>
      <c r="P58" s="376">
        <f t="shared" si="4"/>
        <v>414.94</v>
      </c>
      <c r="Q58" s="380">
        <f t="shared" si="10"/>
        <v>-0.65999999999999659</v>
      </c>
      <c r="R58" s="380">
        <f t="shared" si="11"/>
        <v>-5.7199999999999989</v>
      </c>
      <c r="S58" s="376">
        <f t="shared" si="7"/>
        <v>-6.3799999999999955</v>
      </c>
      <c r="T58" s="379"/>
      <c r="U58" s="379">
        <f t="shared" si="8"/>
        <v>2886</v>
      </c>
      <c r="V58" s="379">
        <f t="shared" si="9"/>
        <v>2886</v>
      </c>
    </row>
    <row r="59" spans="1:22" ht="12.75" x14ac:dyDescent="0.2">
      <c r="A59" s="379">
        <f>AT3A_Schools_PS!A59</f>
        <v>50</v>
      </c>
      <c r="B59" s="379" t="str">
        <f>AT3A_Schools_PS!B59</f>
        <v>50-MAHOBA</v>
      </c>
      <c r="C59" s="401">
        <v>1727</v>
      </c>
      <c r="D59" s="379">
        <v>1727</v>
      </c>
      <c r="E59" s="380">
        <v>156.84</v>
      </c>
      <c r="F59" s="380">
        <v>104.56</v>
      </c>
      <c r="G59" s="376">
        <f t="shared" si="1"/>
        <v>261.39999999999998</v>
      </c>
      <c r="H59" s="402">
        <v>6.6199999999999992</v>
      </c>
      <c r="I59" s="402">
        <v>10.59</v>
      </c>
      <c r="J59" s="376">
        <f t="shared" si="2"/>
        <v>17.21</v>
      </c>
      <c r="K59" s="402">
        <v>150.03</v>
      </c>
      <c r="L59" s="402">
        <v>100.01</v>
      </c>
      <c r="M59" s="376">
        <f t="shared" si="3"/>
        <v>250.04000000000002</v>
      </c>
      <c r="N59" s="402">
        <v>156.84</v>
      </c>
      <c r="O59" s="402">
        <v>104.56</v>
      </c>
      <c r="P59" s="376">
        <f t="shared" si="4"/>
        <v>261.39999999999998</v>
      </c>
      <c r="Q59" s="380">
        <f t="shared" si="10"/>
        <v>-0.18999999999999773</v>
      </c>
      <c r="R59" s="380">
        <f t="shared" si="11"/>
        <v>6.0400000000000063</v>
      </c>
      <c r="S59" s="376">
        <f t="shared" si="7"/>
        <v>5.8500000000000085</v>
      </c>
      <c r="T59" s="379" t="s">
        <v>371</v>
      </c>
      <c r="U59" s="379">
        <f t="shared" si="8"/>
        <v>1727</v>
      </c>
      <c r="V59" s="379">
        <f t="shared" si="9"/>
        <v>1727</v>
      </c>
    </row>
    <row r="60" spans="1:22" ht="12.75" x14ac:dyDescent="0.2">
      <c r="A60" s="379">
        <f>AT3A_Schools_PS!A60</f>
        <v>51</v>
      </c>
      <c r="B60" s="379" t="str">
        <f>AT3A_Schools_PS!B60</f>
        <v>51-MAHRAJGANJ</v>
      </c>
      <c r="C60" s="401">
        <v>4421</v>
      </c>
      <c r="D60" s="379">
        <v>4274</v>
      </c>
      <c r="E60" s="380">
        <v>371.52</v>
      </c>
      <c r="F60" s="380">
        <v>247.68</v>
      </c>
      <c r="G60" s="376">
        <f t="shared" si="1"/>
        <v>619.20000000000005</v>
      </c>
      <c r="H60" s="402">
        <v>23.5</v>
      </c>
      <c r="I60" s="402">
        <v>2.73</v>
      </c>
      <c r="J60" s="376">
        <f t="shared" si="2"/>
        <v>26.23</v>
      </c>
      <c r="K60" s="402">
        <v>356.12</v>
      </c>
      <c r="L60" s="402">
        <v>237.39</v>
      </c>
      <c r="M60" s="376">
        <f t="shared" si="3"/>
        <v>593.51</v>
      </c>
      <c r="N60" s="402">
        <v>387.03999999999996</v>
      </c>
      <c r="O60" s="402">
        <v>212.96</v>
      </c>
      <c r="P60" s="376">
        <f t="shared" si="4"/>
        <v>600</v>
      </c>
      <c r="Q60" s="380">
        <f t="shared" si="10"/>
        <v>-7.4199999999999591</v>
      </c>
      <c r="R60" s="380">
        <f t="shared" si="11"/>
        <v>27.159999999999968</v>
      </c>
      <c r="S60" s="376">
        <f t="shared" si="7"/>
        <v>19.740000000000009</v>
      </c>
      <c r="T60" s="379" t="s">
        <v>372</v>
      </c>
      <c r="U60" s="379">
        <f t="shared" si="8"/>
        <v>4274</v>
      </c>
      <c r="V60" s="379">
        <f t="shared" si="9"/>
        <v>4274</v>
      </c>
    </row>
    <row r="61" spans="1:22" ht="12.75" x14ac:dyDescent="0.2">
      <c r="A61" s="379">
        <f>AT3A_Schools_PS!A61</f>
        <v>52</v>
      </c>
      <c r="B61" s="379" t="str">
        <f>AT3A_Schools_PS!B61</f>
        <v>52-MAINPURI</v>
      </c>
      <c r="C61" s="401">
        <v>3150</v>
      </c>
      <c r="D61" s="379">
        <v>3167</v>
      </c>
      <c r="E61" s="380">
        <v>253.62</v>
      </c>
      <c r="F61" s="380">
        <v>169.08</v>
      </c>
      <c r="G61" s="376">
        <f t="shared" si="1"/>
        <v>422.70000000000005</v>
      </c>
      <c r="H61" s="402">
        <v>43.64</v>
      </c>
      <c r="I61" s="402">
        <v>0</v>
      </c>
      <c r="J61" s="376">
        <f t="shared" si="2"/>
        <v>43.64</v>
      </c>
      <c r="K61" s="402">
        <v>235.54</v>
      </c>
      <c r="L61" s="402">
        <v>157.04</v>
      </c>
      <c r="M61" s="376">
        <f t="shared" si="3"/>
        <v>392.58</v>
      </c>
      <c r="N61" s="402">
        <v>303.214</v>
      </c>
      <c r="O61" s="402">
        <v>202.142</v>
      </c>
      <c r="P61" s="376">
        <f t="shared" si="4"/>
        <v>505.35599999999999</v>
      </c>
      <c r="Q61" s="380">
        <f t="shared" si="10"/>
        <v>-24.033999999999992</v>
      </c>
      <c r="R61" s="380">
        <f t="shared" si="11"/>
        <v>-45.102000000000004</v>
      </c>
      <c r="S61" s="376">
        <f t="shared" si="7"/>
        <v>-69.135999999999996</v>
      </c>
      <c r="T61" s="379" t="s">
        <v>361</v>
      </c>
      <c r="U61" s="379">
        <f t="shared" si="8"/>
        <v>3167</v>
      </c>
      <c r="V61" s="379">
        <f t="shared" si="9"/>
        <v>3167</v>
      </c>
    </row>
    <row r="62" spans="1:22" ht="12.75" x14ac:dyDescent="0.2">
      <c r="A62" s="379">
        <f>AT3A_Schools_PS!A62</f>
        <v>53</v>
      </c>
      <c r="B62" s="379" t="str">
        <f>AT3A_Schools_PS!B62</f>
        <v>53-MATHURA</v>
      </c>
      <c r="C62" s="401">
        <v>263</v>
      </c>
      <c r="D62" s="379">
        <v>134</v>
      </c>
      <c r="E62" s="380">
        <v>15.78</v>
      </c>
      <c r="F62" s="380">
        <v>10.52</v>
      </c>
      <c r="G62" s="376">
        <f t="shared" si="1"/>
        <v>26.299999999999997</v>
      </c>
      <c r="H62" s="402">
        <v>-2.48</v>
      </c>
      <c r="I62" s="402">
        <v>0</v>
      </c>
      <c r="J62" s="376">
        <f t="shared" si="2"/>
        <v>-2.48</v>
      </c>
      <c r="K62" s="402">
        <v>14.05</v>
      </c>
      <c r="L62" s="402">
        <v>9.34</v>
      </c>
      <c r="M62" s="376">
        <f t="shared" si="3"/>
        <v>23.39</v>
      </c>
      <c r="N62" s="402">
        <v>7.45</v>
      </c>
      <c r="O62" s="402">
        <v>4.97</v>
      </c>
      <c r="P62" s="376">
        <f t="shared" si="4"/>
        <v>12.42</v>
      </c>
      <c r="Q62" s="380">
        <f t="shared" si="10"/>
        <v>4.12</v>
      </c>
      <c r="R62" s="380">
        <f t="shared" si="11"/>
        <v>4.37</v>
      </c>
      <c r="S62" s="376">
        <f t="shared" si="7"/>
        <v>8.49</v>
      </c>
      <c r="T62" s="379" t="s">
        <v>373</v>
      </c>
      <c r="U62" s="379">
        <f t="shared" si="8"/>
        <v>134</v>
      </c>
      <c r="V62" s="379">
        <f t="shared" si="9"/>
        <v>134</v>
      </c>
    </row>
    <row r="63" spans="1:22" ht="12.75" x14ac:dyDescent="0.2">
      <c r="A63" s="379">
        <f>AT3A_Schools_PS!A63</f>
        <v>54</v>
      </c>
      <c r="B63" s="379" t="str">
        <f>AT3A_Schools_PS!B63</f>
        <v>54-MAU</v>
      </c>
      <c r="C63" s="401">
        <v>3154</v>
      </c>
      <c r="D63" s="379">
        <v>3026</v>
      </c>
      <c r="E63" s="380">
        <v>276.95999999999998</v>
      </c>
      <c r="F63" s="380">
        <v>184.64</v>
      </c>
      <c r="G63" s="376">
        <f t="shared" si="1"/>
        <v>461.59999999999997</v>
      </c>
      <c r="H63" s="402">
        <v>6.09</v>
      </c>
      <c r="I63" s="402">
        <v>0</v>
      </c>
      <c r="J63" s="376">
        <f t="shared" si="2"/>
        <v>6.09</v>
      </c>
      <c r="K63" s="402">
        <v>265</v>
      </c>
      <c r="L63" s="402">
        <v>176.68</v>
      </c>
      <c r="M63" s="376">
        <f t="shared" si="3"/>
        <v>441.68</v>
      </c>
      <c r="N63" s="402">
        <v>265.00800000000004</v>
      </c>
      <c r="O63" s="402">
        <v>176.672</v>
      </c>
      <c r="P63" s="376">
        <f t="shared" si="4"/>
        <v>441.68000000000006</v>
      </c>
      <c r="Q63" s="380">
        <f t="shared" si="10"/>
        <v>6.0819999999999368</v>
      </c>
      <c r="R63" s="380">
        <f t="shared" si="11"/>
        <v>8.0000000000097771E-3</v>
      </c>
      <c r="S63" s="376">
        <f t="shared" si="7"/>
        <v>6.0899999999999466</v>
      </c>
      <c r="T63" s="379" t="s">
        <v>361</v>
      </c>
      <c r="U63" s="379">
        <f t="shared" si="8"/>
        <v>3026</v>
      </c>
      <c r="V63" s="379">
        <f t="shared" si="9"/>
        <v>3026</v>
      </c>
    </row>
    <row r="64" spans="1:22" ht="12.75" x14ac:dyDescent="0.2">
      <c r="A64" s="379">
        <f>AT3A_Schools_PS!A64</f>
        <v>55</v>
      </c>
      <c r="B64" s="379" t="str">
        <f>AT3A_Schools_PS!B64</f>
        <v>55-MEERUT</v>
      </c>
      <c r="C64" s="401">
        <v>1676</v>
      </c>
      <c r="D64" s="379">
        <v>1670</v>
      </c>
      <c r="E64" s="380">
        <v>150.9</v>
      </c>
      <c r="F64" s="380">
        <v>100.6</v>
      </c>
      <c r="G64" s="376">
        <f t="shared" si="1"/>
        <v>251.5</v>
      </c>
      <c r="H64" s="402">
        <v>2.0699999999999985</v>
      </c>
      <c r="I64" s="402">
        <v>-8.3000000000000007</v>
      </c>
      <c r="J64" s="376">
        <f t="shared" si="2"/>
        <v>-6.2300000000000022</v>
      </c>
      <c r="K64" s="402">
        <v>147.26</v>
      </c>
      <c r="L64" s="402">
        <v>98.16</v>
      </c>
      <c r="M64" s="376">
        <f t="shared" si="3"/>
        <v>245.42</v>
      </c>
      <c r="N64" s="402">
        <v>147.26</v>
      </c>
      <c r="O64" s="402">
        <v>98.16</v>
      </c>
      <c r="P64" s="376">
        <f t="shared" si="4"/>
        <v>245.42</v>
      </c>
      <c r="Q64" s="380">
        <f t="shared" si="10"/>
        <v>2.0699999999999932</v>
      </c>
      <c r="R64" s="380">
        <f t="shared" si="11"/>
        <v>-8.2999999999999972</v>
      </c>
      <c r="S64" s="376">
        <f t="shared" si="7"/>
        <v>-6.230000000000004</v>
      </c>
      <c r="T64" s="379" t="s">
        <v>361</v>
      </c>
      <c r="U64" s="379">
        <f t="shared" si="8"/>
        <v>1670</v>
      </c>
      <c r="V64" s="379">
        <f t="shared" si="9"/>
        <v>1670</v>
      </c>
    </row>
    <row r="65" spans="1:22" ht="12.75" x14ac:dyDescent="0.2">
      <c r="A65" s="379">
        <f>AT3A_Schools_PS!A65</f>
        <v>56</v>
      </c>
      <c r="B65" s="379" t="str">
        <f>AT3A_Schools_PS!B65</f>
        <v>56-MIRZAPUR</v>
      </c>
      <c r="C65" s="401">
        <v>4615</v>
      </c>
      <c r="D65" s="379">
        <v>4615</v>
      </c>
      <c r="E65" s="380">
        <v>390.78</v>
      </c>
      <c r="F65" s="380">
        <v>260.52</v>
      </c>
      <c r="G65" s="376">
        <f t="shared" si="1"/>
        <v>651.29999999999995</v>
      </c>
      <c r="H65" s="402">
        <v>11.650000000000034</v>
      </c>
      <c r="I65" s="402">
        <v>131.81</v>
      </c>
      <c r="J65" s="376">
        <f t="shared" si="2"/>
        <v>143.46000000000004</v>
      </c>
      <c r="K65" s="402">
        <v>383.73</v>
      </c>
      <c r="L65" s="402">
        <v>255.81</v>
      </c>
      <c r="M65" s="376">
        <f t="shared" si="3"/>
        <v>639.54</v>
      </c>
      <c r="N65" s="402">
        <v>390.78</v>
      </c>
      <c r="O65" s="402">
        <v>260.52</v>
      </c>
      <c r="P65" s="376">
        <f t="shared" si="4"/>
        <v>651.29999999999995</v>
      </c>
      <c r="Q65" s="380">
        <f t="shared" si="10"/>
        <v>4.6000000000000796</v>
      </c>
      <c r="R65" s="380">
        <f t="shared" si="11"/>
        <v>127.10000000000002</v>
      </c>
      <c r="S65" s="376">
        <f t="shared" si="7"/>
        <v>131.7000000000001</v>
      </c>
      <c r="T65" s="379" t="s">
        <v>361</v>
      </c>
      <c r="U65" s="379">
        <f t="shared" si="8"/>
        <v>4615</v>
      </c>
      <c r="V65" s="379">
        <f t="shared" si="9"/>
        <v>4615</v>
      </c>
    </row>
    <row r="66" spans="1:22" ht="12.75" x14ac:dyDescent="0.2">
      <c r="A66" s="379">
        <f>AT3A_Schools_PS!A66</f>
        <v>57</v>
      </c>
      <c r="B66" s="379" t="str">
        <f>AT3A_Schools_PS!B66</f>
        <v>57-MORADABAD</v>
      </c>
      <c r="C66" s="401">
        <v>2695</v>
      </c>
      <c r="D66" s="379">
        <v>2703</v>
      </c>
      <c r="E66" s="380">
        <v>233.22</v>
      </c>
      <c r="F66" s="380">
        <v>155.47999999999999</v>
      </c>
      <c r="G66" s="376">
        <f t="shared" si="1"/>
        <v>388.7</v>
      </c>
      <c r="H66" s="402">
        <v>3.9099999999999997</v>
      </c>
      <c r="I66" s="402">
        <v>17.079999999999998</v>
      </c>
      <c r="J66" s="376">
        <f t="shared" si="2"/>
        <v>20.99</v>
      </c>
      <c r="K66" s="402">
        <v>229.86</v>
      </c>
      <c r="L66" s="402">
        <v>153.24</v>
      </c>
      <c r="M66" s="376">
        <f t="shared" si="3"/>
        <v>383.1</v>
      </c>
      <c r="N66" s="402">
        <v>234.10999999999999</v>
      </c>
      <c r="O66" s="402">
        <v>156.09</v>
      </c>
      <c r="P66" s="376">
        <f t="shared" si="4"/>
        <v>390.2</v>
      </c>
      <c r="Q66" s="380">
        <f t="shared" si="10"/>
        <v>-0.33999999999997499</v>
      </c>
      <c r="R66" s="380">
        <f t="shared" si="11"/>
        <v>14.22999999999999</v>
      </c>
      <c r="S66" s="376">
        <f t="shared" si="7"/>
        <v>13.890000000000015</v>
      </c>
      <c r="T66" s="379" t="s">
        <v>361</v>
      </c>
      <c r="U66" s="379">
        <f t="shared" si="8"/>
        <v>2703</v>
      </c>
      <c r="V66" s="379">
        <f t="shared" si="9"/>
        <v>2703</v>
      </c>
    </row>
    <row r="67" spans="1:22" ht="12.75" x14ac:dyDescent="0.2">
      <c r="A67" s="379">
        <f>AT3A_Schools_PS!A67</f>
        <v>58</v>
      </c>
      <c r="B67" s="379" t="str">
        <f>AT3A_Schools_PS!B67</f>
        <v>58-MUZAFFARNAGAR</v>
      </c>
      <c r="C67" s="401">
        <v>2210</v>
      </c>
      <c r="D67" s="379">
        <v>2194</v>
      </c>
      <c r="E67" s="380">
        <v>184.2</v>
      </c>
      <c r="F67" s="380">
        <v>122.8</v>
      </c>
      <c r="G67" s="376">
        <f t="shared" si="1"/>
        <v>307</v>
      </c>
      <c r="H67" s="402">
        <v>8.7800000000000011</v>
      </c>
      <c r="I67" s="402">
        <v>46.64</v>
      </c>
      <c r="J67" s="376">
        <f t="shared" si="2"/>
        <v>55.42</v>
      </c>
      <c r="K67" s="402">
        <v>176.26</v>
      </c>
      <c r="L67" s="402">
        <v>117.5</v>
      </c>
      <c r="M67" s="376">
        <f t="shared" si="3"/>
        <v>293.76</v>
      </c>
      <c r="N67" s="402">
        <v>182.95000000000002</v>
      </c>
      <c r="O67" s="402">
        <v>121.95</v>
      </c>
      <c r="P67" s="376">
        <f t="shared" si="4"/>
        <v>304.90000000000003</v>
      </c>
      <c r="Q67" s="380">
        <f t="shared" si="10"/>
        <v>2.089999999999975</v>
      </c>
      <c r="R67" s="380">
        <f t="shared" si="11"/>
        <v>42.189999999999984</v>
      </c>
      <c r="S67" s="376">
        <f t="shared" si="7"/>
        <v>44.279999999999959</v>
      </c>
      <c r="T67" s="379" t="s">
        <v>361</v>
      </c>
      <c r="U67" s="379">
        <f t="shared" si="8"/>
        <v>2194</v>
      </c>
      <c r="V67" s="379">
        <f t="shared" si="9"/>
        <v>2194</v>
      </c>
    </row>
    <row r="68" spans="1:22" ht="12.75" x14ac:dyDescent="0.2">
      <c r="A68" s="379">
        <f>AT3A_Schools_PS!A68</f>
        <v>59</v>
      </c>
      <c r="B68" s="379" t="str">
        <f>AT3A_Schools_PS!B68</f>
        <v>59-PILIBHIT</v>
      </c>
      <c r="C68" s="401">
        <v>3179</v>
      </c>
      <c r="D68" s="379">
        <v>3141</v>
      </c>
      <c r="E68" s="380">
        <v>280.86</v>
      </c>
      <c r="F68" s="380">
        <v>187.24</v>
      </c>
      <c r="G68" s="376">
        <f t="shared" si="1"/>
        <v>468.1</v>
      </c>
      <c r="H68" s="402">
        <v>0.28999999999999998</v>
      </c>
      <c r="I68" s="402">
        <v>0</v>
      </c>
      <c r="J68" s="376">
        <f t="shared" si="2"/>
        <v>0.28999999999999998</v>
      </c>
      <c r="K68" s="402">
        <v>272.3</v>
      </c>
      <c r="L68" s="402">
        <v>181.53</v>
      </c>
      <c r="M68" s="376">
        <f t="shared" si="3"/>
        <v>453.83000000000004</v>
      </c>
      <c r="N68" s="402">
        <v>264.31</v>
      </c>
      <c r="O68" s="402">
        <v>176.21</v>
      </c>
      <c r="P68" s="376">
        <f t="shared" si="4"/>
        <v>440.52</v>
      </c>
      <c r="Q68" s="380">
        <f t="shared" si="10"/>
        <v>8.2800000000000296</v>
      </c>
      <c r="R68" s="380">
        <f t="shared" si="11"/>
        <v>5.3199999999999932</v>
      </c>
      <c r="S68" s="376">
        <f t="shared" si="7"/>
        <v>13.600000000000023</v>
      </c>
      <c r="T68" s="379" t="s">
        <v>361</v>
      </c>
      <c r="U68" s="379">
        <f t="shared" si="8"/>
        <v>3141</v>
      </c>
      <c r="V68" s="379">
        <f t="shared" si="9"/>
        <v>3141</v>
      </c>
    </row>
    <row r="69" spans="1:22" ht="12.75" x14ac:dyDescent="0.2">
      <c r="A69" s="379">
        <f>AT3A_Schools_PS!A69</f>
        <v>60</v>
      </c>
      <c r="B69" s="379" t="str">
        <f>AT3A_Schools_PS!B69</f>
        <v>60-PRATAPGARH</v>
      </c>
      <c r="C69" s="401">
        <v>5243</v>
      </c>
      <c r="D69" s="379">
        <v>4661</v>
      </c>
      <c r="E69" s="380">
        <v>441.9</v>
      </c>
      <c r="F69" s="380">
        <v>294.60000000000002</v>
      </c>
      <c r="G69" s="376">
        <f t="shared" si="1"/>
        <v>736.5</v>
      </c>
      <c r="H69" s="402">
        <v>248.60999999999999</v>
      </c>
      <c r="I69" s="402">
        <v>126.01</v>
      </c>
      <c r="J69" s="376">
        <f t="shared" si="2"/>
        <v>374.62</v>
      </c>
      <c r="K69" s="402">
        <v>266.33</v>
      </c>
      <c r="L69" s="402">
        <v>177.56</v>
      </c>
      <c r="M69" s="376">
        <f t="shared" si="3"/>
        <v>443.89</v>
      </c>
      <c r="N69" s="402">
        <v>574.54999999999995</v>
      </c>
      <c r="O69" s="402">
        <v>206.31</v>
      </c>
      <c r="P69" s="376">
        <f t="shared" si="4"/>
        <v>780.8599999999999</v>
      </c>
      <c r="Q69" s="380">
        <f t="shared" si="10"/>
        <v>-59.610000000000014</v>
      </c>
      <c r="R69" s="380">
        <f t="shared" si="11"/>
        <v>97.259999999999991</v>
      </c>
      <c r="S69" s="376">
        <f t="shared" si="7"/>
        <v>37.649999999999977</v>
      </c>
      <c r="T69" s="379" t="s">
        <v>361</v>
      </c>
      <c r="U69" s="379">
        <f t="shared" si="8"/>
        <v>4661</v>
      </c>
      <c r="V69" s="379">
        <f t="shared" si="9"/>
        <v>4661</v>
      </c>
    </row>
    <row r="70" spans="1:22" ht="12.75" x14ac:dyDescent="0.2">
      <c r="A70" s="379">
        <f>AT3A_Schools_PS!A70</f>
        <v>61</v>
      </c>
      <c r="B70" s="379" t="str">
        <f>AT3A_Schools_PS!B70</f>
        <v>61-RAI BAREILY</v>
      </c>
      <c r="C70" s="401">
        <v>4773</v>
      </c>
      <c r="D70" s="379">
        <v>4773</v>
      </c>
      <c r="E70" s="380">
        <v>392.94</v>
      </c>
      <c r="F70" s="380">
        <v>261.95999999999998</v>
      </c>
      <c r="G70" s="376">
        <f t="shared" si="1"/>
        <v>654.9</v>
      </c>
      <c r="H70" s="402">
        <v>15</v>
      </c>
      <c r="I70" s="402">
        <v>168.54</v>
      </c>
      <c r="J70" s="376">
        <f t="shared" si="2"/>
        <v>183.54</v>
      </c>
      <c r="K70" s="402">
        <v>382.19</v>
      </c>
      <c r="L70" s="402">
        <v>254.77</v>
      </c>
      <c r="M70" s="376">
        <f t="shared" si="3"/>
        <v>636.96</v>
      </c>
      <c r="N70" s="402">
        <v>392.94499999999999</v>
      </c>
      <c r="O70" s="402">
        <v>261.95499999999998</v>
      </c>
      <c r="P70" s="376">
        <f t="shared" si="4"/>
        <v>654.9</v>
      </c>
      <c r="Q70" s="380">
        <f t="shared" si="10"/>
        <v>4.2450000000000045</v>
      </c>
      <c r="R70" s="380">
        <f t="shared" si="11"/>
        <v>161.35500000000002</v>
      </c>
      <c r="S70" s="376">
        <f t="shared" si="7"/>
        <v>165.60000000000002</v>
      </c>
      <c r="T70" s="379">
        <v>0</v>
      </c>
      <c r="U70" s="379">
        <f t="shared" si="8"/>
        <v>4773</v>
      </c>
      <c r="V70" s="379">
        <f t="shared" si="9"/>
        <v>4773</v>
      </c>
    </row>
    <row r="71" spans="1:22" ht="12.75" x14ac:dyDescent="0.2">
      <c r="A71" s="379">
        <f>AT3A_Schools_PS!A71</f>
        <v>62</v>
      </c>
      <c r="B71" s="379" t="str">
        <f>AT3A_Schools_PS!B71</f>
        <v>62-RAMPUR</v>
      </c>
      <c r="C71" s="401">
        <v>3060</v>
      </c>
      <c r="D71" s="379">
        <v>2970</v>
      </c>
      <c r="E71" s="380">
        <v>273.72000000000003</v>
      </c>
      <c r="F71" s="380">
        <v>182.48</v>
      </c>
      <c r="G71" s="376">
        <f t="shared" si="1"/>
        <v>456.20000000000005</v>
      </c>
      <c r="H71" s="402">
        <v>9.1999999999999993</v>
      </c>
      <c r="I71" s="402">
        <v>64.67</v>
      </c>
      <c r="J71" s="376">
        <f t="shared" si="2"/>
        <v>73.87</v>
      </c>
      <c r="K71" s="402">
        <v>260.89999999999998</v>
      </c>
      <c r="L71" s="402">
        <v>173.94</v>
      </c>
      <c r="M71" s="376">
        <f t="shared" si="3"/>
        <v>434.84</v>
      </c>
      <c r="N71" s="402">
        <v>266.42</v>
      </c>
      <c r="O71" s="402">
        <v>177.62</v>
      </c>
      <c r="P71" s="376">
        <f t="shared" si="4"/>
        <v>444.04</v>
      </c>
      <c r="Q71" s="380">
        <f t="shared" si="10"/>
        <v>3.67999999999995</v>
      </c>
      <c r="R71" s="380">
        <f t="shared" si="11"/>
        <v>60.990000000000009</v>
      </c>
      <c r="S71" s="376">
        <f t="shared" si="7"/>
        <v>64.669999999999959</v>
      </c>
      <c r="T71" s="379" t="s">
        <v>366</v>
      </c>
      <c r="U71" s="379">
        <f t="shared" si="8"/>
        <v>2970</v>
      </c>
      <c r="V71" s="379">
        <f t="shared" si="9"/>
        <v>2970</v>
      </c>
    </row>
    <row r="72" spans="1:22" ht="12.75" x14ac:dyDescent="0.2">
      <c r="A72" s="379">
        <f>AT3A_Schools_PS!A72</f>
        <v>63</v>
      </c>
      <c r="B72" s="379" t="str">
        <f>AT3A_Schools_PS!B72</f>
        <v>63-SAHARANPUR</v>
      </c>
      <c r="C72" s="401">
        <v>3030</v>
      </c>
      <c r="D72" s="379">
        <v>3030</v>
      </c>
      <c r="E72" s="380">
        <v>262.5</v>
      </c>
      <c r="F72" s="380">
        <v>175</v>
      </c>
      <c r="G72" s="376">
        <f t="shared" si="1"/>
        <v>437.5</v>
      </c>
      <c r="H72" s="402">
        <v>2.81</v>
      </c>
      <c r="I72" s="402">
        <v>0</v>
      </c>
      <c r="J72" s="376">
        <f t="shared" si="2"/>
        <v>2.81</v>
      </c>
      <c r="K72" s="402">
        <v>256.98</v>
      </c>
      <c r="L72" s="402">
        <v>171.31</v>
      </c>
      <c r="M72" s="376">
        <f t="shared" si="3"/>
        <v>428.29</v>
      </c>
      <c r="N72" s="402">
        <v>256.98</v>
      </c>
      <c r="O72" s="402">
        <v>171.31</v>
      </c>
      <c r="P72" s="376">
        <f t="shared" si="4"/>
        <v>428.29</v>
      </c>
      <c r="Q72" s="380">
        <f t="shared" si="10"/>
        <v>2.8100000000000023</v>
      </c>
      <c r="R72" s="380">
        <f t="shared" si="11"/>
        <v>0</v>
      </c>
      <c r="S72" s="376">
        <f t="shared" si="7"/>
        <v>2.8100000000000023</v>
      </c>
      <c r="T72" s="379" t="s">
        <v>361</v>
      </c>
      <c r="U72" s="379">
        <f t="shared" si="8"/>
        <v>3030</v>
      </c>
      <c r="V72" s="379">
        <f t="shared" si="9"/>
        <v>3030</v>
      </c>
    </row>
    <row r="73" spans="1:22" ht="12.75" x14ac:dyDescent="0.2">
      <c r="A73" s="379">
        <f>AT3A_Schools_PS!A73</f>
        <v>64</v>
      </c>
      <c r="B73" s="379" t="str">
        <f>AT3A_Schools_PS!B73</f>
        <v>64-SANTKABIR NAGAR</v>
      </c>
      <c r="C73" s="401">
        <v>2783</v>
      </c>
      <c r="D73" s="379">
        <v>2730</v>
      </c>
      <c r="E73" s="380">
        <v>236.58</v>
      </c>
      <c r="F73" s="380">
        <v>157.72</v>
      </c>
      <c r="G73" s="376">
        <f t="shared" si="1"/>
        <v>394.3</v>
      </c>
      <c r="H73" s="402">
        <v>6.74</v>
      </c>
      <c r="I73" s="402">
        <v>2.4300000000000002</v>
      </c>
      <c r="J73" s="376">
        <f t="shared" si="2"/>
        <v>9.17</v>
      </c>
      <c r="K73" s="402">
        <v>228.22</v>
      </c>
      <c r="L73" s="402">
        <v>152.13999999999999</v>
      </c>
      <c r="M73" s="376">
        <f t="shared" si="3"/>
        <v>380.36</v>
      </c>
      <c r="N73" s="402">
        <v>233.24</v>
      </c>
      <c r="O73" s="402">
        <v>156.02000000000001</v>
      </c>
      <c r="P73" s="376">
        <f t="shared" si="4"/>
        <v>389.26</v>
      </c>
      <c r="Q73" s="380">
        <f t="shared" si="10"/>
        <v>1.7199999999999989</v>
      </c>
      <c r="R73" s="380">
        <f t="shared" si="11"/>
        <v>-1.4500000000000171</v>
      </c>
      <c r="S73" s="376">
        <f t="shared" si="7"/>
        <v>0.26999999999998181</v>
      </c>
      <c r="T73" s="379" t="s">
        <v>371</v>
      </c>
      <c r="U73" s="379">
        <f t="shared" si="8"/>
        <v>2730</v>
      </c>
      <c r="V73" s="379">
        <f t="shared" si="9"/>
        <v>2730</v>
      </c>
    </row>
    <row r="74" spans="1:22" ht="12.75" x14ac:dyDescent="0.2">
      <c r="A74" s="379">
        <f>AT3A_Schools_PS!A74</f>
        <v>65</v>
      </c>
      <c r="B74" s="379" t="str">
        <f>AT3A_Schools_PS!B74</f>
        <v>65-SHAHJAHANPUR</v>
      </c>
      <c r="C74" s="401">
        <v>5984</v>
      </c>
      <c r="D74" s="379">
        <v>6026</v>
      </c>
      <c r="E74" s="380">
        <v>508.26</v>
      </c>
      <c r="F74" s="380">
        <v>338.84</v>
      </c>
      <c r="G74" s="376">
        <f t="shared" si="1"/>
        <v>847.09999999999991</v>
      </c>
      <c r="H74" s="402">
        <v>11.73</v>
      </c>
      <c r="I74" s="402">
        <v>0</v>
      </c>
      <c r="J74" s="376">
        <f t="shared" si="2"/>
        <v>11.73</v>
      </c>
      <c r="K74" s="402">
        <v>485.2</v>
      </c>
      <c r="L74" s="402">
        <v>323.45999999999998</v>
      </c>
      <c r="M74" s="376">
        <f t="shared" si="3"/>
        <v>808.66</v>
      </c>
      <c r="N74" s="402">
        <v>485.20000000000005</v>
      </c>
      <c r="O74" s="402">
        <v>323.45999999999998</v>
      </c>
      <c r="P74" s="376">
        <f t="shared" si="4"/>
        <v>808.66000000000008</v>
      </c>
      <c r="Q74" s="380">
        <f t="shared" ref="Q74:Q84" si="12">H74+K74-N74</f>
        <v>11.729999999999961</v>
      </c>
      <c r="R74" s="380">
        <f t="shared" ref="R74:R84" si="13">I74+L74-O74</f>
        <v>0</v>
      </c>
      <c r="S74" s="376">
        <f t="shared" si="7"/>
        <v>11.729999999999961</v>
      </c>
      <c r="T74" s="379" t="s">
        <v>371</v>
      </c>
      <c r="U74" s="379">
        <f t="shared" si="8"/>
        <v>6026</v>
      </c>
      <c r="V74" s="379">
        <f t="shared" si="9"/>
        <v>6026</v>
      </c>
    </row>
    <row r="75" spans="1:22" ht="12.75" x14ac:dyDescent="0.2">
      <c r="A75" s="379">
        <f>AT3A_Schools_PS!A75</f>
        <v>66</v>
      </c>
      <c r="B75" s="379" t="str">
        <f>AT3A_Schools_PS!B75</f>
        <v>66-SHRAWASTI</v>
      </c>
      <c r="C75" s="401">
        <v>2454</v>
      </c>
      <c r="D75" s="379">
        <v>2462</v>
      </c>
      <c r="E75" s="380">
        <v>201.42</v>
      </c>
      <c r="F75" s="380">
        <v>134.28</v>
      </c>
      <c r="G75" s="376">
        <f t="shared" si="1"/>
        <v>335.7</v>
      </c>
      <c r="H75" s="402">
        <v>4.08</v>
      </c>
      <c r="I75" s="402">
        <v>0</v>
      </c>
      <c r="J75" s="376">
        <f t="shared" si="2"/>
        <v>4.08</v>
      </c>
      <c r="K75" s="402">
        <v>193.4</v>
      </c>
      <c r="L75" s="402">
        <v>128.91999999999999</v>
      </c>
      <c r="M75" s="376">
        <f t="shared" si="3"/>
        <v>322.32</v>
      </c>
      <c r="N75" s="402">
        <v>193.39000000000001</v>
      </c>
      <c r="O75" s="402">
        <v>128.93</v>
      </c>
      <c r="P75" s="376">
        <f t="shared" si="4"/>
        <v>322.32000000000005</v>
      </c>
      <c r="Q75" s="380">
        <f t="shared" si="12"/>
        <v>4.0900000000000034</v>
      </c>
      <c r="R75" s="380">
        <f t="shared" si="13"/>
        <v>-1.0000000000019327E-2</v>
      </c>
      <c r="S75" s="376">
        <f t="shared" si="7"/>
        <v>4.0799999999999841</v>
      </c>
      <c r="T75" s="379">
        <v>0</v>
      </c>
      <c r="U75" s="379">
        <f t="shared" si="8"/>
        <v>2462</v>
      </c>
      <c r="V75" s="379">
        <f t="shared" si="9"/>
        <v>2462</v>
      </c>
    </row>
    <row r="76" spans="1:22" ht="12.75" x14ac:dyDescent="0.2">
      <c r="A76" s="379">
        <f>AT3A_Schools_PS!A76</f>
        <v>67</v>
      </c>
      <c r="B76" s="379" t="str">
        <f>AT3A_Schools_PS!B76</f>
        <v>67-SIDDHARTHNAGAR</v>
      </c>
      <c r="C76" s="401">
        <v>5329</v>
      </c>
      <c r="D76" s="379">
        <v>5327</v>
      </c>
      <c r="E76" s="380">
        <v>425.7</v>
      </c>
      <c r="F76" s="380">
        <v>283.8</v>
      </c>
      <c r="G76" s="376">
        <f t="shared" si="1"/>
        <v>709.5</v>
      </c>
      <c r="H76" s="402">
        <v>3.4900000000000091</v>
      </c>
      <c r="I76" s="402">
        <v>0</v>
      </c>
      <c r="J76" s="376">
        <f t="shared" si="2"/>
        <v>3.4900000000000091</v>
      </c>
      <c r="K76" s="402">
        <v>415.36</v>
      </c>
      <c r="L76" s="402">
        <v>276.89999999999998</v>
      </c>
      <c r="M76" s="376">
        <f t="shared" si="3"/>
        <v>692.26</v>
      </c>
      <c r="N76" s="402">
        <v>415.36</v>
      </c>
      <c r="O76" s="402">
        <v>276.89999999999998</v>
      </c>
      <c r="P76" s="376">
        <f t="shared" si="4"/>
        <v>692.26</v>
      </c>
      <c r="Q76" s="380">
        <f t="shared" si="12"/>
        <v>3.4900000000000091</v>
      </c>
      <c r="R76" s="380">
        <f t="shared" si="13"/>
        <v>0</v>
      </c>
      <c r="S76" s="376">
        <f t="shared" si="7"/>
        <v>3.4900000000000091</v>
      </c>
      <c r="T76" s="379" t="s">
        <v>361</v>
      </c>
      <c r="U76" s="379">
        <f t="shared" si="8"/>
        <v>5327</v>
      </c>
      <c r="V76" s="379">
        <f t="shared" si="9"/>
        <v>5327</v>
      </c>
    </row>
    <row r="77" spans="1:22" ht="12.75" x14ac:dyDescent="0.2">
      <c r="A77" s="379">
        <f>AT3A_Schools_PS!A77</f>
        <v>68</v>
      </c>
      <c r="B77" s="379" t="str">
        <f>AT3A_Schools_PS!B77</f>
        <v>68-SITAPUR</v>
      </c>
      <c r="C77" s="401">
        <v>8410</v>
      </c>
      <c r="D77" s="379">
        <v>8410</v>
      </c>
      <c r="E77" s="380">
        <v>694.26</v>
      </c>
      <c r="F77" s="380">
        <v>462.84</v>
      </c>
      <c r="G77" s="376">
        <f t="shared" si="1"/>
        <v>1157.0999999999999</v>
      </c>
      <c r="H77" s="402">
        <v>205.79</v>
      </c>
      <c r="I77" s="402">
        <v>147.79</v>
      </c>
      <c r="J77" s="376">
        <f t="shared" si="2"/>
        <v>353.58</v>
      </c>
      <c r="K77" s="402">
        <v>579.03</v>
      </c>
      <c r="L77" s="402">
        <v>386.02</v>
      </c>
      <c r="M77" s="376">
        <f t="shared" si="3"/>
        <v>965.05</v>
      </c>
      <c r="N77" s="402">
        <v>867.84</v>
      </c>
      <c r="O77" s="402">
        <v>289.3</v>
      </c>
      <c r="P77" s="376">
        <f t="shared" si="4"/>
        <v>1157.1400000000001</v>
      </c>
      <c r="Q77" s="380">
        <f t="shared" si="12"/>
        <v>-83.020000000000095</v>
      </c>
      <c r="R77" s="380">
        <f t="shared" si="13"/>
        <v>244.50999999999993</v>
      </c>
      <c r="S77" s="376">
        <f t="shared" si="7"/>
        <v>161.48999999999984</v>
      </c>
      <c r="T77" s="379" t="s">
        <v>361</v>
      </c>
      <c r="U77" s="379">
        <f t="shared" si="8"/>
        <v>8410</v>
      </c>
      <c r="V77" s="379">
        <f t="shared" si="9"/>
        <v>8410</v>
      </c>
    </row>
    <row r="78" spans="1:22" ht="12.75" x14ac:dyDescent="0.2">
      <c r="A78" s="379">
        <f>AT3A_Schools_PS!A78</f>
        <v>69</v>
      </c>
      <c r="B78" s="379" t="str">
        <f>AT3A_Schools_PS!B78</f>
        <v>69-SONBHADRA</v>
      </c>
      <c r="C78" s="401">
        <v>4434</v>
      </c>
      <c r="D78" s="379">
        <v>4424</v>
      </c>
      <c r="E78" s="380">
        <v>361.26</v>
      </c>
      <c r="F78" s="380">
        <v>240.84</v>
      </c>
      <c r="G78" s="376">
        <f t="shared" si="1"/>
        <v>602.1</v>
      </c>
      <c r="H78" s="402">
        <v>56.4</v>
      </c>
      <c r="I78" s="402">
        <v>-0.56999999999999995</v>
      </c>
      <c r="J78" s="376">
        <f t="shared" si="2"/>
        <v>55.83</v>
      </c>
      <c r="K78" s="402">
        <v>305.60000000000002</v>
      </c>
      <c r="L78" s="402">
        <v>203.72</v>
      </c>
      <c r="M78" s="376">
        <f t="shared" si="3"/>
        <v>509.32000000000005</v>
      </c>
      <c r="N78" s="402">
        <v>360.75</v>
      </c>
      <c r="O78" s="402">
        <v>240.54</v>
      </c>
      <c r="P78" s="376">
        <f t="shared" si="4"/>
        <v>601.29</v>
      </c>
      <c r="Q78" s="380">
        <f t="shared" si="12"/>
        <v>1.25</v>
      </c>
      <c r="R78" s="380">
        <f t="shared" si="13"/>
        <v>-37.389999999999986</v>
      </c>
      <c r="S78" s="376">
        <f t="shared" si="7"/>
        <v>-36.139999999999986</v>
      </c>
      <c r="T78" s="379" t="s">
        <v>388</v>
      </c>
      <c r="U78" s="379">
        <f t="shared" si="8"/>
        <v>4424</v>
      </c>
      <c r="V78" s="379">
        <f t="shared" si="9"/>
        <v>4424</v>
      </c>
    </row>
    <row r="79" spans="1:22" ht="12.75" x14ac:dyDescent="0.2">
      <c r="A79" s="379">
        <f>AT3A_Schools_PS!A79</f>
        <v>70</v>
      </c>
      <c r="B79" s="379" t="str">
        <f>AT3A_Schools_PS!B79</f>
        <v>70-SULTANPUR</v>
      </c>
      <c r="C79" s="401">
        <v>4329</v>
      </c>
      <c r="D79" s="379">
        <v>4284</v>
      </c>
      <c r="E79" s="380">
        <v>370.02</v>
      </c>
      <c r="F79" s="380">
        <v>246.68</v>
      </c>
      <c r="G79" s="376">
        <f t="shared" si="1"/>
        <v>616.70000000000005</v>
      </c>
      <c r="H79" s="402">
        <v>7.5</v>
      </c>
      <c r="I79" s="402">
        <v>0</v>
      </c>
      <c r="J79" s="376">
        <f t="shared" si="2"/>
        <v>7.5</v>
      </c>
      <c r="K79" s="402">
        <v>355.28</v>
      </c>
      <c r="L79" s="402">
        <v>236.85</v>
      </c>
      <c r="M79" s="376">
        <f t="shared" si="3"/>
        <v>592.13</v>
      </c>
      <c r="N79" s="402">
        <v>355.28</v>
      </c>
      <c r="O79" s="402">
        <v>236.85000000000002</v>
      </c>
      <c r="P79" s="376">
        <f t="shared" si="4"/>
        <v>592.13</v>
      </c>
      <c r="Q79" s="380">
        <f t="shared" si="12"/>
        <v>7.5</v>
      </c>
      <c r="R79" s="380">
        <f t="shared" si="13"/>
        <v>0</v>
      </c>
      <c r="S79" s="376">
        <f t="shared" si="7"/>
        <v>7.5</v>
      </c>
      <c r="T79" s="379" t="s">
        <v>365</v>
      </c>
      <c r="U79" s="379">
        <f t="shared" si="8"/>
        <v>4284</v>
      </c>
      <c r="V79" s="379">
        <f t="shared" si="9"/>
        <v>4284</v>
      </c>
    </row>
    <row r="80" spans="1:22" ht="12.75" x14ac:dyDescent="0.2">
      <c r="A80" s="379">
        <f>AT3A_Schools_PS!A80</f>
        <v>71</v>
      </c>
      <c r="B80" s="379" t="str">
        <f>AT3A_Schools_PS!B80</f>
        <v>71-UNNAO</v>
      </c>
      <c r="C80" s="401">
        <v>4779</v>
      </c>
      <c r="D80" s="379">
        <v>4736</v>
      </c>
      <c r="E80" s="380">
        <v>397.74</v>
      </c>
      <c r="F80" s="380">
        <v>265.16000000000003</v>
      </c>
      <c r="G80" s="376">
        <f t="shared" si="1"/>
        <v>662.90000000000009</v>
      </c>
      <c r="H80" s="402">
        <v>17.79</v>
      </c>
      <c r="I80" s="402">
        <v>42.91</v>
      </c>
      <c r="J80" s="376">
        <f t="shared" si="2"/>
        <v>60.699999999999996</v>
      </c>
      <c r="K80" s="402">
        <v>379.32</v>
      </c>
      <c r="L80" s="402">
        <v>252.89</v>
      </c>
      <c r="M80" s="376">
        <f t="shared" si="3"/>
        <v>632.21</v>
      </c>
      <c r="N80" s="402">
        <v>398.02499999999998</v>
      </c>
      <c r="O80" s="402">
        <v>265.34500000000003</v>
      </c>
      <c r="P80" s="376">
        <f t="shared" si="4"/>
        <v>663.37</v>
      </c>
      <c r="Q80" s="380">
        <f t="shared" si="12"/>
        <v>-0.91499999999996362</v>
      </c>
      <c r="R80" s="380">
        <f t="shared" si="13"/>
        <v>30.454999999999927</v>
      </c>
      <c r="S80" s="376">
        <f t="shared" si="7"/>
        <v>29.539999999999964</v>
      </c>
      <c r="T80" s="379" t="s">
        <v>365</v>
      </c>
      <c r="U80" s="379">
        <f t="shared" si="8"/>
        <v>4736</v>
      </c>
      <c r="V80" s="379">
        <f t="shared" si="9"/>
        <v>4736</v>
      </c>
    </row>
    <row r="81" spans="1:22" ht="12.75" x14ac:dyDescent="0.2">
      <c r="A81" s="379">
        <f>AT3A_Schools_PS!A81</f>
        <v>72</v>
      </c>
      <c r="B81" s="379" t="str">
        <f>AT3A_Schools_PS!B81</f>
        <v>72-VARANASI</v>
      </c>
      <c r="C81" s="401">
        <v>3694</v>
      </c>
      <c r="D81" s="379">
        <v>3634</v>
      </c>
      <c r="E81" s="380">
        <v>310.5</v>
      </c>
      <c r="F81" s="380">
        <v>207</v>
      </c>
      <c r="G81" s="376">
        <f t="shared" si="1"/>
        <v>517.5</v>
      </c>
      <c r="H81" s="402">
        <v>2.14</v>
      </c>
      <c r="I81" s="402">
        <v>0</v>
      </c>
      <c r="J81" s="376">
        <f t="shared" si="2"/>
        <v>2.14</v>
      </c>
      <c r="K81" s="402">
        <v>305.35000000000002</v>
      </c>
      <c r="L81" s="402">
        <v>203.56</v>
      </c>
      <c r="M81" s="376">
        <f t="shared" si="3"/>
        <v>508.91</v>
      </c>
      <c r="N81" s="402">
        <v>304.39800000000002</v>
      </c>
      <c r="O81" s="402">
        <v>202.93200000000002</v>
      </c>
      <c r="P81" s="376">
        <f t="shared" si="4"/>
        <v>507.33000000000004</v>
      </c>
      <c r="Q81" s="380">
        <f t="shared" si="12"/>
        <v>3.0919999999999845</v>
      </c>
      <c r="R81" s="380">
        <f t="shared" si="13"/>
        <v>0.6279999999999859</v>
      </c>
      <c r="S81" s="376">
        <f t="shared" si="7"/>
        <v>3.7199999999999704</v>
      </c>
      <c r="T81" s="379" t="s">
        <v>361</v>
      </c>
      <c r="U81" s="379">
        <f t="shared" si="8"/>
        <v>3634</v>
      </c>
      <c r="V81" s="379">
        <f t="shared" si="9"/>
        <v>3634</v>
      </c>
    </row>
    <row r="82" spans="1:22" ht="12.75" x14ac:dyDescent="0.2">
      <c r="A82" s="379">
        <f>AT3A_Schools_PS!A82</f>
        <v>73</v>
      </c>
      <c r="B82" s="379" t="str">
        <f>AT3A_Schools_PS!B82</f>
        <v>73-SAMBHAL</v>
      </c>
      <c r="C82" s="401">
        <v>2913</v>
      </c>
      <c r="D82" s="379">
        <v>2882</v>
      </c>
      <c r="E82" s="380">
        <v>246.96</v>
      </c>
      <c r="F82" s="380">
        <v>164.64</v>
      </c>
      <c r="G82" s="376">
        <f t="shared" si="1"/>
        <v>411.6</v>
      </c>
      <c r="H82" s="402">
        <v>8.3000000000000007</v>
      </c>
      <c r="I82" s="402">
        <v>27.14</v>
      </c>
      <c r="J82" s="376">
        <f t="shared" si="2"/>
        <v>35.44</v>
      </c>
      <c r="K82" s="402">
        <v>237.33</v>
      </c>
      <c r="L82" s="402">
        <v>158.22</v>
      </c>
      <c r="M82" s="376">
        <f t="shared" si="3"/>
        <v>395.55</v>
      </c>
      <c r="N82" s="402">
        <v>244.01999999999998</v>
      </c>
      <c r="O82" s="402">
        <v>162.70999999999998</v>
      </c>
      <c r="P82" s="376">
        <f t="shared" si="4"/>
        <v>406.72999999999996</v>
      </c>
      <c r="Q82" s="380">
        <f t="shared" si="12"/>
        <v>1.6100000000000421</v>
      </c>
      <c r="R82" s="380">
        <f t="shared" si="13"/>
        <v>22.650000000000034</v>
      </c>
      <c r="S82" s="376">
        <f t="shared" si="7"/>
        <v>24.260000000000076</v>
      </c>
      <c r="T82" s="379" t="s">
        <v>361</v>
      </c>
      <c r="U82" s="379">
        <f t="shared" si="8"/>
        <v>2882</v>
      </c>
      <c r="V82" s="379">
        <f t="shared" si="9"/>
        <v>2882</v>
      </c>
    </row>
    <row r="83" spans="1:22" ht="12.75" x14ac:dyDescent="0.2">
      <c r="A83" s="379">
        <f>AT3A_Schools_PS!A83</f>
        <v>74</v>
      </c>
      <c r="B83" s="379" t="str">
        <f>AT3A_Schools_PS!B83</f>
        <v>74-HAPUR</v>
      </c>
      <c r="C83" s="401">
        <v>1677</v>
      </c>
      <c r="D83" s="379">
        <v>1048</v>
      </c>
      <c r="E83" s="380">
        <v>100.62</v>
      </c>
      <c r="F83" s="380">
        <v>67.08</v>
      </c>
      <c r="G83" s="376">
        <f t="shared" si="1"/>
        <v>167.7</v>
      </c>
      <c r="H83" s="402">
        <v>-0.64000000000000012</v>
      </c>
      <c r="I83" s="402">
        <v>-2.42</v>
      </c>
      <c r="J83" s="376">
        <f t="shared" si="2"/>
        <v>-3.06</v>
      </c>
      <c r="K83" s="402">
        <v>98.24</v>
      </c>
      <c r="L83" s="402">
        <v>65.5</v>
      </c>
      <c r="M83" s="376">
        <f t="shared" si="3"/>
        <v>163.74</v>
      </c>
      <c r="N83" s="402">
        <v>94.47999999999999</v>
      </c>
      <c r="O83" s="402">
        <v>62.980000000000004</v>
      </c>
      <c r="P83" s="376">
        <f t="shared" si="4"/>
        <v>157.45999999999998</v>
      </c>
      <c r="Q83" s="380">
        <f t="shared" si="12"/>
        <v>3.1200000000000045</v>
      </c>
      <c r="R83" s="380">
        <f t="shared" si="13"/>
        <v>9.9999999999994316E-2</v>
      </c>
      <c r="S83" s="376">
        <f t="shared" si="7"/>
        <v>3.2199999999999989</v>
      </c>
      <c r="T83" s="379" t="s">
        <v>361</v>
      </c>
      <c r="U83" s="379">
        <f t="shared" si="8"/>
        <v>1048</v>
      </c>
      <c r="V83" s="379">
        <f t="shared" si="9"/>
        <v>1048</v>
      </c>
    </row>
    <row r="84" spans="1:22" ht="12.75" x14ac:dyDescent="0.2">
      <c r="A84" s="379">
        <f>AT3A_Schools_PS!A84</f>
        <v>75</v>
      </c>
      <c r="B84" s="379" t="str">
        <f>AT3A_Schools_PS!B84</f>
        <v>75-SHAMLI</v>
      </c>
      <c r="C84" s="401">
        <v>1262</v>
      </c>
      <c r="D84" s="379">
        <v>1270</v>
      </c>
      <c r="E84" s="380">
        <v>103.8</v>
      </c>
      <c r="F84" s="380">
        <v>69.2</v>
      </c>
      <c r="G84" s="376">
        <f t="shared" si="1"/>
        <v>173</v>
      </c>
      <c r="H84" s="402">
        <v>4.67</v>
      </c>
      <c r="I84" s="402">
        <v>5.01</v>
      </c>
      <c r="J84" s="376">
        <f t="shared" si="2"/>
        <v>9.68</v>
      </c>
      <c r="K84" s="402">
        <v>100.03</v>
      </c>
      <c r="L84" s="402">
        <v>66.77</v>
      </c>
      <c r="M84" s="376">
        <f t="shared" si="3"/>
        <v>166.8</v>
      </c>
      <c r="N84" s="402">
        <v>105.7</v>
      </c>
      <c r="O84" s="402">
        <v>70.44</v>
      </c>
      <c r="P84" s="376">
        <f t="shared" si="4"/>
        <v>176.14</v>
      </c>
      <c r="Q84" s="380">
        <f t="shared" si="12"/>
        <v>-1</v>
      </c>
      <c r="R84" s="380">
        <f t="shared" si="13"/>
        <v>1.3400000000000034</v>
      </c>
      <c r="S84" s="376">
        <f t="shared" si="7"/>
        <v>0.34000000000000341</v>
      </c>
      <c r="T84" s="379" t="s">
        <v>361</v>
      </c>
      <c r="U84" s="379">
        <f t="shared" si="8"/>
        <v>1270</v>
      </c>
      <c r="V84" s="379">
        <f t="shared" si="9"/>
        <v>1270</v>
      </c>
    </row>
    <row r="85" spans="1:22" ht="27.75" customHeight="1" x14ac:dyDescent="0.2">
      <c r="A85" s="385" t="s">
        <v>1074</v>
      </c>
      <c r="B85" s="636" t="s">
        <v>1082</v>
      </c>
      <c r="C85" s="636"/>
      <c r="D85" s="636"/>
      <c r="E85" s="636"/>
      <c r="F85" s="636"/>
      <c r="G85" s="636"/>
      <c r="H85" s="636"/>
      <c r="I85" s="636"/>
      <c r="J85" s="636"/>
      <c r="K85" s="636"/>
      <c r="L85" s="636"/>
      <c r="M85" s="636"/>
      <c r="N85" s="636"/>
      <c r="O85" s="636"/>
      <c r="P85" s="636"/>
      <c r="Q85" s="636"/>
      <c r="R85" s="636"/>
      <c r="S85" s="636"/>
      <c r="T85" s="636"/>
      <c r="U85" s="636"/>
      <c r="V85" s="636"/>
    </row>
    <row r="89" spans="1:22" ht="12.75" x14ac:dyDescent="0.2">
      <c r="A89" s="347" t="str">
        <f>AT_2A_fundflow!A73</f>
        <v>Date:</v>
      </c>
      <c r="R89" s="403" t="str">
        <f>'AT-1'!J46</f>
        <v>(Signature)</v>
      </c>
    </row>
    <row r="90" spans="1:22" ht="12.75" x14ac:dyDescent="0.2">
      <c r="A90" s="347" t="str">
        <f>AT_2A_fundflow!A74</f>
        <v>Place: LUCKNOW</v>
      </c>
      <c r="R90" s="403" t="str">
        <f>'AT-1'!J47</f>
        <v>Secretary Basic Education Department</v>
      </c>
    </row>
    <row r="91" spans="1:22" ht="12.75" x14ac:dyDescent="0.2">
      <c r="Q91" s="403" t="str">
        <f>'AT-1'!I48</f>
        <v>Seal:</v>
      </c>
    </row>
  </sheetData>
  <mergeCells count="16">
    <mergeCell ref="B85:V85"/>
    <mergeCell ref="A2:V2"/>
    <mergeCell ref="A4:V4"/>
    <mergeCell ref="A3:V3"/>
    <mergeCell ref="K6:M6"/>
    <mergeCell ref="H6:J6"/>
    <mergeCell ref="T6:T7"/>
    <mergeCell ref="N6:P6"/>
    <mergeCell ref="Q6:S6"/>
    <mergeCell ref="U6:U7"/>
    <mergeCell ref="V6:V7"/>
    <mergeCell ref="E6:G6"/>
    <mergeCell ref="C6:C7"/>
    <mergeCell ref="A6:A7"/>
    <mergeCell ref="B6:B7"/>
    <mergeCell ref="D6:D7"/>
  </mergeCells>
  <printOptions horizontalCentered="1"/>
  <pageMargins left="0.59055118110236227" right="0.59055118110236227" top="0.78740157480314965" bottom="0.59055118110236227" header="0.78740157480314965" footer="0.39370078740157483"/>
  <pageSetup paperSize="9" scale="65" fitToHeight="0" pageOrder="overThenDown" orientation="landscape" cellComments="atEnd" r:id="rId1"/>
  <headerFooter>
    <oddFooter>&amp;R&amp;P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1"/>
  <sheetViews>
    <sheetView view="pageBreakPreview" zoomScaleSheetLayoutView="100" workbookViewId="0">
      <pane ySplit="8" topLeftCell="A9" activePane="bottomLeft" state="frozen"/>
      <selection activeCell="M56" sqref="M56"/>
      <selection pane="bottomLeft" activeCell="M56" sqref="M56"/>
    </sheetView>
  </sheetViews>
  <sheetFormatPr defaultColWidth="14.42578125" defaultRowHeight="15.75" customHeight="1" x14ac:dyDescent="0.2"/>
  <cols>
    <col min="1" max="1" width="6.5703125" style="492" customWidth="1"/>
    <col min="2" max="2" width="21.7109375" style="492" bestFit="1" customWidth="1"/>
    <col min="3" max="3" width="10.140625" style="492" customWidth="1"/>
    <col min="4" max="4" width="9.5703125" style="492" customWidth="1"/>
    <col min="5" max="5" width="7.5703125" style="492" bestFit="1" customWidth="1"/>
    <col min="6" max="6" width="6.42578125" style="492" bestFit="1" customWidth="1"/>
    <col min="7" max="7" width="7" style="492" bestFit="1" customWidth="1"/>
    <col min="8" max="8" width="7.5703125" style="492" bestFit="1" customWidth="1"/>
    <col min="9" max="9" width="6.42578125" style="492" bestFit="1" customWidth="1"/>
    <col min="10" max="10" width="7.42578125" style="492" bestFit="1" customWidth="1"/>
    <col min="11" max="11" width="7.5703125" style="492" bestFit="1" customWidth="1"/>
    <col min="12" max="12" width="6.42578125" style="492" bestFit="1" customWidth="1"/>
    <col min="13" max="13" width="9.42578125" style="492" bestFit="1" customWidth="1"/>
    <col min="14" max="14" width="7.5703125" style="492" bestFit="1" customWidth="1"/>
    <col min="15" max="15" width="6.42578125" style="492" bestFit="1" customWidth="1"/>
    <col min="16" max="16" width="9.42578125" style="492" bestFit="1" customWidth="1"/>
    <col min="17" max="17" width="11" style="492" bestFit="1" customWidth="1"/>
    <col min="18" max="18" width="10.85546875" style="492" customWidth="1"/>
    <col min="19" max="19" width="9.42578125" style="492" bestFit="1" customWidth="1"/>
    <col min="20" max="20" width="14.7109375" style="492" customWidth="1"/>
    <col min="21" max="21" width="9.140625" style="492" customWidth="1"/>
    <col min="22" max="22" width="10.5703125" style="492" customWidth="1"/>
    <col min="23" max="16384" width="14.42578125" style="492"/>
  </cols>
  <sheetData>
    <row r="1" spans="1:26" ht="12.75" x14ac:dyDescent="0.2">
      <c r="A1" s="495"/>
      <c r="B1" s="495"/>
      <c r="C1" s="495"/>
      <c r="D1" s="495"/>
      <c r="E1" s="495"/>
      <c r="F1" s="495"/>
      <c r="G1" s="495"/>
      <c r="H1" s="495"/>
      <c r="I1" s="495"/>
      <c r="J1" s="495"/>
      <c r="K1" s="495"/>
      <c r="L1" s="495"/>
      <c r="M1" s="495"/>
      <c r="N1" s="495"/>
      <c r="O1" s="495"/>
      <c r="P1" s="495"/>
      <c r="Q1" s="495"/>
      <c r="R1" s="495"/>
      <c r="S1" s="495"/>
      <c r="T1" s="495"/>
      <c r="U1" s="495"/>
      <c r="V1" s="312" t="s">
        <v>368</v>
      </c>
    </row>
    <row r="2" spans="1:26" ht="12.75" x14ac:dyDescent="0.2">
      <c r="A2" s="626" t="str">
        <f>'AT-2-S1 BUDGET'!A2</f>
        <v>[Mid Day Meal Scheme, U.P.]</v>
      </c>
      <c r="B2" s="595"/>
      <c r="C2" s="595"/>
      <c r="D2" s="595"/>
      <c r="E2" s="595"/>
      <c r="F2" s="595"/>
      <c r="G2" s="595"/>
      <c r="H2" s="595"/>
      <c r="I2" s="595"/>
      <c r="J2" s="595"/>
      <c r="K2" s="595"/>
      <c r="L2" s="595"/>
      <c r="M2" s="595"/>
      <c r="N2" s="595"/>
      <c r="O2" s="595"/>
      <c r="P2" s="595"/>
      <c r="Q2" s="595"/>
      <c r="R2" s="595"/>
      <c r="S2" s="595"/>
      <c r="T2" s="595"/>
      <c r="U2" s="595"/>
      <c r="V2" s="595"/>
    </row>
    <row r="3" spans="1:26" ht="24" customHeight="1" x14ac:dyDescent="0.2">
      <c r="A3" s="613" t="str">
        <f>'AT-2-S1 BUDGET'!A3</f>
        <v>Annual Work Plan and Budget 2018-19</v>
      </c>
      <c r="B3" s="595"/>
      <c r="C3" s="595"/>
      <c r="D3" s="595"/>
      <c r="E3" s="595"/>
      <c r="F3" s="595"/>
      <c r="G3" s="595"/>
      <c r="H3" s="595"/>
      <c r="I3" s="595"/>
      <c r="J3" s="595"/>
      <c r="K3" s="595"/>
      <c r="L3" s="595"/>
      <c r="M3" s="595"/>
      <c r="N3" s="595"/>
      <c r="O3" s="595"/>
      <c r="P3" s="595"/>
      <c r="Q3" s="595"/>
      <c r="R3" s="595"/>
      <c r="S3" s="595"/>
      <c r="T3" s="595"/>
      <c r="U3" s="595"/>
      <c r="V3" s="595"/>
    </row>
    <row r="4" spans="1:26" ht="12.75" x14ac:dyDescent="0.2">
      <c r="A4" s="625" t="s">
        <v>369</v>
      </c>
      <c r="B4" s="595"/>
      <c r="C4" s="595"/>
      <c r="D4" s="595"/>
      <c r="E4" s="595"/>
      <c r="F4" s="595"/>
      <c r="G4" s="595"/>
      <c r="H4" s="595"/>
      <c r="I4" s="595"/>
      <c r="J4" s="595"/>
      <c r="K4" s="595"/>
      <c r="L4" s="595"/>
      <c r="M4" s="595"/>
      <c r="N4" s="595"/>
      <c r="O4" s="595"/>
      <c r="P4" s="595"/>
      <c r="Q4" s="595"/>
      <c r="R4" s="595"/>
      <c r="S4" s="595"/>
      <c r="T4" s="595"/>
      <c r="U4" s="595"/>
      <c r="V4" s="595"/>
    </row>
    <row r="5" spans="1:26" ht="12.75" x14ac:dyDescent="0.2">
      <c r="A5" s="321" t="str">
        <f>AT_2A_fundflow!A5</f>
        <v>State: UTTAR PRADESH</v>
      </c>
      <c r="B5" s="495"/>
      <c r="C5" s="495"/>
      <c r="D5" s="495"/>
      <c r="E5" s="495"/>
      <c r="F5" s="495"/>
      <c r="G5" s="495"/>
      <c r="H5" s="495"/>
      <c r="I5" s="495"/>
      <c r="J5" s="495"/>
      <c r="K5" s="495"/>
      <c r="L5" s="495"/>
      <c r="M5" s="495"/>
      <c r="N5" s="495"/>
      <c r="O5" s="495"/>
      <c r="P5" s="495"/>
      <c r="Q5" s="495"/>
      <c r="R5" s="495"/>
      <c r="S5" s="495"/>
      <c r="T5" s="495"/>
      <c r="U5" s="322" t="str">
        <f>AT_2A_fundflow!U5</f>
        <v>(For the Period 01.04.17 to 31.03.18)</v>
      </c>
      <c r="V5" s="322" t="str">
        <f>'AT-2-S1 BUDGET'!V5</f>
        <v>Rs. in Lakh</v>
      </c>
    </row>
    <row r="6" spans="1:26" ht="45" customHeight="1" x14ac:dyDescent="0.2">
      <c r="A6" s="603" t="s">
        <v>304</v>
      </c>
      <c r="B6" s="603" t="s">
        <v>99</v>
      </c>
      <c r="C6" s="603" t="s">
        <v>343</v>
      </c>
      <c r="D6" s="603" t="s">
        <v>344</v>
      </c>
      <c r="E6" s="639" t="s">
        <v>1080</v>
      </c>
      <c r="F6" s="606"/>
      <c r="G6" s="607"/>
      <c r="H6" s="605" t="s">
        <v>325</v>
      </c>
      <c r="I6" s="606"/>
      <c r="J6" s="607"/>
      <c r="K6" s="605" t="s">
        <v>346</v>
      </c>
      <c r="L6" s="606"/>
      <c r="M6" s="607"/>
      <c r="N6" s="605" t="s">
        <v>347</v>
      </c>
      <c r="O6" s="606"/>
      <c r="P6" s="607"/>
      <c r="Q6" s="605" t="s">
        <v>348</v>
      </c>
      <c r="R6" s="606"/>
      <c r="S6" s="607"/>
      <c r="T6" s="603" t="s">
        <v>349</v>
      </c>
      <c r="U6" s="603" t="s">
        <v>350</v>
      </c>
      <c r="V6" s="603" t="s">
        <v>351</v>
      </c>
      <c r="W6" s="309"/>
      <c r="X6" s="309"/>
      <c r="Y6" s="309"/>
      <c r="Z6" s="309"/>
    </row>
    <row r="7" spans="1:26" ht="42.75" customHeight="1" x14ac:dyDescent="0.2">
      <c r="A7" s="604"/>
      <c r="B7" s="604"/>
      <c r="C7" s="604"/>
      <c r="D7" s="604"/>
      <c r="E7" s="310" t="s">
        <v>352</v>
      </c>
      <c r="F7" s="310" t="s">
        <v>353</v>
      </c>
      <c r="G7" s="310" t="s">
        <v>11</v>
      </c>
      <c r="H7" s="310" t="s">
        <v>352</v>
      </c>
      <c r="I7" s="310" t="s">
        <v>353</v>
      </c>
      <c r="J7" s="310" t="s">
        <v>11</v>
      </c>
      <c r="K7" s="310" t="s">
        <v>352</v>
      </c>
      <c r="L7" s="310" t="s">
        <v>353</v>
      </c>
      <c r="M7" s="310" t="s">
        <v>11</v>
      </c>
      <c r="N7" s="310" t="s">
        <v>352</v>
      </c>
      <c r="O7" s="310" t="s">
        <v>353</v>
      </c>
      <c r="P7" s="310" t="s">
        <v>11</v>
      </c>
      <c r="Q7" s="310" t="s">
        <v>352</v>
      </c>
      <c r="R7" s="310" t="s">
        <v>353</v>
      </c>
      <c r="S7" s="310" t="s">
        <v>11</v>
      </c>
      <c r="T7" s="604"/>
      <c r="U7" s="604"/>
      <c r="V7" s="604"/>
      <c r="W7" s="309"/>
      <c r="X7" s="309"/>
      <c r="Y7" s="309"/>
      <c r="Z7" s="309"/>
    </row>
    <row r="8" spans="1:26" ht="18" customHeight="1" x14ac:dyDescent="0.2">
      <c r="A8" s="310">
        <v>1</v>
      </c>
      <c r="B8" s="310">
        <v>2</v>
      </c>
      <c r="C8" s="310">
        <v>3</v>
      </c>
      <c r="D8" s="310">
        <v>4</v>
      </c>
      <c r="E8" s="310">
        <v>5</v>
      </c>
      <c r="F8" s="310">
        <v>6</v>
      </c>
      <c r="G8" s="310" t="s">
        <v>354</v>
      </c>
      <c r="H8" s="310">
        <v>8</v>
      </c>
      <c r="I8" s="310">
        <v>9</v>
      </c>
      <c r="J8" s="310" t="s">
        <v>355</v>
      </c>
      <c r="K8" s="310">
        <v>11</v>
      </c>
      <c r="L8" s="310">
        <v>12</v>
      </c>
      <c r="M8" s="310" t="s">
        <v>356</v>
      </c>
      <c r="N8" s="310">
        <v>14</v>
      </c>
      <c r="O8" s="310">
        <v>15</v>
      </c>
      <c r="P8" s="310" t="s">
        <v>357</v>
      </c>
      <c r="Q8" s="310" t="s">
        <v>358</v>
      </c>
      <c r="R8" s="310" t="s">
        <v>359</v>
      </c>
      <c r="S8" s="310" t="s">
        <v>360</v>
      </c>
      <c r="T8" s="310">
        <v>20</v>
      </c>
      <c r="U8" s="310">
        <v>21</v>
      </c>
      <c r="V8" s="310">
        <v>22</v>
      </c>
      <c r="W8" s="309"/>
      <c r="X8" s="309"/>
      <c r="Y8" s="309"/>
      <c r="Z8" s="309"/>
    </row>
    <row r="9" spans="1:26" ht="12.75" x14ac:dyDescent="0.2">
      <c r="A9" s="314"/>
      <c r="B9" s="314" t="s">
        <v>32</v>
      </c>
      <c r="C9" s="421">
        <f t="shared" ref="C9:S9" si="0">SUM(C10:C84)</f>
        <v>116890</v>
      </c>
      <c r="D9" s="421">
        <f t="shared" si="0"/>
        <v>118293</v>
      </c>
      <c r="E9" s="397">
        <f t="shared" si="0"/>
        <v>0</v>
      </c>
      <c r="F9" s="397">
        <f t="shared" si="0"/>
        <v>0</v>
      </c>
      <c r="G9" s="397">
        <f t="shared" si="0"/>
        <v>0</v>
      </c>
      <c r="H9" s="397">
        <f t="shared" si="0"/>
        <v>0</v>
      </c>
      <c r="I9" s="397">
        <f t="shared" si="0"/>
        <v>0</v>
      </c>
      <c r="J9" s="397">
        <f t="shared" si="0"/>
        <v>0</v>
      </c>
      <c r="K9" s="397">
        <f t="shared" si="0"/>
        <v>0</v>
      </c>
      <c r="L9" s="397">
        <f t="shared" si="0"/>
        <v>0</v>
      </c>
      <c r="M9" s="397">
        <f t="shared" si="0"/>
        <v>0</v>
      </c>
      <c r="N9" s="397">
        <f t="shared" si="0"/>
        <v>0</v>
      </c>
      <c r="O9" s="397">
        <f t="shared" si="0"/>
        <v>0</v>
      </c>
      <c r="P9" s="397">
        <f t="shared" si="0"/>
        <v>0</v>
      </c>
      <c r="Q9" s="397">
        <f t="shared" si="0"/>
        <v>0</v>
      </c>
      <c r="R9" s="397">
        <f t="shared" si="0"/>
        <v>0</v>
      </c>
      <c r="S9" s="397">
        <f t="shared" si="0"/>
        <v>0</v>
      </c>
      <c r="T9" s="421"/>
      <c r="U9" s="421">
        <f>SUM(U10:U84)</f>
        <v>118293</v>
      </c>
      <c r="V9" s="421">
        <f>SUM(V10:V84)</f>
        <v>118293</v>
      </c>
      <c r="W9" s="222"/>
      <c r="X9" s="222"/>
      <c r="Y9" s="222"/>
      <c r="Z9" s="222"/>
    </row>
    <row r="10" spans="1:26" ht="12.75" x14ac:dyDescent="0.2">
      <c r="A10" s="316">
        <f>AT3A_Schools_PS!A10</f>
        <v>1</v>
      </c>
      <c r="B10" s="316" t="str">
        <f>AT3A_Schools_PS!B10</f>
        <v>01-AGRA</v>
      </c>
      <c r="C10" s="438">
        <v>1657</v>
      </c>
      <c r="D10" s="316">
        <v>1669</v>
      </c>
      <c r="E10" s="396"/>
      <c r="F10" s="396"/>
      <c r="G10" s="397">
        <f t="shared" ref="G10:G84" si="1">E10+F10</f>
        <v>0</v>
      </c>
      <c r="H10" s="447"/>
      <c r="I10" s="447"/>
      <c r="J10" s="397">
        <f t="shared" ref="J10:J84" si="2">H10+I10</f>
        <v>0</v>
      </c>
      <c r="K10" s="447"/>
      <c r="L10" s="447"/>
      <c r="M10" s="397">
        <f t="shared" ref="M10:M84" si="3">K10+L10</f>
        <v>0</v>
      </c>
      <c r="N10" s="447"/>
      <c r="O10" s="447"/>
      <c r="P10" s="397">
        <f t="shared" ref="P10:P84" si="4">N10+O10</f>
        <v>0</v>
      </c>
      <c r="Q10" s="396">
        <f t="shared" ref="Q10:Q41" si="5">H10+K10-N10</f>
        <v>0</v>
      </c>
      <c r="R10" s="396">
        <f t="shared" ref="R10:R41" si="6">I10+L10-O10</f>
        <v>0</v>
      </c>
      <c r="S10" s="397">
        <f t="shared" ref="S10:S84" si="7">Q10+R10</f>
        <v>0</v>
      </c>
      <c r="T10" s="316" t="s">
        <v>361</v>
      </c>
      <c r="U10" s="316">
        <f t="shared" ref="U10:U84" si="8">D10</f>
        <v>1669</v>
      </c>
      <c r="V10" s="316">
        <f t="shared" ref="V10:V84" si="9">U10</f>
        <v>1669</v>
      </c>
    </row>
    <row r="11" spans="1:26" ht="12.75" x14ac:dyDescent="0.2">
      <c r="A11" s="316">
        <f>AT3A_Schools_PS!A11</f>
        <v>2</v>
      </c>
      <c r="B11" s="316" t="str">
        <f>AT3A_Schools_PS!B11</f>
        <v>02-ALIGARH</v>
      </c>
      <c r="C11" s="438">
        <v>1985</v>
      </c>
      <c r="D11" s="316">
        <v>2107</v>
      </c>
      <c r="E11" s="396"/>
      <c r="F11" s="396"/>
      <c r="G11" s="397">
        <f t="shared" si="1"/>
        <v>0</v>
      </c>
      <c r="H11" s="447"/>
      <c r="I11" s="447"/>
      <c r="J11" s="397">
        <f t="shared" si="2"/>
        <v>0</v>
      </c>
      <c r="K11" s="447"/>
      <c r="L11" s="447"/>
      <c r="M11" s="397">
        <f t="shared" si="3"/>
        <v>0</v>
      </c>
      <c r="N11" s="447"/>
      <c r="O11" s="447"/>
      <c r="P11" s="397">
        <f t="shared" si="4"/>
        <v>0</v>
      </c>
      <c r="Q11" s="396">
        <f t="shared" si="5"/>
        <v>0</v>
      </c>
      <c r="R11" s="396">
        <f t="shared" si="6"/>
        <v>0</v>
      </c>
      <c r="S11" s="397">
        <f t="shared" si="7"/>
        <v>0</v>
      </c>
      <c r="T11" s="316" t="s">
        <v>361</v>
      </c>
      <c r="U11" s="316">
        <f t="shared" si="8"/>
        <v>2107</v>
      </c>
      <c r="V11" s="316">
        <f t="shared" si="9"/>
        <v>2107</v>
      </c>
    </row>
    <row r="12" spans="1:26" ht="12.75" x14ac:dyDescent="0.2">
      <c r="A12" s="316">
        <f>AT3A_Schools_PS!A12</f>
        <v>3</v>
      </c>
      <c r="B12" s="316" t="str">
        <f>AT3A_Schools_PS!B12</f>
        <v>03-ALLAHABAD</v>
      </c>
      <c r="C12" s="438">
        <v>3428</v>
      </c>
      <c r="D12" s="316">
        <v>3785</v>
      </c>
      <c r="E12" s="396"/>
      <c r="F12" s="396"/>
      <c r="G12" s="397">
        <f t="shared" si="1"/>
        <v>0</v>
      </c>
      <c r="H12" s="447"/>
      <c r="I12" s="447"/>
      <c r="J12" s="397">
        <f t="shared" si="2"/>
        <v>0</v>
      </c>
      <c r="K12" s="447"/>
      <c r="L12" s="447"/>
      <c r="M12" s="397">
        <f t="shared" si="3"/>
        <v>0</v>
      </c>
      <c r="N12" s="447"/>
      <c r="O12" s="447"/>
      <c r="P12" s="397">
        <f t="shared" si="4"/>
        <v>0</v>
      </c>
      <c r="Q12" s="396">
        <f t="shared" si="5"/>
        <v>0</v>
      </c>
      <c r="R12" s="396">
        <f t="shared" si="6"/>
        <v>0</v>
      </c>
      <c r="S12" s="397">
        <f t="shared" si="7"/>
        <v>0</v>
      </c>
      <c r="T12" s="316" t="s">
        <v>361</v>
      </c>
      <c r="U12" s="316">
        <f t="shared" si="8"/>
        <v>3785</v>
      </c>
      <c r="V12" s="316">
        <f t="shared" si="9"/>
        <v>3785</v>
      </c>
    </row>
    <row r="13" spans="1:26" ht="12.75" x14ac:dyDescent="0.2">
      <c r="A13" s="316">
        <f>AT3A_Schools_PS!A13</f>
        <v>4</v>
      </c>
      <c r="B13" s="316" t="str">
        <f>AT3A_Schools_PS!B13</f>
        <v>04-AMBEDKAR NAGAR</v>
      </c>
      <c r="C13" s="438">
        <v>1628</v>
      </c>
      <c r="D13" s="316">
        <v>1664</v>
      </c>
      <c r="E13" s="396"/>
      <c r="F13" s="396"/>
      <c r="G13" s="397">
        <f t="shared" si="1"/>
        <v>0</v>
      </c>
      <c r="H13" s="447"/>
      <c r="I13" s="447"/>
      <c r="J13" s="397">
        <f t="shared" si="2"/>
        <v>0</v>
      </c>
      <c r="K13" s="447"/>
      <c r="L13" s="447"/>
      <c r="M13" s="397">
        <f t="shared" si="3"/>
        <v>0</v>
      </c>
      <c r="N13" s="447"/>
      <c r="O13" s="447"/>
      <c r="P13" s="397">
        <f t="shared" si="4"/>
        <v>0</v>
      </c>
      <c r="Q13" s="396">
        <f t="shared" si="5"/>
        <v>0</v>
      </c>
      <c r="R13" s="396">
        <f t="shared" si="6"/>
        <v>0</v>
      </c>
      <c r="S13" s="397">
        <f t="shared" si="7"/>
        <v>0</v>
      </c>
      <c r="T13" s="316" t="s">
        <v>361</v>
      </c>
      <c r="U13" s="316">
        <f t="shared" si="8"/>
        <v>1664</v>
      </c>
      <c r="V13" s="316">
        <f t="shared" si="9"/>
        <v>1664</v>
      </c>
    </row>
    <row r="14" spans="1:26" ht="12.75" x14ac:dyDescent="0.2">
      <c r="A14" s="316">
        <f>AT3A_Schools_PS!A14</f>
        <v>5</v>
      </c>
      <c r="B14" s="316" t="str">
        <f>AT3A_Schools_PS!B14</f>
        <v>05-AURAIYA</v>
      </c>
      <c r="C14" s="438">
        <v>1258</v>
      </c>
      <c r="D14" s="316">
        <v>1260</v>
      </c>
      <c r="E14" s="396"/>
      <c r="F14" s="396"/>
      <c r="G14" s="397">
        <f t="shared" si="1"/>
        <v>0</v>
      </c>
      <c r="H14" s="447"/>
      <c r="I14" s="447"/>
      <c r="J14" s="397">
        <f t="shared" si="2"/>
        <v>0</v>
      </c>
      <c r="K14" s="447"/>
      <c r="L14" s="447"/>
      <c r="M14" s="397">
        <f t="shared" si="3"/>
        <v>0</v>
      </c>
      <c r="N14" s="447"/>
      <c r="O14" s="447"/>
      <c r="P14" s="397">
        <f t="shared" si="4"/>
        <v>0</v>
      </c>
      <c r="Q14" s="396">
        <f t="shared" si="5"/>
        <v>0</v>
      </c>
      <c r="R14" s="396">
        <f t="shared" si="6"/>
        <v>0</v>
      </c>
      <c r="S14" s="397">
        <f t="shared" si="7"/>
        <v>0</v>
      </c>
      <c r="T14" s="316" t="s">
        <v>361</v>
      </c>
      <c r="U14" s="316">
        <f t="shared" si="8"/>
        <v>1260</v>
      </c>
      <c r="V14" s="316">
        <f t="shared" si="9"/>
        <v>1260</v>
      </c>
    </row>
    <row r="15" spans="1:26" ht="12.75" x14ac:dyDescent="0.2">
      <c r="A15" s="316">
        <f>AT3A_Schools_PS!A15</f>
        <v>6</v>
      </c>
      <c r="B15" s="316" t="str">
        <f>AT3A_Schools_PS!B15</f>
        <v>06-AZAMGARH</v>
      </c>
      <c r="C15" s="438">
        <v>3111</v>
      </c>
      <c r="D15" s="316">
        <v>3063</v>
      </c>
      <c r="E15" s="396"/>
      <c r="F15" s="396"/>
      <c r="G15" s="397">
        <f t="shared" si="1"/>
        <v>0</v>
      </c>
      <c r="H15" s="447"/>
      <c r="I15" s="447"/>
      <c r="J15" s="397">
        <f t="shared" si="2"/>
        <v>0</v>
      </c>
      <c r="K15" s="447"/>
      <c r="L15" s="447"/>
      <c r="M15" s="397">
        <f t="shared" si="3"/>
        <v>0</v>
      </c>
      <c r="N15" s="447"/>
      <c r="O15" s="447"/>
      <c r="P15" s="397">
        <f t="shared" si="4"/>
        <v>0</v>
      </c>
      <c r="Q15" s="396">
        <f t="shared" si="5"/>
        <v>0</v>
      </c>
      <c r="R15" s="396">
        <f t="shared" si="6"/>
        <v>0</v>
      </c>
      <c r="S15" s="397">
        <f t="shared" si="7"/>
        <v>0</v>
      </c>
      <c r="T15" s="316" t="s">
        <v>361</v>
      </c>
      <c r="U15" s="316">
        <f t="shared" si="8"/>
        <v>3063</v>
      </c>
      <c r="V15" s="316">
        <f t="shared" si="9"/>
        <v>3063</v>
      </c>
    </row>
    <row r="16" spans="1:26" ht="12.75" x14ac:dyDescent="0.2">
      <c r="A16" s="316">
        <f>AT3A_Schools_PS!A16</f>
        <v>7</v>
      </c>
      <c r="B16" s="316" t="str">
        <f>AT3A_Schools_PS!B16</f>
        <v>07-BADAUN</v>
      </c>
      <c r="C16" s="438">
        <v>1537</v>
      </c>
      <c r="D16" s="316">
        <v>1530</v>
      </c>
      <c r="E16" s="396"/>
      <c r="F16" s="396"/>
      <c r="G16" s="397">
        <f t="shared" si="1"/>
        <v>0</v>
      </c>
      <c r="H16" s="447"/>
      <c r="I16" s="447"/>
      <c r="J16" s="397">
        <f t="shared" si="2"/>
        <v>0</v>
      </c>
      <c r="K16" s="447"/>
      <c r="L16" s="447"/>
      <c r="M16" s="397">
        <f t="shared" si="3"/>
        <v>0</v>
      </c>
      <c r="N16" s="447"/>
      <c r="O16" s="447"/>
      <c r="P16" s="397">
        <f t="shared" si="4"/>
        <v>0</v>
      </c>
      <c r="Q16" s="396">
        <f t="shared" si="5"/>
        <v>0</v>
      </c>
      <c r="R16" s="396">
        <f t="shared" si="6"/>
        <v>0</v>
      </c>
      <c r="S16" s="397">
        <f t="shared" si="7"/>
        <v>0</v>
      </c>
      <c r="T16" s="316" t="s">
        <v>361</v>
      </c>
      <c r="U16" s="316">
        <f t="shared" si="8"/>
        <v>1530</v>
      </c>
      <c r="V16" s="316">
        <f t="shared" si="9"/>
        <v>1530</v>
      </c>
    </row>
    <row r="17" spans="1:22" ht="12.75" x14ac:dyDescent="0.2">
      <c r="A17" s="316">
        <f>AT3A_Schools_PS!A17</f>
        <v>8</v>
      </c>
      <c r="B17" s="316" t="str">
        <f>AT3A_Schools_PS!B17</f>
        <v>08-BAGHPAT</v>
      </c>
      <c r="C17" s="438">
        <v>445</v>
      </c>
      <c r="D17" s="316">
        <v>445</v>
      </c>
      <c r="E17" s="396"/>
      <c r="F17" s="396"/>
      <c r="G17" s="397">
        <f t="shared" si="1"/>
        <v>0</v>
      </c>
      <c r="H17" s="447"/>
      <c r="I17" s="447"/>
      <c r="J17" s="397">
        <f t="shared" si="2"/>
        <v>0</v>
      </c>
      <c r="K17" s="447"/>
      <c r="L17" s="447"/>
      <c r="M17" s="397">
        <f t="shared" si="3"/>
        <v>0</v>
      </c>
      <c r="N17" s="447"/>
      <c r="O17" s="447"/>
      <c r="P17" s="397">
        <f t="shared" si="4"/>
        <v>0</v>
      </c>
      <c r="Q17" s="396">
        <f t="shared" si="5"/>
        <v>0</v>
      </c>
      <c r="R17" s="396">
        <f t="shared" si="6"/>
        <v>0</v>
      </c>
      <c r="S17" s="397">
        <f t="shared" si="7"/>
        <v>0</v>
      </c>
      <c r="T17" s="316" t="s">
        <v>362</v>
      </c>
      <c r="U17" s="316">
        <f t="shared" si="8"/>
        <v>445</v>
      </c>
      <c r="V17" s="316">
        <f t="shared" si="9"/>
        <v>445</v>
      </c>
    </row>
    <row r="18" spans="1:22" ht="12.75" x14ac:dyDescent="0.2">
      <c r="A18" s="316">
        <f>AT3A_Schools_PS!A18</f>
        <v>9</v>
      </c>
      <c r="B18" s="316" t="str">
        <f>AT3A_Schools_PS!B18</f>
        <v>09-BAHRAICH</v>
      </c>
      <c r="C18" s="438">
        <v>2598</v>
      </c>
      <c r="D18" s="316">
        <v>2565</v>
      </c>
      <c r="E18" s="396"/>
      <c r="F18" s="396"/>
      <c r="G18" s="397">
        <f t="shared" si="1"/>
        <v>0</v>
      </c>
      <c r="H18" s="447"/>
      <c r="I18" s="447"/>
      <c r="J18" s="397">
        <f t="shared" si="2"/>
        <v>0</v>
      </c>
      <c r="K18" s="447"/>
      <c r="L18" s="447"/>
      <c r="M18" s="397">
        <f t="shared" si="3"/>
        <v>0</v>
      </c>
      <c r="N18" s="447"/>
      <c r="O18" s="447"/>
      <c r="P18" s="397">
        <f t="shared" si="4"/>
        <v>0</v>
      </c>
      <c r="Q18" s="396">
        <f t="shared" si="5"/>
        <v>0</v>
      </c>
      <c r="R18" s="396">
        <f t="shared" si="6"/>
        <v>0</v>
      </c>
      <c r="S18" s="397">
        <f t="shared" si="7"/>
        <v>0</v>
      </c>
      <c r="T18" s="316" t="s">
        <v>361</v>
      </c>
      <c r="U18" s="316">
        <f t="shared" si="8"/>
        <v>2565</v>
      </c>
      <c r="V18" s="316">
        <f t="shared" si="9"/>
        <v>2565</v>
      </c>
    </row>
    <row r="19" spans="1:22" ht="12.75" x14ac:dyDescent="0.2">
      <c r="A19" s="316">
        <f>AT3A_Schools_PS!A19</f>
        <v>10</v>
      </c>
      <c r="B19" s="316" t="str">
        <f>AT3A_Schools_PS!B19</f>
        <v>10-BALLIA</v>
      </c>
      <c r="C19" s="438">
        <v>1815</v>
      </c>
      <c r="D19" s="316">
        <v>1871</v>
      </c>
      <c r="E19" s="396"/>
      <c r="F19" s="396"/>
      <c r="G19" s="397">
        <f t="shared" si="1"/>
        <v>0</v>
      </c>
      <c r="H19" s="447"/>
      <c r="I19" s="447"/>
      <c r="J19" s="397">
        <f t="shared" si="2"/>
        <v>0</v>
      </c>
      <c r="K19" s="447"/>
      <c r="L19" s="447"/>
      <c r="M19" s="397">
        <f t="shared" si="3"/>
        <v>0</v>
      </c>
      <c r="N19" s="447"/>
      <c r="O19" s="447"/>
      <c r="P19" s="397">
        <f t="shared" si="4"/>
        <v>0</v>
      </c>
      <c r="Q19" s="396">
        <f t="shared" si="5"/>
        <v>0</v>
      </c>
      <c r="R19" s="396">
        <f t="shared" si="6"/>
        <v>0</v>
      </c>
      <c r="S19" s="397">
        <f t="shared" si="7"/>
        <v>0</v>
      </c>
      <c r="T19" s="316" t="s">
        <v>361</v>
      </c>
      <c r="U19" s="316">
        <f t="shared" si="8"/>
        <v>1871</v>
      </c>
      <c r="V19" s="316">
        <f t="shared" si="9"/>
        <v>1871</v>
      </c>
    </row>
    <row r="20" spans="1:22" ht="12.75" x14ac:dyDescent="0.2">
      <c r="A20" s="316">
        <f>AT3A_Schools_PS!A20</f>
        <v>11</v>
      </c>
      <c r="B20" s="316" t="str">
        <f>AT3A_Schools_PS!B20</f>
        <v>11-BALRAMPUR</v>
      </c>
      <c r="C20" s="438">
        <v>1283</v>
      </c>
      <c r="D20" s="316">
        <v>1283</v>
      </c>
      <c r="E20" s="396"/>
      <c r="F20" s="396"/>
      <c r="G20" s="397">
        <f t="shared" si="1"/>
        <v>0</v>
      </c>
      <c r="H20" s="447"/>
      <c r="I20" s="447"/>
      <c r="J20" s="397">
        <f t="shared" si="2"/>
        <v>0</v>
      </c>
      <c r="K20" s="447"/>
      <c r="L20" s="447"/>
      <c r="M20" s="397">
        <f t="shared" si="3"/>
        <v>0</v>
      </c>
      <c r="N20" s="447"/>
      <c r="O20" s="447"/>
      <c r="P20" s="397">
        <f t="shared" si="4"/>
        <v>0</v>
      </c>
      <c r="Q20" s="396">
        <f t="shared" si="5"/>
        <v>0</v>
      </c>
      <c r="R20" s="396">
        <f t="shared" si="6"/>
        <v>0</v>
      </c>
      <c r="S20" s="397">
        <f t="shared" si="7"/>
        <v>0</v>
      </c>
      <c r="T20" s="316" t="s">
        <v>361</v>
      </c>
      <c r="U20" s="316">
        <f t="shared" si="8"/>
        <v>1283</v>
      </c>
      <c r="V20" s="316">
        <f t="shared" si="9"/>
        <v>1283</v>
      </c>
    </row>
    <row r="21" spans="1:22" ht="12.75" x14ac:dyDescent="0.2">
      <c r="A21" s="316">
        <f>AT3A_Schools_PS!A21</f>
        <v>12</v>
      </c>
      <c r="B21" s="316" t="str">
        <f>AT3A_Schools_PS!B21</f>
        <v>12-BANDA</v>
      </c>
      <c r="C21" s="438">
        <v>1795</v>
      </c>
      <c r="D21" s="316">
        <v>1781</v>
      </c>
      <c r="E21" s="396"/>
      <c r="F21" s="396"/>
      <c r="G21" s="397">
        <f t="shared" si="1"/>
        <v>0</v>
      </c>
      <c r="H21" s="447"/>
      <c r="I21" s="447"/>
      <c r="J21" s="397">
        <f t="shared" si="2"/>
        <v>0</v>
      </c>
      <c r="K21" s="447"/>
      <c r="L21" s="447"/>
      <c r="M21" s="397">
        <f t="shared" si="3"/>
        <v>0</v>
      </c>
      <c r="N21" s="447"/>
      <c r="O21" s="447"/>
      <c r="P21" s="397">
        <f t="shared" si="4"/>
        <v>0</v>
      </c>
      <c r="Q21" s="396">
        <f t="shared" si="5"/>
        <v>0</v>
      </c>
      <c r="R21" s="396">
        <f t="shared" si="6"/>
        <v>0</v>
      </c>
      <c r="S21" s="397">
        <f t="shared" si="7"/>
        <v>0</v>
      </c>
      <c r="T21" s="316" t="s">
        <v>361</v>
      </c>
      <c r="U21" s="316">
        <f t="shared" si="8"/>
        <v>1781</v>
      </c>
      <c r="V21" s="316">
        <f t="shared" si="9"/>
        <v>1781</v>
      </c>
    </row>
    <row r="22" spans="1:22" ht="12.75" x14ac:dyDescent="0.2">
      <c r="A22" s="316">
        <f>AT3A_Schools_PS!A22</f>
        <v>13</v>
      </c>
      <c r="B22" s="316" t="str">
        <f>AT3A_Schools_PS!B22</f>
        <v>13-BARABANKI</v>
      </c>
      <c r="C22" s="438">
        <v>2348</v>
      </c>
      <c r="D22" s="316">
        <v>2283</v>
      </c>
      <c r="E22" s="396"/>
      <c r="F22" s="396"/>
      <c r="G22" s="397">
        <f t="shared" si="1"/>
        <v>0</v>
      </c>
      <c r="H22" s="447"/>
      <c r="I22" s="447"/>
      <c r="J22" s="397">
        <f t="shared" si="2"/>
        <v>0</v>
      </c>
      <c r="K22" s="447"/>
      <c r="L22" s="447"/>
      <c r="M22" s="397">
        <f t="shared" si="3"/>
        <v>0</v>
      </c>
      <c r="N22" s="447"/>
      <c r="O22" s="447"/>
      <c r="P22" s="397">
        <f t="shared" si="4"/>
        <v>0</v>
      </c>
      <c r="Q22" s="396">
        <f t="shared" si="5"/>
        <v>0</v>
      </c>
      <c r="R22" s="396">
        <f t="shared" si="6"/>
        <v>0</v>
      </c>
      <c r="S22" s="397">
        <f t="shared" si="7"/>
        <v>0</v>
      </c>
      <c r="T22" s="316" t="s">
        <v>361</v>
      </c>
      <c r="U22" s="316">
        <f t="shared" si="8"/>
        <v>2283</v>
      </c>
      <c r="V22" s="316">
        <f t="shared" si="9"/>
        <v>2283</v>
      </c>
    </row>
    <row r="23" spans="1:22" ht="12.75" x14ac:dyDescent="0.2">
      <c r="A23" s="316">
        <f>AT3A_Schools_PS!A23</f>
        <v>14</v>
      </c>
      <c r="B23" s="316" t="str">
        <f>AT3A_Schools_PS!B23</f>
        <v>14-BAREILY</v>
      </c>
      <c r="C23" s="438">
        <v>1814</v>
      </c>
      <c r="D23" s="316">
        <v>1853</v>
      </c>
      <c r="E23" s="396"/>
      <c r="F23" s="396"/>
      <c r="G23" s="397">
        <f t="shared" si="1"/>
        <v>0</v>
      </c>
      <c r="H23" s="447"/>
      <c r="I23" s="447"/>
      <c r="J23" s="397">
        <f t="shared" si="2"/>
        <v>0</v>
      </c>
      <c r="K23" s="447"/>
      <c r="L23" s="447"/>
      <c r="M23" s="397">
        <f t="shared" si="3"/>
        <v>0</v>
      </c>
      <c r="N23" s="447"/>
      <c r="O23" s="447"/>
      <c r="P23" s="397">
        <f t="shared" si="4"/>
        <v>0</v>
      </c>
      <c r="Q23" s="396">
        <f t="shared" si="5"/>
        <v>0</v>
      </c>
      <c r="R23" s="396">
        <f t="shared" si="6"/>
        <v>0</v>
      </c>
      <c r="S23" s="397">
        <f t="shared" si="7"/>
        <v>0</v>
      </c>
      <c r="T23" s="316" t="s">
        <v>363</v>
      </c>
      <c r="U23" s="316">
        <f t="shared" si="8"/>
        <v>1853</v>
      </c>
      <c r="V23" s="316">
        <f t="shared" si="9"/>
        <v>1853</v>
      </c>
    </row>
    <row r="24" spans="1:22" ht="12.75" x14ac:dyDescent="0.2">
      <c r="A24" s="316">
        <f>AT3A_Schools_PS!A24</f>
        <v>15</v>
      </c>
      <c r="B24" s="316" t="str">
        <f>AT3A_Schools_PS!B24</f>
        <v>15-BASTI</v>
      </c>
      <c r="C24" s="438">
        <v>1848</v>
      </c>
      <c r="D24" s="316">
        <v>1819</v>
      </c>
      <c r="E24" s="396"/>
      <c r="F24" s="396"/>
      <c r="G24" s="397">
        <f t="shared" si="1"/>
        <v>0</v>
      </c>
      <c r="H24" s="447"/>
      <c r="I24" s="447"/>
      <c r="J24" s="397">
        <f t="shared" si="2"/>
        <v>0</v>
      </c>
      <c r="K24" s="447"/>
      <c r="L24" s="447"/>
      <c r="M24" s="397">
        <f t="shared" si="3"/>
        <v>0</v>
      </c>
      <c r="N24" s="447"/>
      <c r="O24" s="447"/>
      <c r="P24" s="397">
        <f t="shared" si="4"/>
        <v>0</v>
      </c>
      <c r="Q24" s="396">
        <f t="shared" si="5"/>
        <v>0</v>
      </c>
      <c r="R24" s="396">
        <f t="shared" si="6"/>
        <v>0</v>
      </c>
      <c r="S24" s="397">
        <f t="shared" si="7"/>
        <v>0</v>
      </c>
      <c r="T24" s="316" t="s">
        <v>361</v>
      </c>
      <c r="U24" s="316">
        <f t="shared" si="8"/>
        <v>1819</v>
      </c>
      <c r="V24" s="316">
        <f t="shared" si="9"/>
        <v>1819</v>
      </c>
    </row>
    <row r="25" spans="1:22" ht="12.75" x14ac:dyDescent="0.2">
      <c r="A25" s="316">
        <f>AT3A_Schools_PS!A25</f>
        <v>16</v>
      </c>
      <c r="B25" s="316" t="str">
        <f>AT3A_Schools_PS!B25</f>
        <v>16-BHADOHI</v>
      </c>
      <c r="C25" s="438">
        <v>1088</v>
      </c>
      <c r="D25" s="316">
        <v>1088</v>
      </c>
      <c r="E25" s="396"/>
      <c r="F25" s="396"/>
      <c r="G25" s="397">
        <f t="shared" si="1"/>
        <v>0</v>
      </c>
      <c r="H25" s="447"/>
      <c r="I25" s="447"/>
      <c r="J25" s="397">
        <f t="shared" si="2"/>
        <v>0</v>
      </c>
      <c r="K25" s="447"/>
      <c r="L25" s="447"/>
      <c r="M25" s="397">
        <f t="shared" si="3"/>
        <v>0</v>
      </c>
      <c r="N25" s="447"/>
      <c r="O25" s="447"/>
      <c r="P25" s="397">
        <f t="shared" si="4"/>
        <v>0</v>
      </c>
      <c r="Q25" s="396">
        <f t="shared" si="5"/>
        <v>0</v>
      </c>
      <c r="R25" s="396">
        <f t="shared" si="6"/>
        <v>0</v>
      </c>
      <c r="S25" s="397">
        <f t="shared" si="7"/>
        <v>0</v>
      </c>
      <c r="T25" s="316" t="s">
        <v>387</v>
      </c>
      <c r="U25" s="316">
        <f t="shared" si="8"/>
        <v>1088</v>
      </c>
      <c r="V25" s="316">
        <f t="shared" si="9"/>
        <v>1088</v>
      </c>
    </row>
    <row r="26" spans="1:22" ht="12.75" x14ac:dyDescent="0.2">
      <c r="A26" s="316">
        <f>AT3A_Schools_PS!A26</f>
        <v>17</v>
      </c>
      <c r="B26" s="316" t="str">
        <f>AT3A_Schools_PS!B26</f>
        <v>17-BIJNOUR</v>
      </c>
      <c r="C26" s="438">
        <v>2071</v>
      </c>
      <c r="D26" s="316">
        <v>2062</v>
      </c>
      <c r="E26" s="396"/>
      <c r="F26" s="396"/>
      <c r="G26" s="397">
        <f t="shared" si="1"/>
        <v>0</v>
      </c>
      <c r="H26" s="447"/>
      <c r="I26" s="447"/>
      <c r="J26" s="397">
        <f t="shared" si="2"/>
        <v>0</v>
      </c>
      <c r="K26" s="447"/>
      <c r="L26" s="447"/>
      <c r="M26" s="397">
        <f t="shared" si="3"/>
        <v>0</v>
      </c>
      <c r="N26" s="447"/>
      <c r="O26" s="447"/>
      <c r="P26" s="397">
        <f t="shared" si="4"/>
        <v>0</v>
      </c>
      <c r="Q26" s="396">
        <f t="shared" si="5"/>
        <v>0</v>
      </c>
      <c r="R26" s="396">
        <f t="shared" si="6"/>
        <v>0</v>
      </c>
      <c r="S26" s="397">
        <f t="shared" si="7"/>
        <v>0</v>
      </c>
      <c r="T26" s="316" t="s">
        <v>361</v>
      </c>
      <c r="U26" s="316">
        <f t="shared" si="8"/>
        <v>2062</v>
      </c>
      <c r="V26" s="316">
        <f t="shared" si="9"/>
        <v>2062</v>
      </c>
    </row>
    <row r="27" spans="1:22" ht="12.75" x14ac:dyDescent="0.2">
      <c r="A27" s="316">
        <f>AT3A_Schools_PS!A27</f>
        <v>18</v>
      </c>
      <c r="B27" s="316" t="str">
        <f>AT3A_Schools_PS!B27</f>
        <v>18-BULANDSHAHAR</v>
      </c>
      <c r="C27" s="438">
        <v>1377</v>
      </c>
      <c r="D27" s="316">
        <v>1519</v>
      </c>
      <c r="E27" s="396"/>
      <c r="F27" s="396"/>
      <c r="G27" s="397">
        <f t="shared" si="1"/>
        <v>0</v>
      </c>
      <c r="H27" s="447"/>
      <c r="I27" s="447"/>
      <c r="J27" s="397">
        <f t="shared" si="2"/>
        <v>0</v>
      </c>
      <c r="K27" s="447"/>
      <c r="L27" s="447"/>
      <c r="M27" s="397">
        <f t="shared" si="3"/>
        <v>0</v>
      </c>
      <c r="N27" s="447"/>
      <c r="O27" s="447"/>
      <c r="P27" s="397">
        <f t="shared" si="4"/>
        <v>0</v>
      </c>
      <c r="Q27" s="396">
        <f t="shared" si="5"/>
        <v>0</v>
      </c>
      <c r="R27" s="396">
        <f t="shared" si="6"/>
        <v>0</v>
      </c>
      <c r="S27" s="397">
        <f t="shared" si="7"/>
        <v>0</v>
      </c>
      <c r="T27" s="316" t="s">
        <v>361</v>
      </c>
      <c r="U27" s="316">
        <f t="shared" si="8"/>
        <v>1519</v>
      </c>
      <c r="V27" s="316">
        <f t="shared" si="9"/>
        <v>1519</v>
      </c>
    </row>
    <row r="28" spans="1:22" ht="12.75" x14ac:dyDescent="0.2">
      <c r="A28" s="316">
        <f>AT3A_Schools_PS!A28</f>
        <v>19</v>
      </c>
      <c r="B28" s="316" t="str">
        <f>AT3A_Schools_PS!B28</f>
        <v>19-CHANDAULI</v>
      </c>
      <c r="C28" s="438">
        <v>1532</v>
      </c>
      <c r="D28" s="316">
        <v>1515</v>
      </c>
      <c r="E28" s="396"/>
      <c r="F28" s="396"/>
      <c r="G28" s="397">
        <f t="shared" si="1"/>
        <v>0</v>
      </c>
      <c r="H28" s="447"/>
      <c r="I28" s="447"/>
      <c r="J28" s="397">
        <f t="shared" si="2"/>
        <v>0</v>
      </c>
      <c r="K28" s="447"/>
      <c r="L28" s="447"/>
      <c r="M28" s="397">
        <f t="shared" si="3"/>
        <v>0</v>
      </c>
      <c r="N28" s="447"/>
      <c r="O28" s="447"/>
      <c r="P28" s="397">
        <f t="shared" si="4"/>
        <v>0</v>
      </c>
      <c r="Q28" s="396">
        <f t="shared" si="5"/>
        <v>0</v>
      </c>
      <c r="R28" s="396">
        <f t="shared" si="6"/>
        <v>0</v>
      </c>
      <c r="S28" s="397">
        <f t="shared" si="7"/>
        <v>0</v>
      </c>
      <c r="T28" s="316" t="s">
        <v>362</v>
      </c>
      <c r="U28" s="316">
        <f t="shared" si="8"/>
        <v>1515</v>
      </c>
      <c r="V28" s="316">
        <f t="shared" si="9"/>
        <v>1515</v>
      </c>
    </row>
    <row r="29" spans="1:22" ht="12.75" x14ac:dyDescent="0.2">
      <c r="A29" s="316">
        <f>AT3A_Schools_PS!A29</f>
        <v>20</v>
      </c>
      <c r="B29" s="316" t="str">
        <f>AT3A_Schools_PS!B29</f>
        <v>20-CHITRAKOOT</v>
      </c>
      <c r="C29" s="438">
        <v>1148</v>
      </c>
      <c r="D29" s="316">
        <v>1164</v>
      </c>
      <c r="E29" s="396"/>
      <c r="F29" s="396"/>
      <c r="G29" s="397">
        <f t="shared" si="1"/>
        <v>0</v>
      </c>
      <c r="H29" s="447"/>
      <c r="I29" s="447"/>
      <c r="J29" s="397">
        <f t="shared" si="2"/>
        <v>0</v>
      </c>
      <c r="K29" s="447"/>
      <c r="L29" s="447"/>
      <c r="M29" s="397">
        <f t="shared" si="3"/>
        <v>0</v>
      </c>
      <c r="N29" s="447"/>
      <c r="O29" s="447"/>
      <c r="P29" s="397">
        <f t="shared" si="4"/>
        <v>0</v>
      </c>
      <c r="Q29" s="396">
        <f t="shared" si="5"/>
        <v>0</v>
      </c>
      <c r="R29" s="396">
        <f t="shared" si="6"/>
        <v>0</v>
      </c>
      <c r="S29" s="397">
        <f t="shared" si="7"/>
        <v>0</v>
      </c>
      <c r="T29" s="316"/>
      <c r="U29" s="316">
        <f t="shared" si="8"/>
        <v>1164</v>
      </c>
      <c r="V29" s="316">
        <f t="shared" si="9"/>
        <v>1164</v>
      </c>
    </row>
    <row r="30" spans="1:22" ht="12.75" x14ac:dyDescent="0.2">
      <c r="A30" s="316">
        <f>AT3A_Schools_PS!A30</f>
        <v>21</v>
      </c>
      <c r="B30" s="316" t="str">
        <f>AT3A_Schools_PS!B30</f>
        <v>21-AMETHI</v>
      </c>
      <c r="C30" s="438">
        <v>1204</v>
      </c>
      <c r="D30" s="316">
        <v>1200</v>
      </c>
      <c r="E30" s="396"/>
      <c r="F30" s="396"/>
      <c r="G30" s="397">
        <f t="shared" si="1"/>
        <v>0</v>
      </c>
      <c r="H30" s="447"/>
      <c r="I30" s="447"/>
      <c r="J30" s="397">
        <f t="shared" si="2"/>
        <v>0</v>
      </c>
      <c r="K30" s="447"/>
      <c r="L30" s="447"/>
      <c r="M30" s="397">
        <f t="shared" si="3"/>
        <v>0</v>
      </c>
      <c r="N30" s="447"/>
      <c r="O30" s="447"/>
      <c r="P30" s="397">
        <f t="shared" si="4"/>
        <v>0</v>
      </c>
      <c r="Q30" s="396">
        <f t="shared" si="5"/>
        <v>0</v>
      </c>
      <c r="R30" s="396">
        <f t="shared" si="6"/>
        <v>0</v>
      </c>
      <c r="S30" s="397">
        <f t="shared" si="7"/>
        <v>0</v>
      </c>
      <c r="T30" s="316" t="s">
        <v>361</v>
      </c>
      <c r="U30" s="316">
        <f t="shared" si="8"/>
        <v>1200</v>
      </c>
      <c r="V30" s="316">
        <f t="shared" si="9"/>
        <v>1200</v>
      </c>
    </row>
    <row r="31" spans="1:22" ht="12.75" x14ac:dyDescent="0.2">
      <c r="A31" s="316">
        <f>AT3A_Schools_PS!A31</f>
        <v>22</v>
      </c>
      <c r="B31" s="316" t="str">
        <f>AT3A_Schools_PS!B31</f>
        <v>22-DEORIA</v>
      </c>
      <c r="C31" s="438">
        <v>2112</v>
      </c>
      <c r="D31" s="316">
        <v>2243</v>
      </c>
      <c r="E31" s="396"/>
      <c r="F31" s="396"/>
      <c r="G31" s="397">
        <f t="shared" si="1"/>
        <v>0</v>
      </c>
      <c r="H31" s="447"/>
      <c r="I31" s="447"/>
      <c r="J31" s="397">
        <f t="shared" si="2"/>
        <v>0</v>
      </c>
      <c r="K31" s="447"/>
      <c r="L31" s="447"/>
      <c r="M31" s="397">
        <f t="shared" si="3"/>
        <v>0</v>
      </c>
      <c r="N31" s="447"/>
      <c r="O31" s="447"/>
      <c r="P31" s="397">
        <f t="shared" si="4"/>
        <v>0</v>
      </c>
      <c r="Q31" s="396">
        <f t="shared" si="5"/>
        <v>0</v>
      </c>
      <c r="R31" s="396">
        <f t="shared" si="6"/>
        <v>0</v>
      </c>
      <c r="S31" s="397">
        <f t="shared" si="7"/>
        <v>0</v>
      </c>
      <c r="T31" s="316" t="s">
        <v>361</v>
      </c>
      <c r="U31" s="316">
        <f t="shared" si="8"/>
        <v>2243</v>
      </c>
      <c r="V31" s="316">
        <f t="shared" si="9"/>
        <v>2243</v>
      </c>
    </row>
    <row r="32" spans="1:22" ht="12.75" x14ac:dyDescent="0.2">
      <c r="A32" s="316">
        <f>AT3A_Schools_PS!A32</f>
        <v>23</v>
      </c>
      <c r="B32" s="316" t="str">
        <f>AT3A_Schools_PS!B32</f>
        <v>23-ETAH</v>
      </c>
      <c r="C32" s="438">
        <v>1345</v>
      </c>
      <c r="D32" s="316">
        <v>1347</v>
      </c>
      <c r="E32" s="396"/>
      <c r="F32" s="396"/>
      <c r="G32" s="397">
        <f t="shared" si="1"/>
        <v>0</v>
      </c>
      <c r="H32" s="447"/>
      <c r="I32" s="447"/>
      <c r="J32" s="397">
        <f t="shared" si="2"/>
        <v>0</v>
      </c>
      <c r="K32" s="447"/>
      <c r="L32" s="447"/>
      <c r="M32" s="397">
        <f t="shared" si="3"/>
        <v>0</v>
      </c>
      <c r="N32" s="447"/>
      <c r="O32" s="447"/>
      <c r="P32" s="397">
        <f t="shared" si="4"/>
        <v>0</v>
      </c>
      <c r="Q32" s="396">
        <f t="shared" si="5"/>
        <v>0</v>
      </c>
      <c r="R32" s="396">
        <f t="shared" si="6"/>
        <v>0</v>
      </c>
      <c r="S32" s="397">
        <f t="shared" si="7"/>
        <v>0</v>
      </c>
      <c r="T32" s="316" t="s">
        <v>361</v>
      </c>
      <c r="U32" s="316">
        <f t="shared" si="8"/>
        <v>1347</v>
      </c>
      <c r="V32" s="316">
        <f t="shared" si="9"/>
        <v>1347</v>
      </c>
    </row>
    <row r="33" spans="1:22" ht="12.75" x14ac:dyDescent="0.2">
      <c r="A33" s="316">
        <f>AT3A_Schools_PS!A33</f>
        <v>24</v>
      </c>
      <c r="B33" s="316" t="str">
        <f>AT3A_Schools_PS!B33</f>
        <v>24-FAIZABAD</v>
      </c>
      <c r="C33" s="438">
        <v>1672</v>
      </c>
      <c r="D33" s="316">
        <v>1664</v>
      </c>
      <c r="E33" s="396"/>
      <c r="F33" s="396"/>
      <c r="G33" s="397">
        <f t="shared" si="1"/>
        <v>0</v>
      </c>
      <c r="H33" s="447"/>
      <c r="I33" s="447"/>
      <c r="J33" s="397">
        <f t="shared" si="2"/>
        <v>0</v>
      </c>
      <c r="K33" s="447"/>
      <c r="L33" s="447"/>
      <c r="M33" s="397">
        <f t="shared" si="3"/>
        <v>0</v>
      </c>
      <c r="N33" s="447"/>
      <c r="O33" s="447"/>
      <c r="P33" s="397">
        <f t="shared" si="4"/>
        <v>0</v>
      </c>
      <c r="Q33" s="396">
        <f t="shared" si="5"/>
        <v>0</v>
      </c>
      <c r="R33" s="396">
        <f t="shared" si="6"/>
        <v>0</v>
      </c>
      <c r="S33" s="397">
        <f t="shared" si="7"/>
        <v>0</v>
      </c>
      <c r="T33" s="316" t="s">
        <v>361</v>
      </c>
      <c r="U33" s="316">
        <f t="shared" si="8"/>
        <v>1664</v>
      </c>
      <c r="V33" s="316">
        <f t="shared" si="9"/>
        <v>1664</v>
      </c>
    </row>
    <row r="34" spans="1:22" ht="12.75" x14ac:dyDescent="0.2">
      <c r="A34" s="316">
        <f>AT3A_Schools_PS!A34</f>
        <v>25</v>
      </c>
      <c r="B34" s="316" t="str">
        <f>AT3A_Schools_PS!B34</f>
        <v>25-FARRUKHABAD</v>
      </c>
      <c r="C34" s="438">
        <v>1486</v>
      </c>
      <c r="D34" s="316">
        <v>1457</v>
      </c>
      <c r="E34" s="396"/>
      <c r="F34" s="396"/>
      <c r="G34" s="397">
        <f t="shared" si="1"/>
        <v>0</v>
      </c>
      <c r="H34" s="447"/>
      <c r="I34" s="447"/>
      <c r="J34" s="397">
        <f t="shared" si="2"/>
        <v>0</v>
      </c>
      <c r="K34" s="447"/>
      <c r="L34" s="447"/>
      <c r="M34" s="397">
        <f t="shared" si="3"/>
        <v>0</v>
      </c>
      <c r="N34" s="447"/>
      <c r="O34" s="447"/>
      <c r="P34" s="397">
        <f t="shared" si="4"/>
        <v>0</v>
      </c>
      <c r="Q34" s="396">
        <f t="shared" si="5"/>
        <v>0</v>
      </c>
      <c r="R34" s="396">
        <f t="shared" si="6"/>
        <v>0</v>
      </c>
      <c r="S34" s="397">
        <f t="shared" si="7"/>
        <v>0</v>
      </c>
      <c r="T34" s="316" t="s">
        <v>361</v>
      </c>
      <c r="U34" s="316">
        <f t="shared" si="8"/>
        <v>1457</v>
      </c>
      <c r="V34" s="316">
        <f t="shared" si="9"/>
        <v>1457</v>
      </c>
    </row>
    <row r="35" spans="1:22" ht="12.75" x14ac:dyDescent="0.2">
      <c r="A35" s="316">
        <f>AT3A_Schools_PS!A35</f>
        <v>26</v>
      </c>
      <c r="B35" s="316" t="str">
        <f>AT3A_Schools_PS!B35</f>
        <v>26-FATEHPUR</v>
      </c>
      <c r="C35" s="438">
        <v>2016</v>
      </c>
      <c r="D35" s="316">
        <v>2080</v>
      </c>
      <c r="E35" s="396"/>
      <c r="F35" s="396"/>
      <c r="G35" s="397">
        <f t="shared" si="1"/>
        <v>0</v>
      </c>
      <c r="H35" s="447"/>
      <c r="I35" s="447"/>
      <c r="J35" s="397">
        <f t="shared" si="2"/>
        <v>0</v>
      </c>
      <c r="K35" s="447"/>
      <c r="L35" s="447"/>
      <c r="M35" s="397">
        <f t="shared" si="3"/>
        <v>0</v>
      </c>
      <c r="N35" s="447"/>
      <c r="O35" s="447"/>
      <c r="P35" s="397">
        <f t="shared" si="4"/>
        <v>0</v>
      </c>
      <c r="Q35" s="396">
        <f t="shared" si="5"/>
        <v>0</v>
      </c>
      <c r="R35" s="396">
        <f t="shared" si="6"/>
        <v>0</v>
      </c>
      <c r="S35" s="397">
        <f t="shared" si="7"/>
        <v>0</v>
      </c>
      <c r="T35" s="316" t="s">
        <v>361</v>
      </c>
      <c r="U35" s="316">
        <f t="shared" si="8"/>
        <v>2080</v>
      </c>
      <c r="V35" s="316">
        <f t="shared" si="9"/>
        <v>2080</v>
      </c>
    </row>
    <row r="36" spans="1:22" ht="12.75" x14ac:dyDescent="0.2">
      <c r="A36" s="316">
        <f>AT3A_Schools_PS!A36</f>
        <v>27</v>
      </c>
      <c r="B36" s="316" t="str">
        <f>AT3A_Schools_PS!B36</f>
        <v>27-FIROZABAD</v>
      </c>
      <c r="C36" s="438">
        <v>1170</v>
      </c>
      <c r="D36" s="316">
        <v>1217</v>
      </c>
      <c r="E36" s="396"/>
      <c r="F36" s="396"/>
      <c r="G36" s="397">
        <f t="shared" si="1"/>
        <v>0</v>
      </c>
      <c r="H36" s="447"/>
      <c r="I36" s="447"/>
      <c r="J36" s="397">
        <f t="shared" si="2"/>
        <v>0</v>
      </c>
      <c r="K36" s="447"/>
      <c r="L36" s="447"/>
      <c r="M36" s="397">
        <f t="shared" si="3"/>
        <v>0</v>
      </c>
      <c r="N36" s="447"/>
      <c r="O36" s="447"/>
      <c r="P36" s="397">
        <f t="shared" si="4"/>
        <v>0</v>
      </c>
      <c r="Q36" s="396">
        <f t="shared" si="5"/>
        <v>0</v>
      </c>
      <c r="R36" s="396">
        <f t="shared" si="6"/>
        <v>0</v>
      </c>
      <c r="S36" s="397">
        <f t="shared" si="7"/>
        <v>0</v>
      </c>
      <c r="T36" s="316" t="s">
        <v>361</v>
      </c>
      <c r="U36" s="316">
        <f t="shared" si="8"/>
        <v>1217</v>
      </c>
      <c r="V36" s="316">
        <f t="shared" si="9"/>
        <v>1217</v>
      </c>
    </row>
    <row r="37" spans="1:22" ht="12.75" x14ac:dyDescent="0.2">
      <c r="A37" s="316">
        <f>AT3A_Schools_PS!A37</f>
        <v>28</v>
      </c>
      <c r="B37" s="316" t="str">
        <f>AT3A_Schools_PS!B37</f>
        <v>28-G.B. NAGAR</v>
      </c>
      <c r="C37" s="438">
        <v>0</v>
      </c>
      <c r="D37" s="316">
        <v>0</v>
      </c>
      <c r="E37" s="396"/>
      <c r="F37" s="396"/>
      <c r="G37" s="397">
        <f t="shared" si="1"/>
        <v>0</v>
      </c>
      <c r="H37" s="447"/>
      <c r="I37" s="447"/>
      <c r="J37" s="397">
        <f t="shared" si="2"/>
        <v>0</v>
      </c>
      <c r="K37" s="447"/>
      <c r="L37" s="447"/>
      <c r="M37" s="397">
        <f t="shared" si="3"/>
        <v>0</v>
      </c>
      <c r="N37" s="447"/>
      <c r="O37" s="447"/>
      <c r="P37" s="397">
        <f t="shared" si="4"/>
        <v>0</v>
      </c>
      <c r="Q37" s="396">
        <f t="shared" si="5"/>
        <v>0</v>
      </c>
      <c r="R37" s="396">
        <f t="shared" si="6"/>
        <v>0</v>
      </c>
      <c r="S37" s="397">
        <f t="shared" si="7"/>
        <v>0</v>
      </c>
      <c r="T37" s="316"/>
      <c r="U37" s="316">
        <f t="shared" si="8"/>
        <v>0</v>
      </c>
      <c r="V37" s="316">
        <f t="shared" si="9"/>
        <v>0</v>
      </c>
    </row>
    <row r="38" spans="1:22" ht="12.75" x14ac:dyDescent="0.2">
      <c r="A38" s="316">
        <f>AT3A_Schools_PS!A38</f>
        <v>29</v>
      </c>
      <c r="B38" s="316" t="str">
        <f>AT3A_Schools_PS!B38</f>
        <v>29-GHAZIPUR</v>
      </c>
      <c r="C38" s="438">
        <v>2227</v>
      </c>
      <c r="D38" s="316">
        <v>2189</v>
      </c>
      <c r="E38" s="396"/>
      <c r="F38" s="396"/>
      <c r="G38" s="397">
        <f t="shared" si="1"/>
        <v>0</v>
      </c>
      <c r="H38" s="447"/>
      <c r="I38" s="447"/>
      <c r="J38" s="397">
        <f t="shared" si="2"/>
        <v>0</v>
      </c>
      <c r="K38" s="447"/>
      <c r="L38" s="447"/>
      <c r="M38" s="397">
        <f t="shared" si="3"/>
        <v>0</v>
      </c>
      <c r="N38" s="447"/>
      <c r="O38" s="447"/>
      <c r="P38" s="397">
        <f t="shared" si="4"/>
        <v>0</v>
      </c>
      <c r="Q38" s="396">
        <f t="shared" si="5"/>
        <v>0</v>
      </c>
      <c r="R38" s="396">
        <f t="shared" si="6"/>
        <v>0</v>
      </c>
      <c r="S38" s="397">
        <f t="shared" si="7"/>
        <v>0</v>
      </c>
      <c r="T38" s="316" t="s">
        <v>361</v>
      </c>
      <c r="U38" s="316">
        <f t="shared" si="8"/>
        <v>2189</v>
      </c>
      <c r="V38" s="316">
        <f t="shared" si="9"/>
        <v>2189</v>
      </c>
    </row>
    <row r="39" spans="1:22" ht="12.75" x14ac:dyDescent="0.2">
      <c r="A39" s="316">
        <f>AT3A_Schools_PS!A39</f>
        <v>30</v>
      </c>
      <c r="B39" s="316" t="str">
        <f>AT3A_Schools_PS!B39</f>
        <v>30-GHAZIYABAD</v>
      </c>
      <c r="C39" s="438">
        <v>15</v>
      </c>
      <c r="D39" s="316">
        <v>410</v>
      </c>
      <c r="E39" s="396"/>
      <c r="F39" s="396"/>
      <c r="G39" s="397">
        <f t="shared" si="1"/>
        <v>0</v>
      </c>
      <c r="H39" s="447"/>
      <c r="I39" s="447"/>
      <c r="J39" s="397">
        <f t="shared" si="2"/>
        <v>0</v>
      </c>
      <c r="K39" s="447"/>
      <c r="L39" s="447"/>
      <c r="M39" s="397">
        <f t="shared" si="3"/>
        <v>0</v>
      </c>
      <c r="N39" s="447"/>
      <c r="O39" s="447"/>
      <c r="P39" s="397">
        <f t="shared" si="4"/>
        <v>0</v>
      </c>
      <c r="Q39" s="396">
        <f t="shared" si="5"/>
        <v>0</v>
      </c>
      <c r="R39" s="396">
        <f t="shared" si="6"/>
        <v>0</v>
      </c>
      <c r="S39" s="397">
        <f t="shared" si="7"/>
        <v>0</v>
      </c>
      <c r="T39" s="316" t="s">
        <v>361</v>
      </c>
      <c r="U39" s="316">
        <f t="shared" si="8"/>
        <v>410</v>
      </c>
      <c r="V39" s="316">
        <f t="shared" si="9"/>
        <v>410</v>
      </c>
    </row>
    <row r="40" spans="1:22" ht="12.75" x14ac:dyDescent="0.2">
      <c r="A40" s="316">
        <f>AT3A_Schools_PS!A40</f>
        <v>31</v>
      </c>
      <c r="B40" s="316" t="str">
        <f>AT3A_Schools_PS!B40</f>
        <v>31-GONDA</v>
      </c>
      <c r="C40" s="438">
        <v>2315</v>
      </c>
      <c r="D40" s="316">
        <v>2293</v>
      </c>
      <c r="E40" s="396"/>
      <c r="F40" s="396"/>
      <c r="G40" s="397">
        <f t="shared" si="1"/>
        <v>0</v>
      </c>
      <c r="H40" s="447"/>
      <c r="I40" s="447"/>
      <c r="J40" s="397">
        <f t="shared" si="2"/>
        <v>0</v>
      </c>
      <c r="K40" s="447"/>
      <c r="L40" s="447"/>
      <c r="M40" s="397">
        <f t="shared" si="3"/>
        <v>0</v>
      </c>
      <c r="N40" s="447"/>
      <c r="O40" s="447"/>
      <c r="P40" s="397">
        <f t="shared" si="4"/>
        <v>0</v>
      </c>
      <c r="Q40" s="396">
        <f t="shared" si="5"/>
        <v>0</v>
      </c>
      <c r="R40" s="396">
        <f t="shared" si="6"/>
        <v>0</v>
      </c>
      <c r="S40" s="397">
        <f t="shared" si="7"/>
        <v>0</v>
      </c>
      <c r="T40" s="316" t="s">
        <v>361</v>
      </c>
      <c r="U40" s="316">
        <f t="shared" si="8"/>
        <v>2293</v>
      </c>
      <c r="V40" s="316">
        <f t="shared" si="9"/>
        <v>2293</v>
      </c>
    </row>
    <row r="41" spans="1:22" ht="12.75" x14ac:dyDescent="0.2">
      <c r="A41" s="316">
        <f>AT3A_Schools_PS!A41</f>
        <v>32</v>
      </c>
      <c r="B41" s="316" t="str">
        <f>AT3A_Schools_PS!B41</f>
        <v>32-GORAKHPUR</v>
      </c>
      <c r="C41" s="438">
        <v>2599</v>
      </c>
      <c r="D41" s="316">
        <v>2605</v>
      </c>
      <c r="E41" s="396"/>
      <c r="F41" s="396"/>
      <c r="G41" s="397">
        <f t="shared" si="1"/>
        <v>0</v>
      </c>
      <c r="H41" s="447"/>
      <c r="I41" s="447"/>
      <c r="J41" s="397">
        <f t="shared" si="2"/>
        <v>0</v>
      </c>
      <c r="K41" s="447"/>
      <c r="L41" s="447"/>
      <c r="M41" s="397">
        <f t="shared" si="3"/>
        <v>0</v>
      </c>
      <c r="N41" s="447"/>
      <c r="O41" s="447"/>
      <c r="P41" s="397">
        <f t="shared" si="4"/>
        <v>0</v>
      </c>
      <c r="Q41" s="396">
        <f t="shared" si="5"/>
        <v>0</v>
      </c>
      <c r="R41" s="396">
        <f t="shared" si="6"/>
        <v>0</v>
      </c>
      <c r="S41" s="397">
        <f t="shared" si="7"/>
        <v>0</v>
      </c>
      <c r="T41" s="316" t="s">
        <v>364</v>
      </c>
      <c r="U41" s="316">
        <f t="shared" si="8"/>
        <v>2605</v>
      </c>
      <c r="V41" s="316">
        <f t="shared" si="9"/>
        <v>2605</v>
      </c>
    </row>
    <row r="42" spans="1:22" ht="12.75" x14ac:dyDescent="0.2">
      <c r="A42" s="316">
        <f>AT3A_Schools_PS!A42</f>
        <v>33</v>
      </c>
      <c r="B42" s="316" t="str">
        <f>AT3A_Schools_PS!B42</f>
        <v>33-HAMEERPUR</v>
      </c>
      <c r="C42" s="438">
        <v>990</v>
      </c>
      <c r="D42" s="316">
        <v>989</v>
      </c>
      <c r="E42" s="396"/>
      <c r="F42" s="396"/>
      <c r="G42" s="397">
        <f t="shared" si="1"/>
        <v>0</v>
      </c>
      <c r="H42" s="447"/>
      <c r="I42" s="447"/>
      <c r="J42" s="397">
        <f t="shared" si="2"/>
        <v>0</v>
      </c>
      <c r="K42" s="447"/>
      <c r="L42" s="447"/>
      <c r="M42" s="397">
        <f t="shared" si="3"/>
        <v>0</v>
      </c>
      <c r="N42" s="447"/>
      <c r="O42" s="447"/>
      <c r="P42" s="397">
        <f t="shared" si="4"/>
        <v>0</v>
      </c>
      <c r="Q42" s="396">
        <f t="shared" ref="Q42:Q73" si="10">H42+K42-N42</f>
        <v>0</v>
      </c>
      <c r="R42" s="396">
        <f t="shared" ref="R42:R73" si="11">I42+L42-O42</f>
        <v>0</v>
      </c>
      <c r="S42" s="397">
        <f t="shared" si="7"/>
        <v>0</v>
      </c>
      <c r="T42" s="316" t="s">
        <v>365</v>
      </c>
      <c r="U42" s="316">
        <f t="shared" si="8"/>
        <v>989</v>
      </c>
      <c r="V42" s="316">
        <f t="shared" si="9"/>
        <v>989</v>
      </c>
    </row>
    <row r="43" spans="1:22" ht="12.75" x14ac:dyDescent="0.2">
      <c r="A43" s="316">
        <f>AT3A_Schools_PS!A43</f>
        <v>34</v>
      </c>
      <c r="B43" s="316" t="str">
        <f>AT3A_Schools_PS!B43</f>
        <v>34-HARDOI</v>
      </c>
      <c r="C43" s="438">
        <v>3013</v>
      </c>
      <c r="D43" s="316">
        <v>3013</v>
      </c>
      <c r="E43" s="396"/>
      <c r="F43" s="396"/>
      <c r="G43" s="397">
        <f t="shared" si="1"/>
        <v>0</v>
      </c>
      <c r="H43" s="447"/>
      <c r="I43" s="447"/>
      <c r="J43" s="397">
        <f t="shared" si="2"/>
        <v>0</v>
      </c>
      <c r="K43" s="447"/>
      <c r="L43" s="447"/>
      <c r="M43" s="397">
        <f t="shared" si="3"/>
        <v>0</v>
      </c>
      <c r="N43" s="447"/>
      <c r="O43" s="447"/>
      <c r="P43" s="397">
        <f t="shared" si="4"/>
        <v>0</v>
      </c>
      <c r="Q43" s="396">
        <f t="shared" si="10"/>
        <v>0</v>
      </c>
      <c r="R43" s="396">
        <f t="shared" si="11"/>
        <v>0</v>
      </c>
      <c r="S43" s="397">
        <f t="shared" si="7"/>
        <v>0</v>
      </c>
      <c r="T43" s="316" t="s">
        <v>365</v>
      </c>
      <c r="U43" s="316">
        <f t="shared" si="8"/>
        <v>3013</v>
      </c>
      <c r="V43" s="316">
        <f t="shared" si="9"/>
        <v>3013</v>
      </c>
    </row>
    <row r="44" spans="1:22" ht="12.75" x14ac:dyDescent="0.2">
      <c r="A44" s="316">
        <f>AT3A_Schools_PS!A44</f>
        <v>35</v>
      </c>
      <c r="B44" s="316" t="str">
        <f>AT3A_Schools_PS!B44</f>
        <v>35-HATHRAS</v>
      </c>
      <c r="C44" s="438">
        <v>795</v>
      </c>
      <c r="D44" s="316">
        <v>857</v>
      </c>
      <c r="E44" s="396"/>
      <c r="F44" s="396"/>
      <c r="G44" s="397">
        <f t="shared" si="1"/>
        <v>0</v>
      </c>
      <c r="H44" s="447"/>
      <c r="I44" s="447"/>
      <c r="J44" s="397">
        <f t="shared" si="2"/>
        <v>0</v>
      </c>
      <c r="K44" s="447"/>
      <c r="L44" s="447"/>
      <c r="M44" s="397">
        <f t="shared" si="3"/>
        <v>0</v>
      </c>
      <c r="N44" s="447"/>
      <c r="O44" s="447"/>
      <c r="P44" s="397">
        <f t="shared" si="4"/>
        <v>0</v>
      </c>
      <c r="Q44" s="396">
        <f t="shared" si="10"/>
        <v>0</v>
      </c>
      <c r="R44" s="396">
        <f t="shared" si="11"/>
        <v>0</v>
      </c>
      <c r="S44" s="397">
        <f t="shared" si="7"/>
        <v>0</v>
      </c>
      <c r="T44" s="316" t="s">
        <v>361</v>
      </c>
      <c r="U44" s="316">
        <f t="shared" si="8"/>
        <v>857</v>
      </c>
      <c r="V44" s="316">
        <f t="shared" si="9"/>
        <v>857</v>
      </c>
    </row>
    <row r="45" spans="1:22" ht="12.75" x14ac:dyDescent="0.2">
      <c r="A45" s="316">
        <f>AT3A_Schools_PS!A45</f>
        <v>36</v>
      </c>
      <c r="B45" s="316" t="str">
        <f>AT3A_Schools_PS!B45</f>
        <v>36-ITAWAH</v>
      </c>
      <c r="C45" s="438">
        <v>1300</v>
      </c>
      <c r="D45" s="316">
        <v>1300</v>
      </c>
      <c r="E45" s="396"/>
      <c r="F45" s="396"/>
      <c r="G45" s="397">
        <f t="shared" si="1"/>
        <v>0</v>
      </c>
      <c r="H45" s="447"/>
      <c r="I45" s="447"/>
      <c r="J45" s="397">
        <f t="shared" si="2"/>
        <v>0</v>
      </c>
      <c r="K45" s="447"/>
      <c r="L45" s="447"/>
      <c r="M45" s="397">
        <f t="shared" si="3"/>
        <v>0</v>
      </c>
      <c r="N45" s="447"/>
      <c r="O45" s="447"/>
      <c r="P45" s="397">
        <f t="shared" si="4"/>
        <v>0</v>
      </c>
      <c r="Q45" s="396">
        <f t="shared" si="10"/>
        <v>0</v>
      </c>
      <c r="R45" s="396">
        <f t="shared" si="11"/>
        <v>0</v>
      </c>
      <c r="S45" s="397">
        <f t="shared" si="7"/>
        <v>0</v>
      </c>
      <c r="T45" s="316" t="s">
        <v>361</v>
      </c>
      <c r="U45" s="316">
        <f t="shared" si="8"/>
        <v>1300</v>
      </c>
      <c r="V45" s="316">
        <f t="shared" si="9"/>
        <v>1300</v>
      </c>
    </row>
    <row r="46" spans="1:22" ht="12.75" x14ac:dyDescent="0.2">
      <c r="A46" s="316">
        <f>AT3A_Schools_PS!A46</f>
        <v>37</v>
      </c>
      <c r="B46" s="316" t="str">
        <f>AT3A_Schools_PS!B46</f>
        <v>37-J.P. NAGAR</v>
      </c>
      <c r="C46" s="438">
        <v>867</v>
      </c>
      <c r="D46" s="316">
        <v>867</v>
      </c>
      <c r="E46" s="396"/>
      <c r="F46" s="396"/>
      <c r="G46" s="397">
        <f t="shared" si="1"/>
        <v>0</v>
      </c>
      <c r="H46" s="447"/>
      <c r="I46" s="447"/>
      <c r="J46" s="397">
        <f t="shared" si="2"/>
        <v>0</v>
      </c>
      <c r="K46" s="447"/>
      <c r="L46" s="447"/>
      <c r="M46" s="397">
        <f t="shared" si="3"/>
        <v>0</v>
      </c>
      <c r="N46" s="447"/>
      <c r="O46" s="447"/>
      <c r="P46" s="397">
        <f t="shared" si="4"/>
        <v>0</v>
      </c>
      <c r="Q46" s="396">
        <f t="shared" si="10"/>
        <v>0</v>
      </c>
      <c r="R46" s="396">
        <f t="shared" si="11"/>
        <v>0</v>
      </c>
      <c r="S46" s="397">
        <f t="shared" si="7"/>
        <v>0</v>
      </c>
      <c r="T46" s="316" t="s">
        <v>366</v>
      </c>
      <c r="U46" s="316">
        <f t="shared" si="8"/>
        <v>867</v>
      </c>
      <c r="V46" s="316">
        <f t="shared" si="9"/>
        <v>867</v>
      </c>
    </row>
    <row r="47" spans="1:22" ht="12.75" x14ac:dyDescent="0.2">
      <c r="A47" s="316">
        <f>AT3A_Schools_PS!A47</f>
        <v>38</v>
      </c>
      <c r="B47" s="316" t="str">
        <f>AT3A_Schools_PS!B47</f>
        <v>38-JALAUN</v>
      </c>
      <c r="C47" s="438">
        <v>1331</v>
      </c>
      <c r="D47" s="316">
        <v>1346</v>
      </c>
      <c r="E47" s="396"/>
      <c r="F47" s="396"/>
      <c r="G47" s="397">
        <f t="shared" si="1"/>
        <v>0</v>
      </c>
      <c r="H47" s="447"/>
      <c r="I47" s="447"/>
      <c r="J47" s="397">
        <f t="shared" si="2"/>
        <v>0</v>
      </c>
      <c r="K47" s="447"/>
      <c r="L47" s="447"/>
      <c r="M47" s="397">
        <f t="shared" si="3"/>
        <v>0</v>
      </c>
      <c r="N47" s="447"/>
      <c r="O47" s="447"/>
      <c r="P47" s="397">
        <f t="shared" si="4"/>
        <v>0</v>
      </c>
      <c r="Q47" s="396">
        <f t="shared" si="10"/>
        <v>0</v>
      </c>
      <c r="R47" s="396">
        <f t="shared" si="11"/>
        <v>0</v>
      </c>
      <c r="S47" s="397">
        <f t="shared" si="7"/>
        <v>0</v>
      </c>
      <c r="T47" s="316" t="s">
        <v>361</v>
      </c>
      <c r="U47" s="316">
        <f t="shared" si="8"/>
        <v>1346</v>
      </c>
      <c r="V47" s="316">
        <f t="shared" si="9"/>
        <v>1346</v>
      </c>
    </row>
    <row r="48" spans="1:22" ht="12.75" x14ac:dyDescent="0.2">
      <c r="A48" s="316">
        <f>AT3A_Schools_PS!A48</f>
        <v>39</v>
      </c>
      <c r="B48" s="316" t="str">
        <f>AT3A_Schools_PS!B48</f>
        <v>39-JAUNPUR</v>
      </c>
      <c r="C48" s="438">
        <v>2973</v>
      </c>
      <c r="D48" s="316">
        <v>2957</v>
      </c>
      <c r="E48" s="396"/>
      <c r="F48" s="396"/>
      <c r="G48" s="397">
        <f t="shared" si="1"/>
        <v>0</v>
      </c>
      <c r="H48" s="447"/>
      <c r="I48" s="447"/>
      <c r="J48" s="397">
        <f t="shared" si="2"/>
        <v>0</v>
      </c>
      <c r="K48" s="447"/>
      <c r="L48" s="447"/>
      <c r="M48" s="397">
        <f t="shared" si="3"/>
        <v>0</v>
      </c>
      <c r="N48" s="447"/>
      <c r="O48" s="447"/>
      <c r="P48" s="397">
        <f t="shared" si="4"/>
        <v>0</v>
      </c>
      <c r="Q48" s="396">
        <f t="shared" si="10"/>
        <v>0</v>
      </c>
      <c r="R48" s="396">
        <f t="shared" si="11"/>
        <v>0</v>
      </c>
      <c r="S48" s="397">
        <f t="shared" si="7"/>
        <v>0</v>
      </c>
      <c r="T48" s="316" t="s">
        <v>361</v>
      </c>
      <c r="U48" s="316">
        <f t="shared" si="8"/>
        <v>2957</v>
      </c>
      <c r="V48" s="316">
        <f t="shared" si="9"/>
        <v>2957</v>
      </c>
    </row>
    <row r="49" spans="1:22" ht="12.75" x14ac:dyDescent="0.2">
      <c r="A49" s="316">
        <f>AT3A_Schools_PS!A49</f>
        <v>40</v>
      </c>
      <c r="B49" s="316" t="str">
        <f>AT3A_Schools_PS!B49</f>
        <v>40-JHANSI</v>
      </c>
      <c r="C49" s="438">
        <v>1502</v>
      </c>
      <c r="D49" s="316">
        <v>1462</v>
      </c>
      <c r="E49" s="396"/>
      <c r="F49" s="396"/>
      <c r="G49" s="397">
        <f t="shared" si="1"/>
        <v>0</v>
      </c>
      <c r="H49" s="447"/>
      <c r="I49" s="447"/>
      <c r="J49" s="397">
        <f t="shared" si="2"/>
        <v>0</v>
      </c>
      <c r="K49" s="447"/>
      <c r="L49" s="447"/>
      <c r="M49" s="397">
        <f t="shared" si="3"/>
        <v>0</v>
      </c>
      <c r="N49" s="447"/>
      <c r="O49" s="447"/>
      <c r="P49" s="397">
        <f t="shared" si="4"/>
        <v>0</v>
      </c>
      <c r="Q49" s="396">
        <f t="shared" si="10"/>
        <v>0</v>
      </c>
      <c r="R49" s="396">
        <f t="shared" si="11"/>
        <v>0</v>
      </c>
      <c r="S49" s="397">
        <f t="shared" si="7"/>
        <v>0</v>
      </c>
      <c r="T49" s="316" t="s">
        <v>397</v>
      </c>
      <c r="U49" s="316">
        <f t="shared" si="8"/>
        <v>1462</v>
      </c>
      <c r="V49" s="316">
        <f t="shared" si="9"/>
        <v>1462</v>
      </c>
    </row>
    <row r="50" spans="1:22" ht="12.75" x14ac:dyDescent="0.2">
      <c r="A50" s="316">
        <f>AT3A_Schools_PS!A50</f>
        <v>41</v>
      </c>
      <c r="B50" s="316" t="str">
        <f>AT3A_Schools_PS!B50</f>
        <v>41-KANNAUJ</v>
      </c>
      <c r="C50" s="438">
        <v>1242</v>
      </c>
      <c r="D50" s="316">
        <v>1280</v>
      </c>
      <c r="E50" s="396"/>
      <c r="F50" s="396"/>
      <c r="G50" s="397">
        <f t="shared" si="1"/>
        <v>0</v>
      </c>
      <c r="H50" s="447"/>
      <c r="I50" s="447"/>
      <c r="J50" s="397">
        <f t="shared" si="2"/>
        <v>0</v>
      </c>
      <c r="K50" s="447"/>
      <c r="L50" s="447"/>
      <c r="M50" s="397">
        <f t="shared" si="3"/>
        <v>0</v>
      </c>
      <c r="N50" s="447"/>
      <c r="O50" s="447"/>
      <c r="P50" s="397">
        <f t="shared" si="4"/>
        <v>0</v>
      </c>
      <c r="Q50" s="396">
        <f t="shared" si="10"/>
        <v>0</v>
      </c>
      <c r="R50" s="396">
        <f t="shared" si="11"/>
        <v>0</v>
      </c>
      <c r="S50" s="397">
        <f t="shared" si="7"/>
        <v>0</v>
      </c>
      <c r="T50" s="316" t="s">
        <v>361</v>
      </c>
      <c r="U50" s="316">
        <f t="shared" si="8"/>
        <v>1280</v>
      </c>
      <c r="V50" s="316">
        <f t="shared" si="9"/>
        <v>1280</v>
      </c>
    </row>
    <row r="51" spans="1:22" ht="12.75" x14ac:dyDescent="0.2">
      <c r="A51" s="316">
        <f>AT3A_Schools_PS!A51</f>
        <v>42</v>
      </c>
      <c r="B51" s="316" t="str">
        <f>AT3A_Schools_PS!B51</f>
        <v>42-KANPUR DEHAT</v>
      </c>
      <c r="C51" s="438">
        <v>1578</v>
      </c>
      <c r="D51" s="316">
        <v>1540</v>
      </c>
      <c r="E51" s="396"/>
      <c r="F51" s="396"/>
      <c r="G51" s="397">
        <f t="shared" si="1"/>
        <v>0</v>
      </c>
      <c r="H51" s="447"/>
      <c r="I51" s="447"/>
      <c r="J51" s="397">
        <f t="shared" si="2"/>
        <v>0</v>
      </c>
      <c r="K51" s="447"/>
      <c r="L51" s="447"/>
      <c r="M51" s="397">
        <f t="shared" si="3"/>
        <v>0</v>
      </c>
      <c r="N51" s="447"/>
      <c r="O51" s="447"/>
      <c r="P51" s="397">
        <f t="shared" si="4"/>
        <v>0</v>
      </c>
      <c r="Q51" s="396">
        <f t="shared" si="10"/>
        <v>0</v>
      </c>
      <c r="R51" s="396">
        <f t="shared" si="11"/>
        <v>0</v>
      </c>
      <c r="S51" s="397">
        <f t="shared" si="7"/>
        <v>0</v>
      </c>
      <c r="T51" s="316"/>
      <c r="U51" s="316">
        <f t="shared" si="8"/>
        <v>1540</v>
      </c>
      <c r="V51" s="316">
        <f t="shared" si="9"/>
        <v>1540</v>
      </c>
    </row>
    <row r="52" spans="1:22" ht="12.75" x14ac:dyDescent="0.2">
      <c r="A52" s="316">
        <f>AT3A_Schools_PS!A52</f>
        <v>43</v>
      </c>
      <c r="B52" s="316" t="str">
        <f>AT3A_Schools_PS!B52</f>
        <v>43-KANPUR NAGAR</v>
      </c>
      <c r="C52" s="438">
        <v>1310</v>
      </c>
      <c r="D52" s="316">
        <v>1305</v>
      </c>
      <c r="E52" s="396"/>
      <c r="F52" s="396"/>
      <c r="G52" s="397">
        <f t="shared" si="1"/>
        <v>0</v>
      </c>
      <c r="H52" s="447"/>
      <c r="I52" s="447"/>
      <c r="J52" s="397">
        <f t="shared" si="2"/>
        <v>0</v>
      </c>
      <c r="K52" s="447"/>
      <c r="L52" s="447"/>
      <c r="M52" s="397">
        <f t="shared" si="3"/>
        <v>0</v>
      </c>
      <c r="N52" s="447"/>
      <c r="O52" s="447"/>
      <c r="P52" s="397">
        <f t="shared" si="4"/>
        <v>0</v>
      </c>
      <c r="Q52" s="396">
        <f t="shared" si="10"/>
        <v>0</v>
      </c>
      <c r="R52" s="396">
        <f t="shared" si="11"/>
        <v>0</v>
      </c>
      <c r="S52" s="397">
        <f t="shared" si="7"/>
        <v>0</v>
      </c>
      <c r="T52" s="316" t="s">
        <v>367</v>
      </c>
      <c r="U52" s="316">
        <f t="shared" si="8"/>
        <v>1305</v>
      </c>
      <c r="V52" s="316">
        <f t="shared" si="9"/>
        <v>1305</v>
      </c>
    </row>
    <row r="53" spans="1:22" ht="12.75" x14ac:dyDescent="0.2">
      <c r="A53" s="316">
        <f>AT3A_Schools_PS!A53</f>
        <v>44</v>
      </c>
      <c r="B53" s="316" t="str">
        <f>AT3A_Schools_PS!B53</f>
        <v>44-KAAS GANJ</v>
      </c>
      <c r="C53" s="438">
        <v>992</v>
      </c>
      <c r="D53" s="316">
        <v>1003</v>
      </c>
      <c r="E53" s="396"/>
      <c r="F53" s="396"/>
      <c r="G53" s="397">
        <f t="shared" si="1"/>
        <v>0</v>
      </c>
      <c r="H53" s="447"/>
      <c r="I53" s="447"/>
      <c r="J53" s="397">
        <f t="shared" si="2"/>
        <v>0</v>
      </c>
      <c r="K53" s="447"/>
      <c r="L53" s="447"/>
      <c r="M53" s="397">
        <f t="shared" si="3"/>
        <v>0</v>
      </c>
      <c r="N53" s="447"/>
      <c r="O53" s="447"/>
      <c r="P53" s="397">
        <f t="shared" si="4"/>
        <v>0</v>
      </c>
      <c r="Q53" s="396">
        <f t="shared" si="10"/>
        <v>0</v>
      </c>
      <c r="R53" s="396">
        <f t="shared" si="11"/>
        <v>0</v>
      </c>
      <c r="S53" s="397">
        <f t="shared" si="7"/>
        <v>0</v>
      </c>
      <c r="T53" s="316" t="s">
        <v>405</v>
      </c>
      <c r="U53" s="316">
        <f t="shared" si="8"/>
        <v>1003</v>
      </c>
      <c r="V53" s="316">
        <f t="shared" si="9"/>
        <v>1003</v>
      </c>
    </row>
    <row r="54" spans="1:22" ht="12.75" x14ac:dyDescent="0.2">
      <c r="A54" s="316">
        <f>AT3A_Schools_PS!A54</f>
        <v>45</v>
      </c>
      <c r="B54" s="316" t="str">
        <f>AT3A_Schools_PS!B54</f>
        <v>45-KAUSHAMBI</v>
      </c>
      <c r="C54" s="438">
        <v>1019</v>
      </c>
      <c r="D54" s="316">
        <v>1038</v>
      </c>
      <c r="E54" s="396"/>
      <c r="F54" s="396"/>
      <c r="G54" s="397">
        <f t="shared" si="1"/>
        <v>0</v>
      </c>
      <c r="H54" s="447"/>
      <c r="I54" s="447"/>
      <c r="J54" s="397">
        <f t="shared" si="2"/>
        <v>0</v>
      </c>
      <c r="K54" s="447"/>
      <c r="L54" s="447"/>
      <c r="M54" s="397">
        <f t="shared" si="3"/>
        <v>0</v>
      </c>
      <c r="N54" s="447"/>
      <c r="O54" s="447"/>
      <c r="P54" s="397">
        <f t="shared" si="4"/>
        <v>0</v>
      </c>
      <c r="Q54" s="396">
        <f t="shared" si="10"/>
        <v>0</v>
      </c>
      <c r="R54" s="396">
        <f t="shared" si="11"/>
        <v>0</v>
      </c>
      <c r="S54" s="397">
        <f t="shared" si="7"/>
        <v>0</v>
      </c>
      <c r="T54" s="316" t="s">
        <v>405</v>
      </c>
      <c r="U54" s="316">
        <f t="shared" si="8"/>
        <v>1038</v>
      </c>
      <c r="V54" s="316">
        <f t="shared" si="9"/>
        <v>1038</v>
      </c>
    </row>
    <row r="55" spans="1:22" ht="12.75" x14ac:dyDescent="0.2">
      <c r="A55" s="316">
        <f>AT3A_Schools_PS!A55</f>
        <v>46</v>
      </c>
      <c r="B55" s="316" t="str">
        <f>AT3A_Schools_PS!B55</f>
        <v>46-KUSHINAGAR</v>
      </c>
      <c r="C55" s="438">
        <v>2309</v>
      </c>
      <c r="D55" s="316">
        <v>2193</v>
      </c>
      <c r="E55" s="396"/>
      <c r="F55" s="396"/>
      <c r="G55" s="397">
        <f t="shared" si="1"/>
        <v>0</v>
      </c>
      <c r="H55" s="447"/>
      <c r="I55" s="447"/>
      <c r="J55" s="397">
        <f t="shared" si="2"/>
        <v>0</v>
      </c>
      <c r="K55" s="447"/>
      <c r="L55" s="447"/>
      <c r="M55" s="397">
        <f t="shared" si="3"/>
        <v>0</v>
      </c>
      <c r="N55" s="447"/>
      <c r="O55" s="447"/>
      <c r="P55" s="397">
        <f t="shared" si="4"/>
        <v>0</v>
      </c>
      <c r="Q55" s="396">
        <f t="shared" si="10"/>
        <v>0</v>
      </c>
      <c r="R55" s="396">
        <f t="shared" si="11"/>
        <v>0</v>
      </c>
      <c r="S55" s="397">
        <f t="shared" si="7"/>
        <v>0</v>
      </c>
      <c r="T55" s="316" t="s">
        <v>410</v>
      </c>
      <c r="U55" s="316">
        <f t="shared" si="8"/>
        <v>2193</v>
      </c>
      <c r="V55" s="316">
        <f t="shared" si="9"/>
        <v>2193</v>
      </c>
    </row>
    <row r="56" spans="1:22" ht="12.75" x14ac:dyDescent="0.2">
      <c r="A56" s="316">
        <f>AT3A_Schools_PS!A56</f>
        <v>47</v>
      </c>
      <c r="B56" s="316" t="str">
        <f>AT3A_Schools_PS!B56</f>
        <v>47-LAKHIMPUR KHERI</v>
      </c>
      <c r="C56" s="438">
        <v>2957</v>
      </c>
      <c r="D56" s="316">
        <v>2998</v>
      </c>
      <c r="E56" s="396"/>
      <c r="F56" s="396"/>
      <c r="G56" s="397">
        <f t="shared" si="1"/>
        <v>0</v>
      </c>
      <c r="H56" s="447"/>
      <c r="I56" s="447"/>
      <c r="J56" s="397">
        <f t="shared" si="2"/>
        <v>0</v>
      </c>
      <c r="K56" s="447"/>
      <c r="L56" s="447"/>
      <c r="M56" s="397">
        <f t="shared" si="3"/>
        <v>0</v>
      </c>
      <c r="N56" s="447"/>
      <c r="O56" s="447"/>
      <c r="P56" s="397">
        <f t="shared" si="4"/>
        <v>0</v>
      </c>
      <c r="Q56" s="396">
        <f t="shared" si="10"/>
        <v>0</v>
      </c>
      <c r="R56" s="396">
        <f t="shared" si="11"/>
        <v>0</v>
      </c>
      <c r="S56" s="397">
        <f t="shared" si="7"/>
        <v>0</v>
      </c>
      <c r="T56" s="316" t="s">
        <v>366</v>
      </c>
      <c r="U56" s="316">
        <f t="shared" si="8"/>
        <v>2998</v>
      </c>
      <c r="V56" s="316">
        <f t="shared" si="9"/>
        <v>2998</v>
      </c>
    </row>
    <row r="57" spans="1:22" ht="12.75" x14ac:dyDescent="0.2">
      <c r="A57" s="316">
        <f>AT3A_Schools_PS!A57</f>
        <v>48</v>
      </c>
      <c r="B57" s="316" t="str">
        <f>AT3A_Schools_PS!B57</f>
        <v>48-LALITPUR</v>
      </c>
      <c r="C57" s="438">
        <v>1393</v>
      </c>
      <c r="D57" s="316">
        <v>1373</v>
      </c>
      <c r="E57" s="396"/>
      <c r="F57" s="396"/>
      <c r="G57" s="397">
        <f t="shared" si="1"/>
        <v>0</v>
      </c>
      <c r="H57" s="447"/>
      <c r="I57" s="447"/>
      <c r="J57" s="397">
        <f t="shared" si="2"/>
        <v>0</v>
      </c>
      <c r="K57" s="447"/>
      <c r="L57" s="447"/>
      <c r="M57" s="397">
        <f t="shared" si="3"/>
        <v>0</v>
      </c>
      <c r="N57" s="447"/>
      <c r="O57" s="447"/>
      <c r="P57" s="397">
        <f t="shared" si="4"/>
        <v>0</v>
      </c>
      <c r="Q57" s="396">
        <f t="shared" si="10"/>
        <v>0</v>
      </c>
      <c r="R57" s="396">
        <f t="shared" si="11"/>
        <v>0</v>
      </c>
      <c r="S57" s="397">
        <f t="shared" si="7"/>
        <v>0</v>
      </c>
      <c r="T57" s="316"/>
      <c r="U57" s="316">
        <f t="shared" si="8"/>
        <v>1373</v>
      </c>
      <c r="V57" s="316">
        <f t="shared" si="9"/>
        <v>1373</v>
      </c>
    </row>
    <row r="58" spans="1:22" ht="12.75" x14ac:dyDescent="0.2">
      <c r="A58" s="316">
        <f>AT3A_Schools_PS!A58</f>
        <v>49</v>
      </c>
      <c r="B58" s="316" t="str">
        <f>AT3A_Schools_PS!B58</f>
        <v>49-LUCKNOW</v>
      </c>
      <c r="C58" s="438">
        <v>1255</v>
      </c>
      <c r="D58" s="316">
        <v>1268</v>
      </c>
      <c r="E58" s="396"/>
      <c r="F58" s="396"/>
      <c r="G58" s="397">
        <f t="shared" si="1"/>
        <v>0</v>
      </c>
      <c r="H58" s="447"/>
      <c r="I58" s="447"/>
      <c r="J58" s="397">
        <f t="shared" si="2"/>
        <v>0</v>
      </c>
      <c r="K58" s="447"/>
      <c r="L58" s="447"/>
      <c r="M58" s="397">
        <f t="shared" si="3"/>
        <v>0</v>
      </c>
      <c r="N58" s="447"/>
      <c r="O58" s="447"/>
      <c r="P58" s="397">
        <f t="shared" si="4"/>
        <v>0</v>
      </c>
      <c r="Q58" s="396">
        <f t="shared" si="10"/>
        <v>0</v>
      </c>
      <c r="R58" s="396">
        <f t="shared" si="11"/>
        <v>0</v>
      </c>
      <c r="S58" s="397">
        <f t="shared" si="7"/>
        <v>0</v>
      </c>
      <c r="T58" s="316" t="s">
        <v>414</v>
      </c>
      <c r="U58" s="316">
        <f t="shared" si="8"/>
        <v>1268</v>
      </c>
      <c r="V58" s="316">
        <f t="shared" si="9"/>
        <v>1268</v>
      </c>
    </row>
    <row r="59" spans="1:22" ht="12.75" x14ac:dyDescent="0.2">
      <c r="A59" s="316">
        <f>AT3A_Schools_PS!A59</f>
        <v>50</v>
      </c>
      <c r="B59" s="316" t="str">
        <f>AT3A_Schools_PS!B59</f>
        <v>50-MAHOBA</v>
      </c>
      <c r="C59" s="438">
        <v>887</v>
      </c>
      <c r="D59" s="316">
        <v>887</v>
      </c>
      <c r="E59" s="396"/>
      <c r="F59" s="396"/>
      <c r="G59" s="397">
        <f t="shared" si="1"/>
        <v>0</v>
      </c>
      <c r="H59" s="447"/>
      <c r="I59" s="447"/>
      <c r="J59" s="397">
        <f t="shared" si="2"/>
        <v>0</v>
      </c>
      <c r="K59" s="447"/>
      <c r="L59" s="447"/>
      <c r="M59" s="397">
        <f t="shared" si="3"/>
        <v>0</v>
      </c>
      <c r="N59" s="447"/>
      <c r="O59" s="447"/>
      <c r="P59" s="397">
        <f t="shared" si="4"/>
        <v>0</v>
      </c>
      <c r="Q59" s="396">
        <f t="shared" si="10"/>
        <v>0</v>
      </c>
      <c r="R59" s="396">
        <f t="shared" si="11"/>
        <v>0</v>
      </c>
      <c r="S59" s="397">
        <f t="shared" si="7"/>
        <v>0</v>
      </c>
      <c r="T59" s="316" t="s">
        <v>371</v>
      </c>
      <c r="U59" s="316">
        <f t="shared" si="8"/>
        <v>887</v>
      </c>
      <c r="V59" s="316">
        <f t="shared" si="9"/>
        <v>887</v>
      </c>
    </row>
    <row r="60" spans="1:22" ht="12.75" x14ac:dyDescent="0.2">
      <c r="A60" s="316">
        <f>AT3A_Schools_PS!A60</f>
        <v>51</v>
      </c>
      <c r="B60" s="316" t="str">
        <f>AT3A_Schools_PS!B60</f>
        <v>51-MAHRAJGANJ</v>
      </c>
      <c r="C60" s="438">
        <v>1771</v>
      </c>
      <c r="D60" s="316">
        <v>1754</v>
      </c>
      <c r="E60" s="396"/>
      <c r="F60" s="396"/>
      <c r="G60" s="397">
        <f t="shared" si="1"/>
        <v>0</v>
      </c>
      <c r="H60" s="447"/>
      <c r="I60" s="447"/>
      <c r="J60" s="397">
        <f t="shared" si="2"/>
        <v>0</v>
      </c>
      <c r="K60" s="447"/>
      <c r="L60" s="447"/>
      <c r="M60" s="397">
        <f t="shared" si="3"/>
        <v>0</v>
      </c>
      <c r="N60" s="447"/>
      <c r="O60" s="447"/>
      <c r="P60" s="397">
        <f t="shared" si="4"/>
        <v>0</v>
      </c>
      <c r="Q60" s="396">
        <f t="shared" si="10"/>
        <v>0</v>
      </c>
      <c r="R60" s="396">
        <f t="shared" si="11"/>
        <v>0</v>
      </c>
      <c r="S60" s="397">
        <f t="shared" si="7"/>
        <v>0</v>
      </c>
      <c r="T60" s="316" t="s">
        <v>415</v>
      </c>
      <c r="U60" s="316">
        <f t="shared" si="8"/>
        <v>1754</v>
      </c>
      <c r="V60" s="316">
        <f t="shared" si="9"/>
        <v>1754</v>
      </c>
    </row>
    <row r="61" spans="1:22" ht="12.75" x14ac:dyDescent="0.2">
      <c r="A61" s="316">
        <f>AT3A_Schools_PS!A61</f>
        <v>52</v>
      </c>
      <c r="B61" s="316" t="str">
        <f>AT3A_Schools_PS!B61</f>
        <v>52-MAINPURI</v>
      </c>
      <c r="C61" s="438">
        <v>1077</v>
      </c>
      <c r="D61" s="316">
        <v>1088</v>
      </c>
      <c r="E61" s="396"/>
      <c r="F61" s="396"/>
      <c r="G61" s="397">
        <f t="shared" si="1"/>
        <v>0</v>
      </c>
      <c r="H61" s="447"/>
      <c r="I61" s="447"/>
      <c r="J61" s="397">
        <f t="shared" si="2"/>
        <v>0</v>
      </c>
      <c r="K61" s="447"/>
      <c r="L61" s="447"/>
      <c r="M61" s="397">
        <f t="shared" si="3"/>
        <v>0</v>
      </c>
      <c r="N61" s="447"/>
      <c r="O61" s="447"/>
      <c r="P61" s="397">
        <f t="shared" si="4"/>
        <v>0</v>
      </c>
      <c r="Q61" s="396">
        <f t="shared" si="10"/>
        <v>0</v>
      </c>
      <c r="R61" s="396">
        <f t="shared" si="11"/>
        <v>0</v>
      </c>
      <c r="S61" s="397">
        <f t="shared" si="7"/>
        <v>0</v>
      </c>
      <c r="T61" s="316" t="s">
        <v>361</v>
      </c>
      <c r="U61" s="316">
        <f t="shared" si="8"/>
        <v>1088</v>
      </c>
      <c r="V61" s="316">
        <f t="shared" si="9"/>
        <v>1088</v>
      </c>
    </row>
    <row r="62" spans="1:22" ht="12.75" x14ac:dyDescent="0.2">
      <c r="A62" s="316">
        <f>AT3A_Schools_PS!A62</f>
        <v>53</v>
      </c>
      <c r="B62" s="316" t="str">
        <f>AT3A_Schools_PS!B62</f>
        <v>53-MATHURA</v>
      </c>
      <c r="C62" s="438">
        <v>0</v>
      </c>
      <c r="D62" s="316">
        <v>0</v>
      </c>
      <c r="E62" s="396"/>
      <c r="F62" s="396"/>
      <c r="G62" s="397">
        <f t="shared" si="1"/>
        <v>0</v>
      </c>
      <c r="H62" s="447"/>
      <c r="I62" s="447"/>
      <c r="J62" s="397">
        <f t="shared" si="2"/>
        <v>0</v>
      </c>
      <c r="K62" s="447"/>
      <c r="L62" s="447"/>
      <c r="M62" s="397">
        <f t="shared" si="3"/>
        <v>0</v>
      </c>
      <c r="N62" s="447"/>
      <c r="O62" s="447"/>
      <c r="P62" s="397">
        <f t="shared" si="4"/>
        <v>0</v>
      </c>
      <c r="Q62" s="396">
        <f t="shared" si="10"/>
        <v>0</v>
      </c>
      <c r="R62" s="396">
        <f t="shared" si="11"/>
        <v>0</v>
      </c>
      <c r="S62" s="397">
        <f t="shared" si="7"/>
        <v>0</v>
      </c>
      <c r="T62" s="316"/>
      <c r="U62" s="316">
        <f t="shared" si="8"/>
        <v>0</v>
      </c>
      <c r="V62" s="316">
        <f t="shared" si="9"/>
        <v>0</v>
      </c>
    </row>
    <row r="63" spans="1:22" ht="12.75" x14ac:dyDescent="0.2">
      <c r="A63" s="316">
        <f>AT3A_Schools_PS!A63</f>
        <v>54</v>
      </c>
      <c r="B63" s="316" t="str">
        <f>AT3A_Schools_PS!B63</f>
        <v>54-MAU</v>
      </c>
      <c r="C63" s="438">
        <v>1462</v>
      </c>
      <c r="D63" s="316">
        <v>1279</v>
      </c>
      <c r="E63" s="396"/>
      <c r="F63" s="396"/>
      <c r="G63" s="397">
        <f t="shared" si="1"/>
        <v>0</v>
      </c>
      <c r="H63" s="447"/>
      <c r="I63" s="447"/>
      <c r="J63" s="397">
        <f t="shared" si="2"/>
        <v>0</v>
      </c>
      <c r="K63" s="447"/>
      <c r="L63" s="447"/>
      <c r="M63" s="397">
        <f t="shared" si="3"/>
        <v>0</v>
      </c>
      <c r="N63" s="447"/>
      <c r="O63" s="447"/>
      <c r="P63" s="397">
        <f t="shared" si="4"/>
        <v>0</v>
      </c>
      <c r="Q63" s="396">
        <f t="shared" si="10"/>
        <v>0</v>
      </c>
      <c r="R63" s="396">
        <f t="shared" si="11"/>
        <v>0</v>
      </c>
      <c r="S63" s="397">
        <f t="shared" si="7"/>
        <v>0</v>
      </c>
      <c r="T63" s="316" t="s">
        <v>361</v>
      </c>
      <c r="U63" s="316">
        <f t="shared" si="8"/>
        <v>1279</v>
      </c>
      <c r="V63" s="316">
        <f t="shared" si="9"/>
        <v>1279</v>
      </c>
    </row>
    <row r="64" spans="1:22" ht="12.75" x14ac:dyDescent="0.2">
      <c r="A64" s="316">
        <f>AT3A_Schools_PS!A64</f>
        <v>55</v>
      </c>
      <c r="B64" s="316" t="str">
        <f>AT3A_Schools_PS!B64</f>
        <v>55-MEERUT</v>
      </c>
      <c r="C64" s="438">
        <v>839</v>
      </c>
      <c r="D64" s="316">
        <v>877</v>
      </c>
      <c r="E64" s="396"/>
      <c r="F64" s="396"/>
      <c r="G64" s="397">
        <f t="shared" si="1"/>
        <v>0</v>
      </c>
      <c r="H64" s="447"/>
      <c r="I64" s="447"/>
      <c r="J64" s="397">
        <f t="shared" si="2"/>
        <v>0</v>
      </c>
      <c r="K64" s="447"/>
      <c r="L64" s="447"/>
      <c r="M64" s="397">
        <f t="shared" si="3"/>
        <v>0</v>
      </c>
      <c r="N64" s="447"/>
      <c r="O64" s="447"/>
      <c r="P64" s="397">
        <f t="shared" si="4"/>
        <v>0</v>
      </c>
      <c r="Q64" s="396">
        <f t="shared" si="10"/>
        <v>0</v>
      </c>
      <c r="R64" s="396">
        <f t="shared" si="11"/>
        <v>0</v>
      </c>
      <c r="S64" s="397">
        <f t="shared" si="7"/>
        <v>0</v>
      </c>
      <c r="T64" s="316" t="s">
        <v>361</v>
      </c>
      <c r="U64" s="316">
        <f t="shared" si="8"/>
        <v>877</v>
      </c>
      <c r="V64" s="316">
        <f t="shared" si="9"/>
        <v>877</v>
      </c>
    </row>
    <row r="65" spans="1:22" ht="12.75" x14ac:dyDescent="0.2">
      <c r="A65" s="316">
        <f>AT3A_Schools_PS!A65</f>
        <v>56</v>
      </c>
      <c r="B65" s="316" t="str">
        <f>AT3A_Schools_PS!B65</f>
        <v>56-MIRZAPUR</v>
      </c>
      <c r="C65" s="438">
        <v>1898</v>
      </c>
      <c r="D65" s="316">
        <v>1898</v>
      </c>
      <c r="E65" s="396"/>
      <c r="F65" s="396"/>
      <c r="G65" s="397">
        <f t="shared" si="1"/>
        <v>0</v>
      </c>
      <c r="H65" s="447"/>
      <c r="I65" s="447"/>
      <c r="J65" s="397">
        <f t="shared" si="2"/>
        <v>0</v>
      </c>
      <c r="K65" s="447"/>
      <c r="L65" s="447"/>
      <c r="M65" s="397">
        <f t="shared" si="3"/>
        <v>0</v>
      </c>
      <c r="N65" s="447"/>
      <c r="O65" s="447"/>
      <c r="P65" s="397">
        <f t="shared" si="4"/>
        <v>0</v>
      </c>
      <c r="Q65" s="396">
        <f t="shared" si="10"/>
        <v>0</v>
      </c>
      <c r="R65" s="396">
        <f t="shared" si="11"/>
        <v>0</v>
      </c>
      <c r="S65" s="397">
        <f t="shared" si="7"/>
        <v>0</v>
      </c>
      <c r="T65" s="316" t="s">
        <v>361</v>
      </c>
      <c r="U65" s="316">
        <f t="shared" si="8"/>
        <v>1898</v>
      </c>
      <c r="V65" s="316">
        <f t="shared" si="9"/>
        <v>1898</v>
      </c>
    </row>
    <row r="66" spans="1:22" ht="12.75" x14ac:dyDescent="0.2">
      <c r="A66" s="316">
        <f>AT3A_Schools_PS!A66</f>
        <v>57</v>
      </c>
      <c r="B66" s="316" t="str">
        <f>AT3A_Schools_PS!B66</f>
        <v>57-MORADABAD</v>
      </c>
      <c r="C66" s="438">
        <v>1192</v>
      </c>
      <c r="D66" s="316">
        <v>1209</v>
      </c>
      <c r="E66" s="396"/>
      <c r="F66" s="396"/>
      <c r="G66" s="397">
        <f t="shared" si="1"/>
        <v>0</v>
      </c>
      <c r="H66" s="447"/>
      <c r="I66" s="447"/>
      <c r="J66" s="397">
        <f t="shared" si="2"/>
        <v>0</v>
      </c>
      <c r="K66" s="447"/>
      <c r="L66" s="447"/>
      <c r="M66" s="397">
        <f t="shared" si="3"/>
        <v>0</v>
      </c>
      <c r="N66" s="447"/>
      <c r="O66" s="447"/>
      <c r="P66" s="397">
        <f t="shared" si="4"/>
        <v>0</v>
      </c>
      <c r="Q66" s="396">
        <f t="shared" si="10"/>
        <v>0</v>
      </c>
      <c r="R66" s="396">
        <f t="shared" si="11"/>
        <v>0</v>
      </c>
      <c r="S66" s="397">
        <f t="shared" si="7"/>
        <v>0</v>
      </c>
      <c r="T66" s="316" t="s">
        <v>361</v>
      </c>
      <c r="U66" s="316">
        <f t="shared" si="8"/>
        <v>1209</v>
      </c>
      <c r="V66" s="316">
        <f t="shared" si="9"/>
        <v>1209</v>
      </c>
    </row>
    <row r="67" spans="1:22" ht="12.75" x14ac:dyDescent="0.2">
      <c r="A67" s="316">
        <f>AT3A_Schools_PS!A67</f>
        <v>58</v>
      </c>
      <c r="B67" s="316" t="str">
        <f>AT3A_Schools_PS!B67</f>
        <v>58-MUZAFFARNAGAR</v>
      </c>
      <c r="C67" s="438">
        <v>860</v>
      </c>
      <c r="D67" s="316">
        <v>846</v>
      </c>
      <c r="E67" s="396"/>
      <c r="F67" s="396"/>
      <c r="G67" s="397">
        <f t="shared" si="1"/>
        <v>0</v>
      </c>
      <c r="H67" s="447"/>
      <c r="I67" s="447"/>
      <c r="J67" s="397">
        <f t="shared" si="2"/>
        <v>0</v>
      </c>
      <c r="K67" s="447"/>
      <c r="L67" s="447"/>
      <c r="M67" s="397">
        <f t="shared" si="3"/>
        <v>0</v>
      </c>
      <c r="N67" s="447"/>
      <c r="O67" s="447"/>
      <c r="P67" s="397">
        <f t="shared" si="4"/>
        <v>0</v>
      </c>
      <c r="Q67" s="396">
        <f t="shared" si="10"/>
        <v>0</v>
      </c>
      <c r="R67" s="396">
        <f t="shared" si="11"/>
        <v>0</v>
      </c>
      <c r="S67" s="397">
        <f t="shared" si="7"/>
        <v>0</v>
      </c>
      <c r="T67" s="316" t="s">
        <v>361</v>
      </c>
      <c r="U67" s="316">
        <f t="shared" si="8"/>
        <v>846</v>
      </c>
      <c r="V67" s="316">
        <f t="shared" si="9"/>
        <v>846</v>
      </c>
    </row>
    <row r="68" spans="1:22" ht="12.75" x14ac:dyDescent="0.2">
      <c r="A68" s="316">
        <f>AT3A_Schools_PS!A68</f>
        <v>59</v>
      </c>
      <c r="B68" s="316" t="str">
        <f>AT3A_Schools_PS!B68</f>
        <v>59-PILIBHIT</v>
      </c>
      <c r="C68" s="438">
        <v>1502</v>
      </c>
      <c r="D68" s="316">
        <v>1503</v>
      </c>
      <c r="E68" s="396"/>
      <c r="F68" s="396"/>
      <c r="G68" s="397">
        <f t="shared" si="1"/>
        <v>0</v>
      </c>
      <c r="H68" s="447"/>
      <c r="I68" s="447"/>
      <c r="J68" s="397">
        <f t="shared" si="2"/>
        <v>0</v>
      </c>
      <c r="K68" s="447"/>
      <c r="L68" s="447"/>
      <c r="M68" s="397">
        <f t="shared" si="3"/>
        <v>0</v>
      </c>
      <c r="N68" s="447"/>
      <c r="O68" s="447"/>
      <c r="P68" s="397">
        <f t="shared" si="4"/>
        <v>0</v>
      </c>
      <c r="Q68" s="396">
        <f t="shared" si="10"/>
        <v>0</v>
      </c>
      <c r="R68" s="396">
        <f t="shared" si="11"/>
        <v>0</v>
      </c>
      <c r="S68" s="397">
        <f t="shared" si="7"/>
        <v>0</v>
      </c>
      <c r="T68" s="316" t="s">
        <v>361</v>
      </c>
      <c r="U68" s="316">
        <f t="shared" si="8"/>
        <v>1503</v>
      </c>
      <c r="V68" s="316">
        <f t="shared" si="9"/>
        <v>1503</v>
      </c>
    </row>
    <row r="69" spans="1:22" ht="12.75" x14ac:dyDescent="0.2">
      <c r="A69" s="316">
        <f>AT3A_Schools_PS!A69</f>
        <v>60</v>
      </c>
      <c r="B69" s="316" t="str">
        <f>AT3A_Schools_PS!B69</f>
        <v>60-PRATAPGARH</v>
      </c>
      <c r="C69" s="438">
        <v>2122</v>
      </c>
      <c r="D69" s="316">
        <v>2118</v>
      </c>
      <c r="E69" s="396"/>
      <c r="F69" s="396"/>
      <c r="G69" s="397">
        <f t="shared" si="1"/>
        <v>0</v>
      </c>
      <c r="H69" s="447"/>
      <c r="I69" s="447"/>
      <c r="J69" s="397">
        <f t="shared" si="2"/>
        <v>0</v>
      </c>
      <c r="K69" s="447"/>
      <c r="L69" s="447"/>
      <c r="M69" s="397">
        <f t="shared" si="3"/>
        <v>0</v>
      </c>
      <c r="N69" s="447"/>
      <c r="O69" s="447"/>
      <c r="P69" s="397">
        <f t="shared" si="4"/>
        <v>0</v>
      </c>
      <c r="Q69" s="396">
        <f t="shared" si="10"/>
        <v>0</v>
      </c>
      <c r="R69" s="396">
        <f t="shared" si="11"/>
        <v>0</v>
      </c>
      <c r="S69" s="397">
        <f t="shared" si="7"/>
        <v>0</v>
      </c>
      <c r="T69" s="316" t="s">
        <v>361</v>
      </c>
      <c r="U69" s="316">
        <f t="shared" si="8"/>
        <v>2118</v>
      </c>
      <c r="V69" s="316">
        <f t="shared" si="9"/>
        <v>2118</v>
      </c>
    </row>
    <row r="70" spans="1:22" ht="12.75" x14ac:dyDescent="0.2">
      <c r="A70" s="316">
        <f>AT3A_Schools_PS!A70</f>
        <v>61</v>
      </c>
      <c r="B70" s="316" t="str">
        <f>AT3A_Schools_PS!B70</f>
        <v>61-RAI BAREILY</v>
      </c>
      <c r="C70" s="438">
        <v>1776</v>
      </c>
      <c r="D70" s="316">
        <v>1776</v>
      </c>
      <c r="E70" s="396"/>
      <c r="F70" s="396"/>
      <c r="G70" s="397">
        <f t="shared" si="1"/>
        <v>0</v>
      </c>
      <c r="H70" s="447"/>
      <c r="I70" s="447"/>
      <c r="J70" s="397">
        <f t="shared" si="2"/>
        <v>0</v>
      </c>
      <c r="K70" s="447"/>
      <c r="L70" s="447"/>
      <c r="M70" s="397">
        <f t="shared" si="3"/>
        <v>0</v>
      </c>
      <c r="N70" s="447"/>
      <c r="O70" s="447"/>
      <c r="P70" s="397">
        <f t="shared" si="4"/>
        <v>0</v>
      </c>
      <c r="Q70" s="396">
        <f t="shared" si="10"/>
        <v>0</v>
      </c>
      <c r="R70" s="396">
        <f t="shared" si="11"/>
        <v>0</v>
      </c>
      <c r="S70" s="397">
        <f t="shared" si="7"/>
        <v>0</v>
      </c>
      <c r="T70" s="316">
        <v>0</v>
      </c>
      <c r="U70" s="316">
        <f t="shared" si="8"/>
        <v>1776</v>
      </c>
      <c r="V70" s="316">
        <f t="shared" si="9"/>
        <v>1776</v>
      </c>
    </row>
    <row r="71" spans="1:22" ht="12.75" x14ac:dyDescent="0.2">
      <c r="A71" s="316">
        <f>AT3A_Schools_PS!A71</f>
        <v>62</v>
      </c>
      <c r="B71" s="316" t="str">
        <f>AT3A_Schools_PS!B71</f>
        <v>62-RAMPUR</v>
      </c>
      <c r="C71" s="438">
        <v>1502</v>
      </c>
      <c r="D71" s="316">
        <v>1440</v>
      </c>
      <c r="E71" s="396"/>
      <c r="F71" s="396"/>
      <c r="G71" s="397">
        <f t="shared" si="1"/>
        <v>0</v>
      </c>
      <c r="H71" s="447"/>
      <c r="I71" s="447"/>
      <c r="J71" s="397">
        <f t="shared" si="2"/>
        <v>0</v>
      </c>
      <c r="K71" s="447"/>
      <c r="L71" s="447"/>
      <c r="M71" s="397">
        <f t="shared" si="3"/>
        <v>0</v>
      </c>
      <c r="N71" s="447"/>
      <c r="O71" s="447"/>
      <c r="P71" s="397">
        <f t="shared" si="4"/>
        <v>0</v>
      </c>
      <c r="Q71" s="396">
        <f t="shared" si="10"/>
        <v>0</v>
      </c>
      <c r="R71" s="396">
        <f t="shared" si="11"/>
        <v>0</v>
      </c>
      <c r="S71" s="397">
        <f t="shared" si="7"/>
        <v>0</v>
      </c>
      <c r="T71" s="316" t="s">
        <v>366</v>
      </c>
      <c r="U71" s="316">
        <f t="shared" si="8"/>
        <v>1440</v>
      </c>
      <c r="V71" s="316">
        <f t="shared" si="9"/>
        <v>1440</v>
      </c>
    </row>
    <row r="72" spans="1:22" ht="12.75" x14ac:dyDescent="0.2">
      <c r="A72" s="316">
        <f>AT3A_Schools_PS!A72</f>
        <v>63</v>
      </c>
      <c r="B72" s="316" t="str">
        <f>AT3A_Schools_PS!B72</f>
        <v>63-SAHARANPUR</v>
      </c>
      <c r="C72" s="438">
        <v>1345</v>
      </c>
      <c r="D72" s="316">
        <v>1345</v>
      </c>
      <c r="E72" s="396"/>
      <c r="F72" s="396"/>
      <c r="G72" s="397">
        <f t="shared" si="1"/>
        <v>0</v>
      </c>
      <c r="H72" s="447"/>
      <c r="I72" s="447"/>
      <c r="J72" s="397">
        <f t="shared" si="2"/>
        <v>0</v>
      </c>
      <c r="K72" s="447"/>
      <c r="L72" s="447"/>
      <c r="M72" s="397">
        <f t="shared" si="3"/>
        <v>0</v>
      </c>
      <c r="N72" s="447"/>
      <c r="O72" s="447"/>
      <c r="P72" s="397">
        <f t="shared" si="4"/>
        <v>0</v>
      </c>
      <c r="Q72" s="396">
        <f t="shared" si="10"/>
        <v>0</v>
      </c>
      <c r="R72" s="396">
        <f t="shared" si="11"/>
        <v>0</v>
      </c>
      <c r="S72" s="397">
        <f t="shared" si="7"/>
        <v>0</v>
      </c>
      <c r="T72" s="316" t="s">
        <v>371</v>
      </c>
      <c r="U72" s="316">
        <f t="shared" si="8"/>
        <v>1345</v>
      </c>
      <c r="V72" s="316">
        <f t="shared" si="9"/>
        <v>1345</v>
      </c>
    </row>
    <row r="73" spans="1:22" ht="12.75" x14ac:dyDescent="0.2">
      <c r="A73" s="316">
        <f>AT3A_Schools_PS!A73</f>
        <v>64</v>
      </c>
      <c r="B73" s="316" t="str">
        <f>AT3A_Schools_PS!B73</f>
        <v>64-SANTKABIR NAGAR</v>
      </c>
      <c r="C73" s="438">
        <v>1160</v>
      </c>
      <c r="D73" s="316">
        <v>1157</v>
      </c>
      <c r="E73" s="396"/>
      <c r="F73" s="396"/>
      <c r="G73" s="397">
        <f t="shared" si="1"/>
        <v>0</v>
      </c>
      <c r="H73" s="447"/>
      <c r="I73" s="447"/>
      <c r="J73" s="397">
        <f t="shared" si="2"/>
        <v>0</v>
      </c>
      <c r="K73" s="447"/>
      <c r="L73" s="447"/>
      <c r="M73" s="397">
        <f t="shared" si="3"/>
        <v>0</v>
      </c>
      <c r="N73" s="447"/>
      <c r="O73" s="447"/>
      <c r="P73" s="397">
        <f t="shared" si="4"/>
        <v>0</v>
      </c>
      <c r="Q73" s="396">
        <f t="shared" si="10"/>
        <v>0</v>
      </c>
      <c r="R73" s="396">
        <f t="shared" si="11"/>
        <v>0</v>
      </c>
      <c r="S73" s="397">
        <f t="shared" si="7"/>
        <v>0</v>
      </c>
      <c r="T73" s="316" t="s">
        <v>371</v>
      </c>
      <c r="U73" s="316">
        <f t="shared" si="8"/>
        <v>1157</v>
      </c>
      <c r="V73" s="316">
        <f t="shared" si="9"/>
        <v>1157</v>
      </c>
    </row>
    <row r="74" spans="1:22" ht="12.75" x14ac:dyDescent="0.2">
      <c r="A74" s="316">
        <f>AT3A_Schools_PS!A74</f>
        <v>65</v>
      </c>
      <c r="B74" s="316" t="str">
        <f>AT3A_Schools_PS!B74</f>
        <v>65-SHAHJAHANPUR</v>
      </c>
      <c r="C74" s="438">
        <v>2487</v>
      </c>
      <c r="D74" s="316">
        <v>2353</v>
      </c>
      <c r="E74" s="396"/>
      <c r="F74" s="396"/>
      <c r="G74" s="397">
        <f t="shared" si="1"/>
        <v>0</v>
      </c>
      <c r="H74" s="447"/>
      <c r="I74" s="447"/>
      <c r="J74" s="397">
        <f t="shared" si="2"/>
        <v>0</v>
      </c>
      <c r="K74" s="447"/>
      <c r="L74" s="447"/>
      <c r="M74" s="397">
        <f t="shared" si="3"/>
        <v>0</v>
      </c>
      <c r="N74" s="447"/>
      <c r="O74" s="447"/>
      <c r="P74" s="397">
        <f t="shared" si="4"/>
        <v>0</v>
      </c>
      <c r="Q74" s="396">
        <f t="shared" ref="Q74:Q84" si="12">H74+K74-N74</f>
        <v>0</v>
      </c>
      <c r="R74" s="396">
        <f t="shared" ref="R74:R84" si="13">I74+L74-O74</f>
        <v>0</v>
      </c>
      <c r="S74" s="397">
        <f t="shared" si="7"/>
        <v>0</v>
      </c>
      <c r="T74" s="316" t="s">
        <v>371</v>
      </c>
      <c r="U74" s="316">
        <f t="shared" si="8"/>
        <v>2353</v>
      </c>
      <c r="V74" s="316">
        <f t="shared" si="9"/>
        <v>2353</v>
      </c>
    </row>
    <row r="75" spans="1:22" ht="12.75" x14ac:dyDescent="0.2">
      <c r="A75" s="316">
        <f>AT3A_Schools_PS!A75</f>
        <v>66</v>
      </c>
      <c r="B75" s="316" t="str">
        <f>AT3A_Schools_PS!B75</f>
        <v>66-SHRAWASTI</v>
      </c>
      <c r="C75" s="438">
        <v>903</v>
      </c>
      <c r="D75" s="316">
        <v>901</v>
      </c>
      <c r="E75" s="396"/>
      <c r="F75" s="396"/>
      <c r="G75" s="397">
        <f t="shared" si="1"/>
        <v>0</v>
      </c>
      <c r="H75" s="447"/>
      <c r="I75" s="447"/>
      <c r="J75" s="397">
        <f t="shared" si="2"/>
        <v>0</v>
      </c>
      <c r="K75" s="447"/>
      <c r="L75" s="447"/>
      <c r="M75" s="397">
        <f t="shared" si="3"/>
        <v>0</v>
      </c>
      <c r="N75" s="447"/>
      <c r="O75" s="447"/>
      <c r="P75" s="397">
        <f t="shared" si="4"/>
        <v>0</v>
      </c>
      <c r="Q75" s="396">
        <f t="shared" si="12"/>
        <v>0</v>
      </c>
      <c r="R75" s="396">
        <f t="shared" si="13"/>
        <v>0</v>
      </c>
      <c r="S75" s="397">
        <f t="shared" si="7"/>
        <v>0</v>
      </c>
      <c r="T75" s="316">
        <v>0</v>
      </c>
      <c r="U75" s="316">
        <f t="shared" si="8"/>
        <v>901</v>
      </c>
      <c r="V75" s="316">
        <f t="shared" si="9"/>
        <v>901</v>
      </c>
    </row>
    <row r="76" spans="1:22" ht="12.75" x14ac:dyDescent="0.2">
      <c r="A76" s="316">
        <f>AT3A_Schools_PS!A76</f>
        <v>67</v>
      </c>
      <c r="B76" s="316" t="str">
        <f>AT3A_Schools_PS!B76</f>
        <v>67-SIDDHARTHNAGAR</v>
      </c>
      <c r="C76" s="438">
        <v>1766</v>
      </c>
      <c r="D76" s="316">
        <v>1760</v>
      </c>
      <c r="E76" s="396"/>
      <c r="F76" s="396"/>
      <c r="G76" s="397">
        <f t="shared" si="1"/>
        <v>0</v>
      </c>
      <c r="H76" s="447"/>
      <c r="I76" s="447"/>
      <c r="J76" s="397">
        <f t="shared" si="2"/>
        <v>0</v>
      </c>
      <c r="K76" s="447"/>
      <c r="L76" s="447"/>
      <c r="M76" s="397">
        <f t="shared" si="3"/>
        <v>0</v>
      </c>
      <c r="N76" s="447"/>
      <c r="O76" s="447"/>
      <c r="P76" s="397">
        <f t="shared" si="4"/>
        <v>0</v>
      </c>
      <c r="Q76" s="396">
        <f t="shared" si="12"/>
        <v>0</v>
      </c>
      <c r="R76" s="396">
        <f t="shared" si="13"/>
        <v>0</v>
      </c>
      <c r="S76" s="397">
        <f t="shared" si="7"/>
        <v>0</v>
      </c>
      <c r="T76" s="316" t="s">
        <v>371</v>
      </c>
      <c r="U76" s="316">
        <f t="shared" si="8"/>
        <v>1760</v>
      </c>
      <c r="V76" s="316">
        <f t="shared" si="9"/>
        <v>1760</v>
      </c>
    </row>
    <row r="77" spans="1:22" ht="12.75" x14ac:dyDescent="0.2">
      <c r="A77" s="316">
        <f>AT3A_Schools_PS!A77</f>
        <v>68</v>
      </c>
      <c r="B77" s="316" t="str">
        <f>AT3A_Schools_PS!B77</f>
        <v>68-SITAPUR</v>
      </c>
      <c r="C77" s="438">
        <v>3161</v>
      </c>
      <c r="D77" s="316">
        <v>3161</v>
      </c>
      <c r="E77" s="396"/>
      <c r="F77" s="396"/>
      <c r="G77" s="397">
        <f t="shared" si="1"/>
        <v>0</v>
      </c>
      <c r="H77" s="447"/>
      <c r="I77" s="447"/>
      <c r="J77" s="397">
        <f t="shared" si="2"/>
        <v>0</v>
      </c>
      <c r="K77" s="447"/>
      <c r="L77" s="447"/>
      <c r="M77" s="397">
        <f t="shared" si="3"/>
        <v>0</v>
      </c>
      <c r="N77" s="447"/>
      <c r="O77" s="447"/>
      <c r="P77" s="397">
        <f t="shared" si="4"/>
        <v>0</v>
      </c>
      <c r="Q77" s="396">
        <f t="shared" si="12"/>
        <v>0</v>
      </c>
      <c r="R77" s="396">
        <f t="shared" si="13"/>
        <v>0</v>
      </c>
      <c r="S77" s="397">
        <f t="shared" si="7"/>
        <v>0</v>
      </c>
      <c r="T77" s="316" t="s">
        <v>371</v>
      </c>
      <c r="U77" s="316">
        <f t="shared" si="8"/>
        <v>3161</v>
      </c>
      <c r="V77" s="316">
        <f t="shared" si="9"/>
        <v>3161</v>
      </c>
    </row>
    <row r="78" spans="1:22" ht="12.75" x14ac:dyDescent="0.2">
      <c r="A78" s="316">
        <f>AT3A_Schools_PS!A78</f>
        <v>69</v>
      </c>
      <c r="B78" s="316" t="str">
        <f>AT3A_Schools_PS!B78</f>
        <v>69-SONBHADRA</v>
      </c>
      <c r="C78" s="438">
        <v>1587</v>
      </c>
      <c r="D78" s="316">
        <v>1588</v>
      </c>
      <c r="E78" s="396"/>
      <c r="F78" s="396"/>
      <c r="G78" s="397">
        <f t="shared" si="1"/>
        <v>0</v>
      </c>
      <c r="H78" s="447"/>
      <c r="I78" s="447"/>
      <c r="J78" s="397">
        <f t="shared" si="2"/>
        <v>0</v>
      </c>
      <c r="K78" s="447"/>
      <c r="L78" s="447"/>
      <c r="M78" s="397">
        <f t="shared" si="3"/>
        <v>0</v>
      </c>
      <c r="N78" s="447"/>
      <c r="O78" s="447"/>
      <c r="P78" s="397">
        <f t="shared" si="4"/>
        <v>0</v>
      </c>
      <c r="Q78" s="396">
        <f t="shared" si="12"/>
        <v>0</v>
      </c>
      <c r="R78" s="396">
        <f t="shared" si="13"/>
        <v>0</v>
      </c>
      <c r="S78" s="397">
        <f t="shared" si="7"/>
        <v>0</v>
      </c>
      <c r="T78" s="316" t="s">
        <v>417</v>
      </c>
      <c r="U78" s="316">
        <f t="shared" si="8"/>
        <v>1588</v>
      </c>
      <c r="V78" s="316">
        <f t="shared" si="9"/>
        <v>1588</v>
      </c>
    </row>
    <row r="79" spans="1:22" ht="12.75" x14ac:dyDescent="0.2">
      <c r="A79" s="316">
        <f>AT3A_Schools_PS!A79</f>
        <v>70</v>
      </c>
      <c r="B79" s="316" t="str">
        <f>AT3A_Schools_PS!B79</f>
        <v>70-SULTANPUR</v>
      </c>
      <c r="C79" s="438">
        <v>1838</v>
      </c>
      <c r="D79" s="316">
        <v>1887</v>
      </c>
      <c r="E79" s="396"/>
      <c r="F79" s="396"/>
      <c r="G79" s="397">
        <f t="shared" si="1"/>
        <v>0</v>
      </c>
      <c r="H79" s="447"/>
      <c r="I79" s="447"/>
      <c r="J79" s="397">
        <f t="shared" si="2"/>
        <v>0</v>
      </c>
      <c r="K79" s="447"/>
      <c r="L79" s="447"/>
      <c r="M79" s="397">
        <f t="shared" si="3"/>
        <v>0</v>
      </c>
      <c r="N79" s="447"/>
      <c r="O79" s="447"/>
      <c r="P79" s="397">
        <f t="shared" si="4"/>
        <v>0</v>
      </c>
      <c r="Q79" s="396">
        <f t="shared" si="12"/>
        <v>0</v>
      </c>
      <c r="R79" s="396">
        <f t="shared" si="13"/>
        <v>0</v>
      </c>
      <c r="S79" s="397">
        <f t="shared" si="7"/>
        <v>0</v>
      </c>
      <c r="T79" s="316" t="s">
        <v>365</v>
      </c>
      <c r="U79" s="316">
        <f t="shared" si="8"/>
        <v>1887</v>
      </c>
      <c r="V79" s="316">
        <f t="shared" si="9"/>
        <v>1887</v>
      </c>
    </row>
    <row r="80" spans="1:22" ht="12.75" x14ac:dyDescent="0.2">
      <c r="A80" s="316">
        <f>AT3A_Schools_PS!A80</f>
        <v>71</v>
      </c>
      <c r="B80" s="316" t="str">
        <f>AT3A_Schools_PS!B80</f>
        <v>71-UNNAO</v>
      </c>
      <c r="C80" s="438">
        <v>1850</v>
      </c>
      <c r="D80" s="316">
        <v>1899</v>
      </c>
      <c r="E80" s="396"/>
      <c r="F80" s="396"/>
      <c r="G80" s="397">
        <f t="shared" si="1"/>
        <v>0</v>
      </c>
      <c r="H80" s="447"/>
      <c r="I80" s="447"/>
      <c r="J80" s="397">
        <f t="shared" si="2"/>
        <v>0</v>
      </c>
      <c r="K80" s="447"/>
      <c r="L80" s="447"/>
      <c r="M80" s="397">
        <f t="shared" si="3"/>
        <v>0</v>
      </c>
      <c r="N80" s="447"/>
      <c r="O80" s="447"/>
      <c r="P80" s="397">
        <f t="shared" si="4"/>
        <v>0</v>
      </c>
      <c r="Q80" s="396">
        <f t="shared" si="12"/>
        <v>0</v>
      </c>
      <c r="R80" s="396">
        <f t="shared" si="13"/>
        <v>0</v>
      </c>
      <c r="S80" s="397">
        <f t="shared" si="7"/>
        <v>0</v>
      </c>
      <c r="T80" s="316" t="s">
        <v>365</v>
      </c>
      <c r="U80" s="316">
        <f t="shared" si="8"/>
        <v>1899</v>
      </c>
      <c r="V80" s="316">
        <f t="shared" si="9"/>
        <v>1899</v>
      </c>
    </row>
    <row r="81" spans="1:22" ht="12.75" x14ac:dyDescent="0.2">
      <c r="A81" s="316">
        <f>AT3A_Schools_PS!A81</f>
        <v>72</v>
      </c>
      <c r="B81" s="316" t="str">
        <f>AT3A_Schools_PS!B81</f>
        <v>72-VARANASI</v>
      </c>
      <c r="C81" s="438">
        <v>1481</v>
      </c>
      <c r="D81" s="316">
        <v>1428</v>
      </c>
      <c r="E81" s="396"/>
      <c r="F81" s="396"/>
      <c r="G81" s="397">
        <f t="shared" si="1"/>
        <v>0</v>
      </c>
      <c r="H81" s="447"/>
      <c r="I81" s="447"/>
      <c r="J81" s="397">
        <f t="shared" si="2"/>
        <v>0</v>
      </c>
      <c r="K81" s="447"/>
      <c r="L81" s="447"/>
      <c r="M81" s="397">
        <f t="shared" si="3"/>
        <v>0</v>
      </c>
      <c r="N81" s="447"/>
      <c r="O81" s="447"/>
      <c r="P81" s="397">
        <f t="shared" si="4"/>
        <v>0</v>
      </c>
      <c r="Q81" s="396">
        <f t="shared" si="12"/>
        <v>0</v>
      </c>
      <c r="R81" s="396">
        <f t="shared" si="13"/>
        <v>0</v>
      </c>
      <c r="S81" s="397">
        <f t="shared" si="7"/>
        <v>0</v>
      </c>
      <c r="T81" s="316" t="s">
        <v>361</v>
      </c>
      <c r="U81" s="316">
        <f t="shared" si="8"/>
        <v>1428</v>
      </c>
      <c r="V81" s="316">
        <f t="shared" si="9"/>
        <v>1428</v>
      </c>
    </row>
    <row r="82" spans="1:22" ht="12.75" x14ac:dyDescent="0.2">
      <c r="A82" s="316">
        <f>AT3A_Schools_PS!A82</f>
        <v>73</v>
      </c>
      <c r="B82" s="316" t="str">
        <f>AT3A_Schools_PS!B82</f>
        <v>73-SAMBHAL</v>
      </c>
      <c r="C82" s="438">
        <v>1203</v>
      </c>
      <c r="D82" s="316">
        <v>1184</v>
      </c>
      <c r="E82" s="396"/>
      <c r="F82" s="396"/>
      <c r="G82" s="397">
        <f t="shared" si="1"/>
        <v>0</v>
      </c>
      <c r="H82" s="447"/>
      <c r="I82" s="447"/>
      <c r="J82" s="397">
        <f t="shared" si="2"/>
        <v>0</v>
      </c>
      <c r="K82" s="447"/>
      <c r="L82" s="447"/>
      <c r="M82" s="397">
        <f t="shared" si="3"/>
        <v>0</v>
      </c>
      <c r="N82" s="447"/>
      <c r="O82" s="447"/>
      <c r="P82" s="397">
        <f t="shared" si="4"/>
        <v>0</v>
      </c>
      <c r="Q82" s="396">
        <f t="shared" si="12"/>
        <v>0</v>
      </c>
      <c r="R82" s="396">
        <f t="shared" si="13"/>
        <v>0</v>
      </c>
      <c r="S82" s="397">
        <f t="shared" si="7"/>
        <v>0</v>
      </c>
      <c r="T82" s="316" t="s">
        <v>361</v>
      </c>
      <c r="U82" s="316">
        <f t="shared" si="8"/>
        <v>1184</v>
      </c>
      <c r="V82" s="316">
        <f t="shared" si="9"/>
        <v>1184</v>
      </c>
    </row>
    <row r="83" spans="1:22" ht="12.75" x14ac:dyDescent="0.2">
      <c r="A83" s="316">
        <f>AT3A_Schools_PS!A83</f>
        <v>74</v>
      </c>
      <c r="B83" s="316" t="str">
        <f>AT3A_Schools_PS!B83</f>
        <v>74-HAPUR</v>
      </c>
      <c r="C83" s="438">
        <v>0</v>
      </c>
      <c r="D83" s="316">
        <v>629</v>
      </c>
      <c r="E83" s="396"/>
      <c r="F83" s="396"/>
      <c r="G83" s="397">
        <f t="shared" si="1"/>
        <v>0</v>
      </c>
      <c r="H83" s="447"/>
      <c r="I83" s="447"/>
      <c r="J83" s="397">
        <f t="shared" si="2"/>
        <v>0</v>
      </c>
      <c r="K83" s="447"/>
      <c r="L83" s="447"/>
      <c r="M83" s="397">
        <f t="shared" si="3"/>
        <v>0</v>
      </c>
      <c r="N83" s="447"/>
      <c r="O83" s="447"/>
      <c r="P83" s="397">
        <f t="shared" si="4"/>
        <v>0</v>
      </c>
      <c r="Q83" s="396">
        <f t="shared" si="12"/>
        <v>0</v>
      </c>
      <c r="R83" s="396">
        <f t="shared" si="13"/>
        <v>0</v>
      </c>
      <c r="S83" s="397">
        <f t="shared" si="7"/>
        <v>0</v>
      </c>
      <c r="T83" s="316" t="s">
        <v>361</v>
      </c>
      <c r="U83" s="316">
        <f t="shared" si="8"/>
        <v>629</v>
      </c>
      <c r="V83" s="316">
        <f t="shared" si="9"/>
        <v>629</v>
      </c>
    </row>
    <row r="84" spans="1:22" ht="12.75" x14ac:dyDescent="0.2">
      <c r="A84" s="316">
        <f>AT3A_Schools_PS!A84</f>
        <v>75</v>
      </c>
      <c r="B84" s="316" t="str">
        <f>AT3A_Schools_PS!B84</f>
        <v>75-SHAMLI</v>
      </c>
      <c r="C84" s="438">
        <v>468</v>
      </c>
      <c r="D84" s="316">
        <v>506</v>
      </c>
      <c r="E84" s="396"/>
      <c r="F84" s="396"/>
      <c r="G84" s="397">
        <f t="shared" si="1"/>
        <v>0</v>
      </c>
      <c r="H84" s="447"/>
      <c r="I84" s="447"/>
      <c r="J84" s="397">
        <f t="shared" si="2"/>
        <v>0</v>
      </c>
      <c r="K84" s="447"/>
      <c r="L84" s="447"/>
      <c r="M84" s="397">
        <f t="shared" si="3"/>
        <v>0</v>
      </c>
      <c r="N84" s="447"/>
      <c r="O84" s="447"/>
      <c r="P84" s="397">
        <f t="shared" si="4"/>
        <v>0</v>
      </c>
      <c r="Q84" s="396">
        <f t="shared" si="12"/>
        <v>0</v>
      </c>
      <c r="R84" s="396">
        <f t="shared" si="13"/>
        <v>0</v>
      </c>
      <c r="S84" s="397">
        <f t="shared" si="7"/>
        <v>0</v>
      </c>
      <c r="T84" s="316"/>
      <c r="U84" s="316">
        <f t="shared" si="8"/>
        <v>506</v>
      </c>
      <c r="V84" s="316">
        <f t="shared" si="9"/>
        <v>506</v>
      </c>
    </row>
    <row r="89" spans="1:22" ht="12.75" x14ac:dyDescent="0.2">
      <c r="A89" s="222" t="str">
        <f>AT_2A_fundflow!A73</f>
        <v>Date:</v>
      </c>
      <c r="R89" s="494" t="str">
        <f>'AT-1'!J46</f>
        <v>(Signature)</v>
      </c>
    </row>
    <row r="90" spans="1:22" ht="12.75" x14ac:dyDescent="0.2">
      <c r="A90" s="222" t="str">
        <f>AT_2A_fundflow!A74</f>
        <v>Place: LUCKNOW</v>
      </c>
      <c r="R90" s="494" t="str">
        <f>'AT-1'!J47</f>
        <v>Secretary Basic Education Department</v>
      </c>
    </row>
    <row r="91" spans="1:22" ht="12.75" x14ac:dyDescent="0.2">
      <c r="Q91" s="494" t="str">
        <f>'AT-1'!I48</f>
        <v>Seal:</v>
      </c>
    </row>
  </sheetData>
  <mergeCells count="15">
    <mergeCell ref="Q6:S6"/>
    <mergeCell ref="A2:V2"/>
    <mergeCell ref="A4:V4"/>
    <mergeCell ref="A3:V3"/>
    <mergeCell ref="U6:U7"/>
    <mergeCell ref="V6:V7"/>
    <mergeCell ref="T6:T7"/>
    <mergeCell ref="A6:A7"/>
    <mergeCell ref="N6:P6"/>
    <mergeCell ref="B6:B7"/>
    <mergeCell ref="D6:D7"/>
    <mergeCell ref="C6:C7"/>
    <mergeCell ref="E6:G6"/>
    <mergeCell ref="H6:J6"/>
    <mergeCell ref="K6:M6"/>
  </mergeCells>
  <printOptions horizontalCentered="1"/>
  <pageMargins left="0.59055118110236227" right="0.59055118110236227" top="0.78740157480314965" bottom="0.59055118110236227" header="0.78740157480314965" footer="0.39370078740157483"/>
  <pageSetup paperSize="9" scale="67" fitToHeight="0" pageOrder="overThenDown" orientation="landscape" cellComments="atEnd" r:id="rId1"/>
  <headerFooter>
    <oddFooter>&amp;R&amp;P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V91"/>
  <sheetViews>
    <sheetView view="pageBreakPreview" zoomScaleSheetLayoutView="100" workbookViewId="0">
      <pane xSplit="2" ySplit="9" topLeftCell="C82"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85546875" style="343" customWidth="1"/>
    <col min="2" max="2" width="25.5703125" style="343" customWidth="1"/>
    <col min="3" max="3" width="13.42578125" style="343" customWidth="1"/>
    <col min="4" max="4" width="9.28515625" style="343" customWidth="1"/>
    <col min="5" max="5" width="14.28515625" style="343" customWidth="1"/>
    <col min="6" max="6" width="14.42578125" style="343" customWidth="1"/>
    <col min="7" max="7" width="13.7109375" style="343" customWidth="1"/>
    <col min="8" max="8" width="10.7109375" style="343" bestFit="1" customWidth="1"/>
    <col min="9" max="9" width="10.42578125" style="343" customWidth="1"/>
    <col min="10" max="10" width="11.140625" style="343" customWidth="1"/>
    <col min="11" max="11" width="12.5703125" style="343" bestFit="1" customWidth="1"/>
    <col min="12" max="12" width="10.42578125" style="343" customWidth="1"/>
    <col min="13" max="13" width="16.85546875" style="343" customWidth="1"/>
    <col min="14" max="14" width="10" style="343" customWidth="1"/>
    <col min="15" max="16384" width="14.42578125" style="343"/>
  </cols>
  <sheetData>
    <row r="1" spans="1:22" ht="15.75" customHeight="1" x14ac:dyDescent="0.2">
      <c r="A1" s="302"/>
      <c r="B1" s="302"/>
      <c r="C1" s="302"/>
      <c r="D1" s="302"/>
      <c r="E1" s="302"/>
      <c r="F1" s="302"/>
      <c r="G1" s="302"/>
      <c r="H1" s="302"/>
      <c r="I1" s="302"/>
      <c r="J1" s="302"/>
      <c r="K1" s="302"/>
      <c r="L1" s="302"/>
      <c r="M1" s="302"/>
      <c r="N1" s="371" t="s">
        <v>374</v>
      </c>
    </row>
    <row r="2" spans="1:22" ht="15.75" customHeight="1" x14ac:dyDescent="0.2">
      <c r="A2" s="626" t="str">
        <f>'AT-2-S1 BUDGET'!A2</f>
        <v>[Mid Day Meal Scheme, U.P.]</v>
      </c>
      <c r="B2" s="608"/>
      <c r="C2" s="608"/>
      <c r="D2" s="608"/>
      <c r="E2" s="608"/>
      <c r="F2" s="608"/>
      <c r="G2" s="608"/>
      <c r="H2" s="608"/>
      <c r="I2" s="608"/>
      <c r="J2" s="608"/>
      <c r="K2" s="608"/>
      <c r="L2" s="608"/>
      <c r="M2" s="608"/>
      <c r="N2" s="608"/>
    </row>
    <row r="3" spans="1:22" ht="24.75" customHeight="1" x14ac:dyDescent="0.2">
      <c r="A3" s="613" t="str">
        <f>'AT-2-S1 BUDGET'!A3</f>
        <v>Annual Work Plan and Budget 2018-19</v>
      </c>
      <c r="B3" s="608"/>
      <c r="C3" s="608"/>
      <c r="D3" s="608"/>
      <c r="E3" s="608"/>
      <c r="F3" s="608"/>
      <c r="G3" s="608"/>
      <c r="H3" s="608"/>
      <c r="I3" s="608"/>
      <c r="J3" s="608"/>
      <c r="K3" s="608"/>
      <c r="L3" s="608"/>
      <c r="M3" s="608"/>
      <c r="N3" s="608"/>
    </row>
    <row r="4" spans="1:22" ht="15.75" customHeight="1" x14ac:dyDescent="0.2">
      <c r="A4" s="625" t="s">
        <v>375</v>
      </c>
      <c r="B4" s="608"/>
      <c r="C4" s="608"/>
      <c r="D4" s="608"/>
      <c r="E4" s="608"/>
      <c r="F4" s="608"/>
      <c r="G4" s="608"/>
      <c r="H4" s="608"/>
      <c r="I4" s="608"/>
      <c r="J4" s="608"/>
      <c r="K4" s="608"/>
      <c r="L4" s="608"/>
      <c r="M4" s="608"/>
      <c r="N4" s="608"/>
    </row>
    <row r="5" spans="1:22" ht="15.75" customHeight="1" x14ac:dyDescent="0.2">
      <c r="A5" s="302"/>
      <c r="B5" s="302"/>
      <c r="C5" s="302"/>
      <c r="D5" s="302"/>
      <c r="E5" s="302"/>
      <c r="F5" s="302"/>
      <c r="G5" s="302"/>
      <c r="H5" s="302"/>
      <c r="I5" s="302"/>
      <c r="J5" s="302"/>
      <c r="K5" s="302"/>
      <c r="L5" s="302"/>
      <c r="M5" s="302"/>
      <c r="N5" s="302"/>
    </row>
    <row r="6" spans="1:22" ht="15.75" customHeight="1" x14ac:dyDescent="0.2">
      <c r="A6" s="324" t="str">
        <f>AT_2A_fundflow!A5</f>
        <v>State: UTTAR PRADESH</v>
      </c>
      <c r="B6" s="302"/>
      <c r="C6" s="302"/>
      <c r="D6" s="302"/>
      <c r="E6" s="302"/>
      <c r="F6" s="404"/>
      <c r="G6" s="302"/>
      <c r="H6" s="302"/>
      <c r="I6" s="302"/>
      <c r="J6" s="302"/>
      <c r="K6" s="302"/>
      <c r="L6" s="302"/>
      <c r="M6" s="322" t="str">
        <f>AT_2A_fundflow!U5</f>
        <v>(For the Period 01.04.17 to 31.03.18)</v>
      </c>
      <c r="N6" s="325" t="str">
        <f>'AT-2-S1 BUDGET'!V5</f>
        <v>Rs. in Lakh</v>
      </c>
    </row>
    <row r="7" spans="1:22" ht="103.5" customHeight="1" x14ac:dyDescent="0.2">
      <c r="A7" s="310" t="s">
        <v>91</v>
      </c>
      <c r="B7" s="310" t="s">
        <v>99</v>
      </c>
      <c r="C7" s="310" t="s">
        <v>376</v>
      </c>
      <c r="D7" s="310" t="s">
        <v>377</v>
      </c>
      <c r="E7" s="310" t="s">
        <v>378</v>
      </c>
      <c r="F7" s="310" t="s">
        <v>379</v>
      </c>
      <c r="G7" s="310" t="s">
        <v>380</v>
      </c>
      <c r="H7" s="310" t="s">
        <v>381</v>
      </c>
      <c r="I7" s="310" t="s">
        <v>310</v>
      </c>
      <c r="J7" s="310" t="s">
        <v>382</v>
      </c>
      <c r="K7" s="310" t="s">
        <v>312</v>
      </c>
      <c r="L7" s="310" t="s">
        <v>313</v>
      </c>
      <c r="M7" s="310" t="s">
        <v>383</v>
      </c>
      <c r="N7" s="326" t="s">
        <v>1078</v>
      </c>
    </row>
    <row r="8" spans="1:22" ht="15.75" customHeight="1" x14ac:dyDescent="0.2">
      <c r="A8" s="310">
        <v>1</v>
      </c>
      <c r="B8" s="310">
        <v>2</v>
      </c>
      <c r="C8" s="310">
        <v>3</v>
      </c>
      <c r="D8" s="310">
        <v>4</v>
      </c>
      <c r="E8" s="310">
        <v>5</v>
      </c>
      <c r="F8" s="310">
        <v>6</v>
      </c>
      <c r="G8" s="310">
        <v>7</v>
      </c>
      <c r="H8" s="310">
        <v>8</v>
      </c>
      <c r="I8" s="310">
        <v>9</v>
      </c>
      <c r="J8" s="310">
        <v>10</v>
      </c>
      <c r="K8" s="310" t="s">
        <v>384</v>
      </c>
      <c r="L8" s="310" t="s">
        <v>385</v>
      </c>
      <c r="M8" s="310">
        <v>13</v>
      </c>
      <c r="N8" s="310">
        <v>14</v>
      </c>
    </row>
    <row r="9" spans="1:22" ht="15.75" customHeight="1" x14ac:dyDescent="0.2">
      <c r="A9" s="375"/>
      <c r="B9" s="375" t="s">
        <v>32</v>
      </c>
      <c r="C9" s="405">
        <f>SUM(C10:C84)</f>
        <v>2201.5300000000007</v>
      </c>
      <c r="D9" s="405">
        <f>SUM(D10:D84)</f>
        <v>15.932730000000001</v>
      </c>
      <c r="E9" s="405">
        <f>SUM(E10:E84)</f>
        <v>2083.7799999999997</v>
      </c>
      <c r="F9" s="405">
        <v>7.4999999999999997E-3</v>
      </c>
      <c r="G9" s="405">
        <f t="shared" ref="G9:N9" si="0">SUM(G10:G84)</f>
        <v>1914.9681499999995</v>
      </c>
      <c r="H9" s="405">
        <f t="shared" si="0"/>
        <v>1563.3346999999999</v>
      </c>
      <c r="I9" s="405">
        <f t="shared" si="0"/>
        <v>504.79250000000008</v>
      </c>
      <c r="J9" s="405">
        <f t="shared" si="0"/>
        <v>425.04939000000007</v>
      </c>
      <c r="K9" s="405">
        <f t="shared" si="0"/>
        <v>1988.3840899999993</v>
      </c>
      <c r="L9" s="405">
        <f t="shared" si="0"/>
        <v>431.37655999999993</v>
      </c>
      <c r="M9" s="405"/>
      <c r="N9" s="405">
        <f t="shared" si="0"/>
        <v>111.32864000000001</v>
      </c>
      <c r="O9" s="347"/>
      <c r="P9" s="347"/>
      <c r="Q9" s="347"/>
      <c r="R9" s="347"/>
      <c r="S9" s="347"/>
      <c r="T9" s="347"/>
      <c r="U9" s="347"/>
      <c r="V9" s="347"/>
    </row>
    <row r="10" spans="1:22" ht="15.75" customHeight="1" x14ac:dyDescent="0.2">
      <c r="A10" s="379">
        <f>AT3A_Schools_PS!A10</f>
        <v>1</v>
      </c>
      <c r="B10" s="379" t="str">
        <f>AT3A_Schools_PS!B10</f>
        <v>01-AGRA</v>
      </c>
      <c r="C10" s="382">
        <v>30.51</v>
      </c>
      <c r="D10" s="406">
        <v>0</v>
      </c>
      <c r="E10" s="382">
        <v>29.52</v>
      </c>
      <c r="F10" s="382">
        <v>7.4999999999999997E-3</v>
      </c>
      <c r="G10" s="406">
        <v>27.734439999999999</v>
      </c>
      <c r="H10" s="406">
        <v>23.43</v>
      </c>
      <c r="I10" s="406">
        <v>6.09</v>
      </c>
      <c r="J10" s="406">
        <v>6.09</v>
      </c>
      <c r="K10" s="378">
        <f t="shared" ref="K10:K84" si="1">H10+J10</f>
        <v>29.52</v>
      </c>
      <c r="L10" s="378">
        <f t="shared" ref="L10:L84" si="2">G10+I10-K10</f>
        <v>4.304439999999996</v>
      </c>
      <c r="M10" s="406" t="s">
        <v>386</v>
      </c>
      <c r="N10" s="378">
        <f t="shared" ref="N10:N84" si="3">D10+E10-K10</f>
        <v>0</v>
      </c>
    </row>
    <row r="11" spans="1:22" ht="15.75" customHeight="1" x14ac:dyDescent="0.2">
      <c r="A11" s="379">
        <f>AT3A_Schools_PS!A11</f>
        <v>2</v>
      </c>
      <c r="B11" s="379" t="str">
        <f>AT3A_Schools_PS!B11</f>
        <v>02-ALIGARH</v>
      </c>
      <c r="C11" s="382">
        <v>33.64</v>
      </c>
      <c r="D11" s="406">
        <v>0</v>
      </c>
      <c r="E11" s="382">
        <v>50.41</v>
      </c>
      <c r="F11" s="382">
        <v>7.4999999999999997E-3</v>
      </c>
      <c r="G11" s="406">
        <v>24.611630000000002</v>
      </c>
      <c r="H11" s="406">
        <v>24.611630000000002</v>
      </c>
      <c r="I11" s="406">
        <v>24.834769999999999</v>
      </c>
      <c r="J11" s="406">
        <v>24.834769999999999</v>
      </c>
      <c r="K11" s="378">
        <f t="shared" si="1"/>
        <v>49.446399999999997</v>
      </c>
      <c r="L11" s="378">
        <f t="shared" si="2"/>
        <v>0</v>
      </c>
      <c r="M11" s="406"/>
      <c r="N11" s="378">
        <f t="shared" si="3"/>
        <v>0.96359999999999957</v>
      </c>
    </row>
    <row r="12" spans="1:22" ht="15.75" customHeight="1" x14ac:dyDescent="0.2">
      <c r="A12" s="379">
        <f>AT3A_Schools_PS!A12</f>
        <v>3</v>
      </c>
      <c r="B12" s="379" t="str">
        <f>AT3A_Schools_PS!B12</f>
        <v>03-ALLAHABAD</v>
      </c>
      <c r="C12" s="382">
        <v>57.89</v>
      </c>
      <c r="D12" s="406">
        <v>0</v>
      </c>
      <c r="E12" s="382">
        <v>54.03</v>
      </c>
      <c r="F12" s="382">
        <v>7.4999999999999997E-3</v>
      </c>
      <c r="G12" s="406">
        <v>41.621810000000004</v>
      </c>
      <c r="H12" s="406">
        <v>41.09675</v>
      </c>
      <c r="I12" s="406">
        <v>12.933249999999999</v>
      </c>
      <c r="J12" s="406">
        <v>12.933249999999999</v>
      </c>
      <c r="K12" s="378">
        <f t="shared" si="1"/>
        <v>54.03</v>
      </c>
      <c r="L12" s="378">
        <f t="shared" si="2"/>
        <v>0.52506000000000341</v>
      </c>
      <c r="M12" s="406" t="s">
        <v>386</v>
      </c>
      <c r="N12" s="378">
        <f t="shared" si="3"/>
        <v>0</v>
      </c>
    </row>
    <row r="13" spans="1:22" ht="15.75" customHeight="1" x14ac:dyDescent="0.2">
      <c r="A13" s="379">
        <f>AT3A_Schools_PS!A13</f>
        <v>4</v>
      </c>
      <c r="B13" s="379" t="str">
        <f>AT3A_Schools_PS!B13</f>
        <v>04-AMBEDKAR NAGAR</v>
      </c>
      <c r="C13" s="382">
        <v>24.37</v>
      </c>
      <c r="D13" s="406">
        <v>0</v>
      </c>
      <c r="E13" s="382">
        <v>23.91</v>
      </c>
      <c r="F13" s="382">
        <v>7.4999999999999997E-3</v>
      </c>
      <c r="G13" s="406">
        <v>22.334119999999999</v>
      </c>
      <c r="H13" s="406">
        <v>14.033239999999999</v>
      </c>
      <c r="I13" s="406">
        <v>9.8767600000000009</v>
      </c>
      <c r="J13" s="406">
        <v>9.8767600000000009</v>
      </c>
      <c r="K13" s="378">
        <f t="shared" si="1"/>
        <v>23.91</v>
      </c>
      <c r="L13" s="378">
        <f t="shared" si="2"/>
        <v>8.3008800000000029</v>
      </c>
      <c r="M13" s="406" t="s">
        <v>386</v>
      </c>
      <c r="N13" s="378">
        <f t="shared" si="3"/>
        <v>0</v>
      </c>
    </row>
    <row r="14" spans="1:22" ht="15.75" customHeight="1" x14ac:dyDescent="0.2">
      <c r="A14" s="379">
        <f>AT3A_Schools_PS!A14</f>
        <v>5</v>
      </c>
      <c r="B14" s="379" t="str">
        <f>AT3A_Schools_PS!B14</f>
        <v>05-AURAIYA</v>
      </c>
      <c r="C14" s="382">
        <v>15.87</v>
      </c>
      <c r="D14" s="406">
        <v>0</v>
      </c>
      <c r="E14" s="382">
        <v>16.920000000000002</v>
      </c>
      <c r="F14" s="382">
        <v>7.4999999999999997E-3</v>
      </c>
      <c r="G14" s="406">
        <v>15.547459999999999</v>
      </c>
      <c r="H14" s="406">
        <v>15.547459999999999</v>
      </c>
      <c r="I14" s="406">
        <v>4.69231</v>
      </c>
      <c r="J14" s="406">
        <v>1.3725400000000001</v>
      </c>
      <c r="K14" s="378">
        <f t="shared" si="1"/>
        <v>16.919999999999998</v>
      </c>
      <c r="L14" s="378">
        <f t="shared" si="2"/>
        <v>3.3197700000000019</v>
      </c>
      <c r="M14" s="406" t="s">
        <v>386</v>
      </c>
      <c r="N14" s="378">
        <f t="shared" si="3"/>
        <v>0</v>
      </c>
    </row>
    <row r="15" spans="1:22" ht="15.75" customHeight="1" x14ac:dyDescent="0.2">
      <c r="A15" s="379">
        <f>AT3A_Schools_PS!A15</f>
        <v>6</v>
      </c>
      <c r="B15" s="379" t="str">
        <f>AT3A_Schools_PS!B15</f>
        <v>06-AZAMGARH</v>
      </c>
      <c r="C15" s="382">
        <v>54.95</v>
      </c>
      <c r="D15" s="406">
        <v>0</v>
      </c>
      <c r="E15" s="382">
        <v>44.44</v>
      </c>
      <c r="F15" s="382">
        <v>7.4999999999999997E-3</v>
      </c>
      <c r="G15" s="406">
        <v>39.853810000000003</v>
      </c>
      <c r="H15" s="406">
        <v>39.853810000000003</v>
      </c>
      <c r="I15" s="406">
        <v>0</v>
      </c>
      <c r="J15" s="406">
        <v>0</v>
      </c>
      <c r="K15" s="378">
        <f t="shared" si="1"/>
        <v>39.853810000000003</v>
      </c>
      <c r="L15" s="378">
        <f t="shared" si="2"/>
        <v>0</v>
      </c>
      <c r="M15" s="406"/>
      <c r="N15" s="378">
        <f t="shared" si="3"/>
        <v>4.5861899999999949</v>
      </c>
    </row>
    <row r="16" spans="1:22" ht="15.75" customHeight="1" x14ac:dyDescent="0.2">
      <c r="A16" s="379">
        <f>AT3A_Schools_PS!A16</f>
        <v>7</v>
      </c>
      <c r="B16" s="379" t="str">
        <f>AT3A_Schools_PS!B16</f>
        <v>07-BADAUN</v>
      </c>
      <c r="C16" s="382">
        <v>34.74</v>
      </c>
      <c r="D16" s="406">
        <v>0</v>
      </c>
      <c r="E16" s="382">
        <v>37</v>
      </c>
      <c r="F16" s="382">
        <v>7.4999999999999997E-3</v>
      </c>
      <c r="G16" s="406">
        <v>34.010710000000003</v>
      </c>
      <c r="H16" s="406">
        <v>29.86101</v>
      </c>
      <c r="I16" s="406">
        <v>7.1389899999999997</v>
      </c>
      <c r="J16" s="406">
        <v>7.1389899999999997</v>
      </c>
      <c r="K16" s="378">
        <f t="shared" si="1"/>
        <v>37</v>
      </c>
      <c r="L16" s="378">
        <f t="shared" si="2"/>
        <v>4.1497000000000028</v>
      </c>
      <c r="M16" s="406" t="s">
        <v>386</v>
      </c>
      <c r="N16" s="378">
        <f t="shared" si="3"/>
        <v>0</v>
      </c>
    </row>
    <row r="17" spans="1:14" ht="15.75" customHeight="1" x14ac:dyDescent="0.2">
      <c r="A17" s="379">
        <f>AT3A_Schools_PS!A17</f>
        <v>8</v>
      </c>
      <c r="B17" s="379" t="str">
        <f>AT3A_Schools_PS!B17</f>
        <v>08-BAGHPAT</v>
      </c>
      <c r="C17" s="382">
        <v>11.75</v>
      </c>
      <c r="D17" s="406">
        <v>0</v>
      </c>
      <c r="E17" s="382">
        <v>10.95</v>
      </c>
      <c r="F17" s="382">
        <v>7.4999999999999997E-3</v>
      </c>
      <c r="G17" s="406">
        <v>10.33431</v>
      </c>
      <c r="H17" s="406">
        <v>10.33431</v>
      </c>
      <c r="I17" s="406">
        <v>1.98308</v>
      </c>
      <c r="J17" s="406">
        <v>0.19308</v>
      </c>
      <c r="K17" s="378">
        <f t="shared" si="1"/>
        <v>10.52739</v>
      </c>
      <c r="L17" s="378">
        <f t="shared" si="2"/>
        <v>1.7899999999999991</v>
      </c>
      <c r="M17" s="406" t="s">
        <v>386</v>
      </c>
      <c r="N17" s="378">
        <f t="shared" si="3"/>
        <v>0.42260999999999882</v>
      </c>
    </row>
    <row r="18" spans="1:14" ht="15.75" customHeight="1" x14ac:dyDescent="0.2">
      <c r="A18" s="379">
        <f>AT3A_Schools_PS!A18</f>
        <v>9</v>
      </c>
      <c r="B18" s="379" t="str">
        <f>AT3A_Schools_PS!B18</f>
        <v>09-BAHRAICH</v>
      </c>
      <c r="C18" s="382">
        <v>53.75</v>
      </c>
      <c r="D18" s="406">
        <v>0</v>
      </c>
      <c r="E18" s="382">
        <v>41.59</v>
      </c>
      <c r="F18" s="382">
        <v>7.4999999999999997E-3</v>
      </c>
      <c r="G18" s="406">
        <v>40.782389999999999</v>
      </c>
      <c r="H18" s="406">
        <v>29.766629999999999</v>
      </c>
      <c r="I18" s="406">
        <v>11.823370000000001</v>
      </c>
      <c r="J18" s="406">
        <v>11.823370000000001</v>
      </c>
      <c r="K18" s="378">
        <f t="shared" si="1"/>
        <v>41.59</v>
      </c>
      <c r="L18" s="378">
        <f t="shared" si="2"/>
        <v>11.01576</v>
      </c>
      <c r="M18" s="406" t="s">
        <v>386</v>
      </c>
      <c r="N18" s="378">
        <f t="shared" si="3"/>
        <v>0</v>
      </c>
    </row>
    <row r="19" spans="1:14" ht="15.75" customHeight="1" x14ac:dyDescent="0.2">
      <c r="A19" s="379">
        <f>AT3A_Schools_PS!A19</f>
        <v>10</v>
      </c>
      <c r="B19" s="379" t="str">
        <f>AT3A_Schools_PS!B19</f>
        <v>10-BALLIA</v>
      </c>
      <c r="C19" s="382">
        <v>49.35</v>
      </c>
      <c r="D19" s="406">
        <v>0</v>
      </c>
      <c r="E19" s="382">
        <v>40.03</v>
      </c>
      <c r="F19" s="382">
        <v>7.4999999999999997E-3</v>
      </c>
      <c r="G19" s="406">
        <v>49.87632</v>
      </c>
      <c r="H19" s="406">
        <v>40.03</v>
      </c>
      <c r="I19" s="406">
        <v>0</v>
      </c>
      <c r="J19" s="406">
        <v>0</v>
      </c>
      <c r="K19" s="378">
        <f t="shared" si="1"/>
        <v>40.03</v>
      </c>
      <c r="L19" s="378">
        <f t="shared" si="2"/>
        <v>9.8463199999999986</v>
      </c>
      <c r="M19" s="406" t="s">
        <v>386</v>
      </c>
      <c r="N19" s="378">
        <f t="shared" si="3"/>
        <v>0</v>
      </c>
    </row>
    <row r="20" spans="1:14" ht="15.75" customHeight="1" x14ac:dyDescent="0.2">
      <c r="A20" s="379">
        <f>AT3A_Schools_PS!A20</f>
        <v>11</v>
      </c>
      <c r="B20" s="379" t="str">
        <f>AT3A_Schools_PS!B20</f>
        <v>11-BALRAMPUR</v>
      </c>
      <c r="C20" s="382">
        <v>29.1</v>
      </c>
      <c r="D20" s="406">
        <v>0</v>
      </c>
      <c r="E20" s="382">
        <v>27.43</v>
      </c>
      <c r="F20" s="382">
        <v>7.4999999999999997E-3</v>
      </c>
      <c r="G20" s="406">
        <v>25.785900000000002</v>
      </c>
      <c r="H20" s="406">
        <v>19.645399999999999</v>
      </c>
      <c r="I20" s="406">
        <v>8.9445999999999994</v>
      </c>
      <c r="J20" s="406">
        <v>8.9445999999999994</v>
      </c>
      <c r="K20" s="378">
        <f t="shared" si="1"/>
        <v>28.589999999999996</v>
      </c>
      <c r="L20" s="378">
        <f t="shared" si="2"/>
        <v>6.140500000000003</v>
      </c>
      <c r="M20" s="406" t="s">
        <v>386</v>
      </c>
      <c r="N20" s="378">
        <f t="shared" si="3"/>
        <v>-1.1599999999999966</v>
      </c>
    </row>
    <row r="21" spans="1:14" ht="15.75" customHeight="1" x14ac:dyDescent="0.2">
      <c r="A21" s="379">
        <f>AT3A_Schools_PS!A21</f>
        <v>12</v>
      </c>
      <c r="B21" s="379" t="str">
        <f>AT3A_Schools_PS!B21</f>
        <v>12-BANDA</v>
      </c>
      <c r="C21" s="382">
        <v>27.7</v>
      </c>
      <c r="D21" s="406">
        <v>0</v>
      </c>
      <c r="E21" s="382">
        <v>27.08</v>
      </c>
      <c r="F21" s="382">
        <v>7.4999999999999997E-3</v>
      </c>
      <c r="G21" s="406">
        <v>29.493790000000001</v>
      </c>
      <c r="H21" s="406">
        <v>21.23714</v>
      </c>
      <c r="I21" s="406">
        <v>5.8428599999999999</v>
      </c>
      <c r="J21" s="406">
        <v>5.8428599999999999</v>
      </c>
      <c r="K21" s="378">
        <f t="shared" si="1"/>
        <v>27.08</v>
      </c>
      <c r="L21" s="378">
        <f t="shared" si="2"/>
        <v>8.2566500000000005</v>
      </c>
      <c r="M21" s="406" t="s">
        <v>386</v>
      </c>
      <c r="N21" s="378">
        <f t="shared" si="3"/>
        <v>0</v>
      </c>
    </row>
    <row r="22" spans="1:14" ht="15.75" customHeight="1" x14ac:dyDescent="0.2">
      <c r="A22" s="379">
        <f>AT3A_Schools_PS!A22</f>
        <v>13</v>
      </c>
      <c r="B22" s="379" t="str">
        <f>AT3A_Schools_PS!B22</f>
        <v>13-BARABANKI</v>
      </c>
      <c r="C22" s="382">
        <v>37.68</v>
      </c>
      <c r="D22" s="406">
        <v>0</v>
      </c>
      <c r="E22" s="382">
        <v>32.799999999999997</v>
      </c>
      <c r="F22" s="382">
        <v>7.4999999999999997E-3</v>
      </c>
      <c r="G22" s="406">
        <v>31.33642</v>
      </c>
      <c r="H22" s="406">
        <v>25.565709999999999</v>
      </c>
      <c r="I22" s="406">
        <v>7.2342899999999997</v>
      </c>
      <c r="J22" s="406">
        <v>7.2342899999999997</v>
      </c>
      <c r="K22" s="378">
        <f t="shared" si="1"/>
        <v>32.799999999999997</v>
      </c>
      <c r="L22" s="378">
        <f t="shared" si="2"/>
        <v>5.7707100000000011</v>
      </c>
      <c r="M22" s="406" t="s">
        <v>386</v>
      </c>
      <c r="N22" s="378">
        <f t="shared" si="3"/>
        <v>0</v>
      </c>
    </row>
    <row r="23" spans="1:14" ht="15.75" customHeight="1" x14ac:dyDescent="0.2">
      <c r="A23" s="379">
        <f>AT3A_Schools_PS!A23</f>
        <v>14</v>
      </c>
      <c r="B23" s="379" t="str">
        <f>AT3A_Schools_PS!B23</f>
        <v>14-BAREILY</v>
      </c>
      <c r="C23" s="382">
        <v>43.92</v>
      </c>
      <c r="D23" s="406">
        <v>0</v>
      </c>
      <c r="E23" s="382">
        <v>36.18</v>
      </c>
      <c r="F23" s="382">
        <v>7.4999999999999997E-3</v>
      </c>
      <c r="G23" s="406">
        <v>43.302619999999997</v>
      </c>
      <c r="H23" s="406">
        <v>34.977629999999998</v>
      </c>
      <c r="I23" s="406">
        <v>14.568770000000001</v>
      </c>
      <c r="J23" s="406">
        <v>0</v>
      </c>
      <c r="K23" s="378">
        <f t="shared" si="1"/>
        <v>34.977629999999998</v>
      </c>
      <c r="L23" s="378">
        <f t="shared" si="2"/>
        <v>22.89376</v>
      </c>
      <c r="M23" s="406" t="s">
        <v>386</v>
      </c>
      <c r="N23" s="378">
        <f t="shared" si="3"/>
        <v>1.2023700000000019</v>
      </c>
    </row>
    <row r="24" spans="1:14" ht="15.75" customHeight="1" x14ac:dyDescent="0.2">
      <c r="A24" s="379">
        <f>AT3A_Schools_PS!A24</f>
        <v>15</v>
      </c>
      <c r="B24" s="379" t="str">
        <f>AT3A_Schools_PS!B24</f>
        <v>15-BASTI</v>
      </c>
      <c r="C24" s="382">
        <v>32.74</v>
      </c>
      <c r="D24" s="406">
        <v>0</v>
      </c>
      <c r="E24" s="382">
        <v>27</v>
      </c>
      <c r="F24" s="382">
        <v>7.4999999999999997E-3</v>
      </c>
      <c r="G24" s="406">
        <v>26.100629999999999</v>
      </c>
      <c r="H24" s="406">
        <v>21.78154</v>
      </c>
      <c r="I24" s="406">
        <v>5.2184600000000003</v>
      </c>
      <c r="J24" s="406">
        <v>5.2184600000000003</v>
      </c>
      <c r="K24" s="378">
        <f t="shared" si="1"/>
        <v>27</v>
      </c>
      <c r="L24" s="378">
        <f t="shared" si="2"/>
        <v>4.3190899999999992</v>
      </c>
      <c r="M24" s="406" t="s">
        <v>386</v>
      </c>
      <c r="N24" s="378">
        <f t="shared" si="3"/>
        <v>0</v>
      </c>
    </row>
    <row r="25" spans="1:14" ht="15.75" customHeight="1" x14ac:dyDescent="0.2">
      <c r="A25" s="379">
        <f>AT3A_Schools_PS!A25</f>
        <v>16</v>
      </c>
      <c r="B25" s="379" t="str">
        <f>AT3A_Schools_PS!B25</f>
        <v>16-BHADOHI</v>
      </c>
      <c r="C25" s="382">
        <v>16.34</v>
      </c>
      <c r="D25" s="406">
        <v>0</v>
      </c>
      <c r="E25" s="382">
        <v>16.71</v>
      </c>
      <c r="F25" s="382">
        <v>7.4999999999999997E-3</v>
      </c>
      <c r="G25" s="406">
        <v>15.47</v>
      </c>
      <c r="H25" s="406">
        <v>9.0820799999999995</v>
      </c>
      <c r="I25" s="406">
        <v>7.6279199999999996</v>
      </c>
      <c r="J25" s="406">
        <v>7.6279199999999996</v>
      </c>
      <c r="K25" s="378">
        <f t="shared" si="1"/>
        <v>16.71</v>
      </c>
      <c r="L25" s="378">
        <f t="shared" si="2"/>
        <v>6.3879200000000012</v>
      </c>
      <c r="M25" s="406" t="s">
        <v>386</v>
      </c>
      <c r="N25" s="378">
        <f t="shared" si="3"/>
        <v>0</v>
      </c>
    </row>
    <row r="26" spans="1:14" ht="15.75" customHeight="1" x14ac:dyDescent="0.2">
      <c r="A26" s="379">
        <f>AT3A_Schools_PS!A26</f>
        <v>17</v>
      </c>
      <c r="B26" s="379" t="str">
        <f>AT3A_Schools_PS!B26</f>
        <v>17-BIJNOUR</v>
      </c>
      <c r="C26" s="382">
        <v>37.799999999999997</v>
      </c>
      <c r="D26" s="406">
        <v>0</v>
      </c>
      <c r="E26" s="382">
        <v>30.08</v>
      </c>
      <c r="F26" s="382">
        <v>7.4999999999999997E-3</v>
      </c>
      <c r="G26" s="406">
        <v>31.810919999999999</v>
      </c>
      <c r="H26" s="406">
        <v>30.08</v>
      </c>
      <c r="I26" s="406">
        <v>0</v>
      </c>
      <c r="J26" s="406">
        <v>0</v>
      </c>
      <c r="K26" s="378">
        <f t="shared" si="1"/>
        <v>30.08</v>
      </c>
      <c r="L26" s="378">
        <f t="shared" si="2"/>
        <v>1.7309200000000011</v>
      </c>
      <c r="M26" s="406" t="s">
        <v>386</v>
      </c>
      <c r="N26" s="378">
        <f t="shared" si="3"/>
        <v>0</v>
      </c>
    </row>
    <row r="27" spans="1:14" ht="15.75" customHeight="1" x14ac:dyDescent="0.2">
      <c r="A27" s="379">
        <f>AT3A_Schools_PS!A27</f>
        <v>18</v>
      </c>
      <c r="B27" s="379" t="str">
        <f>AT3A_Schools_PS!B27</f>
        <v>18-BULANDSHAHAR</v>
      </c>
      <c r="C27" s="382">
        <v>24.48</v>
      </c>
      <c r="D27" s="406">
        <v>0</v>
      </c>
      <c r="E27" s="382">
        <v>27.54</v>
      </c>
      <c r="F27" s="382">
        <v>7.4999999999999997E-3</v>
      </c>
      <c r="G27" s="406">
        <v>25.06812</v>
      </c>
      <c r="H27" s="406">
        <v>24.773029999999999</v>
      </c>
      <c r="I27" s="406">
        <v>2.7669700000000002</v>
      </c>
      <c r="J27" s="406">
        <v>2.7669700000000002</v>
      </c>
      <c r="K27" s="378">
        <f t="shared" si="1"/>
        <v>27.54</v>
      </c>
      <c r="L27" s="378">
        <f t="shared" si="2"/>
        <v>0.29509000000000185</v>
      </c>
      <c r="M27" s="406" t="s">
        <v>386</v>
      </c>
      <c r="N27" s="378">
        <f t="shared" si="3"/>
        <v>0</v>
      </c>
    </row>
    <row r="28" spans="1:14" ht="15.75" customHeight="1" x14ac:dyDescent="0.2">
      <c r="A28" s="379">
        <f>AT3A_Schools_PS!A28</f>
        <v>19</v>
      </c>
      <c r="B28" s="379" t="str">
        <f>AT3A_Schools_PS!B28</f>
        <v>19-CHANDAULI</v>
      </c>
      <c r="C28" s="382">
        <v>28.76</v>
      </c>
      <c r="D28" s="406">
        <v>0</v>
      </c>
      <c r="E28" s="382">
        <v>25.92</v>
      </c>
      <c r="F28" s="382">
        <v>7.4999999999999997E-3</v>
      </c>
      <c r="G28" s="406">
        <v>24.594460000000002</v>
      </c>
      <c r="H28" s="406">
        <v>24.594460000000002</v>
      </c>
      <c r="I28" s="406">
        <v>6.19557</v>
      </c>
      <c r="J28" s="406">
        <v>1.3255399999999999</v>
      </c>
      <c r="K28" s="378">
        <f t="shared" si="1"/>
        <v>25.92</v>
      </c>
      <c r="L28" s="378">
        <f t="shared" si="2"/>
        <v>4.8700299999999999</v>
      </c>
      <c r="M28" s="406" t="s">
        <v>386</v>
      </c>
      <c r="N28" s="378">
        <f t="shared" si="3"/>
        <v>0</v>
      </c>
    </row>
    <row r="29" spans="1:14" ht="15.75" customHeight="1" x14ac:dyDescent="0.2">
      <c r="A29" s="379">
        <f>AT3A_Schools_PS!A29</f>
        <v>20</v>
      </c>
      <c r="B29" s="379" t="str">
        <f>AT3A_Schools_PS!B29</f>
        <v>20-CHITRAKOOT</v>
      </c>
      <c r="C29" s="382">
        <v>18.36</v>
      </c>
      <c r="D29" s="406">
        <v>0</v>
      </c>
      <c r="E29" s="382">
        <v>18.78</v>
      </c>
      <c r="F29" s="382">
        <v>7.4999999999999997E-3</v>
      </c>
      <c r="G29" s="406">
        <v>17.389330000000001</v>
      </c>
      <c r="H29" s="406">
        <v>11.099449999999999</v>
      </c>
      <c r="I29" s="406">
        <v>7.2265499999999996</v>
      </c>
      <c r="J29" s="406">
        <v>7.2265499999999996</v>
      </c>
      <c r="K29" s="378">
        <f t="shared" si="1"/>
        <v>18.326000000000001</v>
      </c>
      <c r="L29" s="378">
        <f t="shared" si="2"/>
        <v>6.2898800000000001</v>
      </c>
      <c r="M29" s="406" t="s">
        <v>386</v>
      </c>
      <c r="N29" s="378">
        <f t="shared" si="3"/>
        <v>0.45400000000000063</v>
      </c>
    </row>
    <row r="30" spans="1:14" ht="15.75" customHeight="1" x14ac:dyDescent="0.2">
      <c r="A30" s="379">
        <f>AT3A_Schools_PS!A30</f>
        <v>21</v>
      </c>
      <c r="B30" s="379" t="str">
        <f>AT3A_Schools_PS!B30</f>
        <v>21-AMETHI</v>
      </c>
      <c r="C30" s="382">
        <v>18.78</v>
      </c>
      <c r="D30" s="406">
        <v>0</v>
      </c>
      <c r="E30" s="382">
        <v>18.55</v>
      </c>
      <c r="F30" s="382">
        <v>7.4999999999999997E-3</v>
      </c>
      <c r="G30" s="406">
        <v>20.198560000000001</v>
      </c>
      <c r="H30" s="406">
        <v>12.836510000000001</v>
      </c>
      <c r="I30" s="406">
        <v>5.7134900000000002</v>
      </c>
      <c r="J30" s="406">
        <v>5.7134900000000002</v>
      </c>
      <c r="K30" s="378">
        <f t="shared" si="1"/>
        <v>18.55</v>
      </c>
      <c r="L30" s="378">
        <f t="shared" si="2"/>
        <v>7.36205</v>
      </c>
      <c r="M30" s="406" t="s">
        <v>386</v>
      </c>
      <c r="N30" s="378">
        <f t="shared" si="3"/>
        <v>0</v>
      </c>
    </row>
    <row r="31" spans="1:14" ht="15.75" customHeight="1" x14ac:dyDescent="0.2">
      <c r="A31" s="379">
        <f>AT3A_Schools_PS!A31</f>
        <v>22</v>
      </c>
      <c r="B31" s="379" t="str">
        <f>AT3A_Schools_PS!B31</f>
        <v>22-DEORIA</v>
      </c>
      <c r="C31" s="382">
        <v>34.46</v>
      </c>
      <c r="D31" s="406">
        <v>0</v>
      </c>
      <c r="E31" s="382">
        <v>57.42</v>
      </c>
      <c r="F31" s="382">
        <v>7.4999999999999997E-3</v>
      </c>
      <c r="G31" s="406">
        <v>28.99737</v>
      </c>
      <c r="H31" s="406">
        <v>28.99737</v>
      </c>
      <c r="I31" s="406">
        <v>27.207000000000001</v>
      </c>
      <c r="J31" s="406">
        <v>27.207000000000001</v>
      </c>
      <c r="K31" s="378">
        <f t="shared" si="1"/>
        <v>56.204369999999997</v>
      </c>
      <c r="L31" s="378">
        <f t="shared" si="2"/>
        <v>0</v>
      </c>
      <c r="M31" s="406" t="s">
        <v>386</v>
      </c>
      <c r="N31" s="378">
        <f t="shared" si="3"/>
        <v>1.2156300000000044</v>
      </c>
    </row>
    <row r="32" spans="1:14" ht="15.75" customHeight="1" x14ac:dyDescent="0.2">
      <c r="A32" s="379">
        <f>AT3A_Schools_PS!A32</f>
        <v>23</v>
      </c>
      <c r="B32" s="379" t="str">
        <f>AT3A_Schools_PS!B32</f>
        <v>23-ETAH</v>
      </c>
      <c r="C32" s="382">
        <v>22.27</v>
      </c>
      <c r="D32" s="406">
        <v>0</v>
      </c>
      <c r="E32" s="382">
        <v>20.13</v>
      </c>
      <c r="F32" s="382">
        <v>7.4999999999999997E-3</v>
      </c>
      <c r="G32" s="406">
        <v>19.092079999999999</v>
      </c>
      <c r="H32" s="406">
        <v>14.99789</v>
      </c>
      <c r="I32" s="406">
        <v>5.1321099999999999</v>
      </c>
      <c r="J32" s="406">
        <v>5.1321099999999999</v>
      </c>
      <c r="K32" s="378">
        <f t="shared" si="1"/>
        <v>20.13</v>
      </c>
      <c r="L32" s="378">
        <f t="shared" si="2"/>
        <v>4.0941900000000011</v>
      </c>
      <c r="M32" s="406" t="s">
        <v>386</v>
      </c>
      <c r="N32" s="378">
        <f t="shared" si="3"/>
        <v>0</v>
      </c>
    </row>
    <row r="33" spans="1:14" ht="15.75" customHeight="1" x14ac:dyDescent="0.2">
      <c r="A33" s="379">
        <f>AT3A_Schools_PS!A33</f>
        <v>24</v>
      </c>
      <c r="B33" s="379" t="str">
        <f>AT3A_Schools_PS!B33</f>
        <v>24-FAIZABAD</v>
      </c>
      <c r="C33" s="382">
        <v>29.73</v>
      </c>
      <c r="D33" s="406">
        <v>0</v>
      </c>
      <c r="E33" s="382">
        <v>26.63</v>
      </c>
      <c r="F33" s="382">
        <v>7.4999999999999997E-3</v>
      </c>
      <c r="G33" s="406">
        <v>25.295580000000001</v>
      </c>
      <c r="H33" s="406">
        <v>20.42981</v>
      </c>
      <c r="I33" s="406">
        <v>6.2001900000000001</v>
      </c>
      <c r="J33" s="406">
        <v>6.2001900000000001</v>
      </c>
      <c r="K33" s="378">
        <f t="shared" si="1"/>
        <v>26.63</v>
      </c>
      <c r="L33" s="378">
        <f t="shared" si="2"/>
        <v>4.8657700000000013</v>
      </c>
      <c r="M33" s="406" t="s">
        <v>386</v>
      </c>
      <c r="N33" s="378">
        <f t="shared" si="3"/>
        <v>0</v>
      </c>
    </row>
    <row r="34" spans="1:14" ht="15.75" customHeight="1" x14ac:dyDescent="0.2">
      <c r="A34" s="379">
        <f>AT3A_Schools_PS!A34</f>
        <v>25</v>
      </c>
      <c r="B34" s="379" t="str">
        <f>AT3A_Schools_PS!B34</f>
        <v>25-FARRUKHABAD</v>
      </c>
      <c r="C34" s="382">
        <v>23.59</v>
      </c>
      <c r="D34" s="406">
        <v>8.7200000000000006</v>
      </c>
      <c r="E34" s="382">
        <v>23.43</v>
      </c>
      <c r="F34" s="382">
        <v>7.4999999999999997E-3</v>
      </c>
      <c r="G34" s="406">
        <v>15.89813</v>
      </c>
      <c r="H34" s="406">
        <v>0</v>
      </c>
      <c r="I34" s="406">
        <v>35.047249999999998</v>
      </c>
      <c r="J34" s="406">
        <v>18.73</v>
      </c>
      <c r="K34" s="378">
        <f t="shared" si="1"/>
        <v>18.73</v>
      </c>
      <c r="L34" s="378">
        <f t="shared" si="2"/>
        <v>32.215379999999996</v>
      </c>
      <c r="M34" s="406" t="s">
        <v>386</v>
      </c>
      <c r="N34" s="378">
        <f t="shared" si="3"/>
        <v>13.419999999999998</v>
      </c>
    </row>
    <row r="35" spans="1:14" ht="15.75" customHeight="1" x14ac:dyDescent="0.2">
      <c r="A35" s="379">
        <f>AT3A_Schools_PS!A35</f>
        <v>26</v>
      </c>
      <c r="B35" s="379" t="str">
        <f>AT3A_Schools_PS!B35</f>
        <v>26-FATEHPUR</v>
      </c>
      <c r="C35" s="382">
        <v>33.880000000000003</v>
      </c>
      <c r="D35" s="406">
        <v>0</v>
      </c>
      <c r="E35" s="382">
        <v>30.89</v>
      </c>
      <c r="F35" s="382">
        <v>7.4999999999999997E-3</v>
      </c>
      <c r="G35" s="406">
        <v>30.132840000000002</v>
      </c>
      <c r="H35" s="406">
        <v>22.845300000000002</v>
      </c>
      <c r="I35" s="406">
        <v>8.0447000000000006</v>
      </c>
      <c r="J35" s="406">
        <v>8.0447000000000006</v>
      </c>
      <c r="K35" s="378">
        <f t="shared" si="1"/>
        <v>30.89</v>
      </c>
      <c r="L35" s="378">
        <f t="shared" si="2"/>
        <v>7.2875399999999999</v>
      </c>
      <c r="M35" s="406" t="s">
        <v>386</v>
      </c>
      <c r="N35" s="378">
        <f t="shared" si="3"/>
        <v>0</v>
      </c>
    </row>
    <row r="36" spans="1:14" ht="15.75" customHeight="1" x14ac:dyDescent="0.2">
      <c r="A36" s="379">
        <f>AT3A_Schools_PS!A36</f>
        <v>27</v>
      </c>
      <c r="B36" s="379" t="str">
        <f>AT3A_Schools_PS!B36</f>
        <v>27-FIROZABAD</v>
      </c>
      <c r="C36" s="382">
        <v>19.670000000000002</v>
      </c>
      <c r="D36" s="406">
        <v>0</v>
      </c>
      <c r="E36" s="382">
        <v>18.53</v>
      </c>
      <c r="F36" s="382">
        <v>7.4999999999999997E-3</v>
      </c>
      <c r="G36" s="406">
        <v>17.43469</v>
      </c>
      <c r="H36" s="406">
        <v>15.93506</v>
      </c>
      <c r="I36" s="406">
        <v>2.5949399999999998</v>
      </c>
      <c r="J36" s="406">
        <v>2.5949399999999998</v>
      </c>
      <c r="K36" s="378">
        <f t="shared" si="1"/>
        <v>18.53</v>
      </c>
      <c r="L36" s="378">
        <f t="shared" si="2"/>
        <v>1.4996299999999998</v>
      </c>
      <c r="M36" s="406" t="s">
        <v>386</v>
      </c>
      <c r="N36" s="378">
        <f t="shared" si="3"/>
        <v>0</v>
      </c>
    </row>
    <row r="37" spans="1:14" ht="15.75" customHeight="1" x14ac:dyDescent="0.2">
      <c r="A37" s="379">
        <f>AT3A_Schools_PS!A37</f>
        <v>28</v>
      </c>
      <c r="B37" s="379" t="str">
        <f>AT3A_Schools_PS!B37</f>
        <v>28-G.B. NAGAR</v>
      </c>
      <c r="C37" s="382">
        <v>13.61</v>
      </c>
      <c r="D37" s="406">
        <v>0</v>
      </c>
      <c r="E37" s="382">
        <v>12.46</v>
      </c>
      <c r="F37" s="382">
        <v>7.4999999999999997E-3</v>
      </c>
      <c r="G37" s="406">
        <v>12.46086</v>
      </c>
      <c r="H37" s="406">
        <v>12.360049999999999</v>
      </c>
      <c r="I37" s="406">
        <v>9.9949999999999997E-2</v>
      </c>
      <c r="J37" s="406">
        <v>9.9949999999999997E-2</v>
      </c>
      <c r="K37" s="378">
        <f t="shared" si="1"/>
        <v>12.459999999999999</v>
      </c>
      <c r="L37" s="378">
        <f t="shared" si="2"/>
        <v>0.10081000000000095</v>
      </c>
      <c r="M37" s="406" t="s">
        <v>386</v>
      </c>
      <c r="N37" s="378">
        <f t="shared" si="3"/>
        <v>0</v>
      </c>
    </row>
    <row r="38" spans="1:14" ht="15.75" customHeight="1" x14ac:dyDescent="0.2">
      <c r="A38" s="379">
        <f>AT3A_Schools_PS!A38</f>
        <v>29</v>
      </c>
      <c r="B38" s="379" t="str">
        <f>AT3A_Schools_PS!B38</f>
        <v>29-GHAZIPUR</v>
      </c>
      <c r="C38" s="382">
        <v>38.71</v>
      </c>
      <c r="D38" s="406">
        <v>0</v>
      </c>
      <c r="E38" s="382">
        <v>37.33</v>
      </c>
      <c r="F38" s="382">
        <v>7.4999999999999997E-3</v>
      </c>
      <c r="G38" s="406">
        <v>34.9465</v>
      </c>
      <c r="H38" s="406">
        <v>19.18561</v>
      </c>
      <c r="I38" s="406">
        <v>18.144390000000001</v>
      </c>
      <c r="J38" s="406">
        <v>18.144390000000001</v>
      </c>
      <c r="K38" s="378">
        <f t="shared" si="1"/>
        <v>37.33</v>
      </c>
      <c r="L38" s="378">
        <f t="shared" si="2"/>
        <v>15.760890000000003</v>
      </c>
      <c r="M38" s="406" t="s">
        <v>386</v>
      </c>
      <c r="N38" s="378">
        <f t="shared" si="3"/>
        <v>0</v>
      </c>
    </row>
    <row r="39" spans="1:14" ht="15.75" customHeight="1" x14ac:dyDescent="0.2">
      <c r="A39" s="379">
        <f>AT3A_Schools_PS!A39</f>
        <v>30</v>
      </c>
      <c r="B39" s="379" t="str">
        <f>AT3A_Schools_PS!B39</f>
        <v>30-GHAZIYABAD</v>
      </c>
      <c r="C39" s="382">
        <v>13.81</v>
      </c>
      <c r="D39" s="406">
        <v>0</v>
      </c>
      <c r="E39" s="382">
        <v>12.57</v>
      </c>
      <c r="F39" s="382">
        <v>7.4999999999999997E-3</v>
      </c>
      <c r="G39" s="406">
        <v>9.9044399999999992</v>
      </c>
      <c r="H39" s="406">
        <v>9.9044399999999992</v>
      </c>
      <c r="I39" s="406">
        <v>5.5679400000000001</v>
      </c>
      <c r="J39" s="406">
        <v>0</v>
      </c>
      <c r="K39" s="378">
        <f t="shared" si="1"/>
        <v>9.9044399999999992</v>
      </c>
      <c r="L39" s="378">
        <f t="shared" si="2"/>
        <v>5.5679400000000001</v>
      </c>
      <c r="M39" s="406" t="s">
        <v>386</v>
      </c>
      <c r="N39" s="378">
        <f t="shared" si="3"/>
        <v>2.665560000000001</v>
      </c>
    </row>
    <row r="40" spans="1:14" ht="15.75" customHeight="1" x14ac:dyDescent="0.2">
      <c r="A40" s="379">
        <f>AT3A_Schools_PS!A40</f>
        <v>31</v>
      </c>
      <c r="B40" s="379" t="str">
        <f>AT3A_Schools_PS!B40</f>
        <v>31-GONDA</v>
      </c>
      <c r="C40" s="382">
        <v>42.98</v>
      </c>
      <c r="D40" s="406">
        <v>0</v>
      </c>
      <c r="E40" s="382">
        <v>36.96</v>
      </c>
      <c r="F40" s="382">
        <v>7.4999999999999997E-3</v>
      </c>
      <c r="G40" s="406">
        <v>35.405839999999998</v>
      </c>
      <c r="H40" s="406">
        <v>28.945879999999999</v>
      </c>
      <c r="I40" s="406">
        <v>9.0069800000000004</v>
      </c>
      <c r="J40" s="406">
        <v>8.0141200000000001</v>
      </c>
      <c r="K40" s="378">
        <f t="shared" si="1"/>
        <v>36.96</v>
      </c>
      <c r="L40" s="378">
        <f t="shared" si="2"/>
        <v>7.4528199999999956</v>
      </c>
      <c r="M40" s="406" t="s">
        <v>386</v>
      </c>
      <c r="N40" s="378">
        <f t="shared" si="3"/>
        <v>0</v>
      </c>
    </row>
    <row r="41" spans="1:14" ht="15.75" customHeight="1" x14ac:dyDescent="0.2">
      <c r="A41" s="379">
        <f>AT3A_Schools_PS!A41</f>
        <v>32</v>
      </c>
      <c r="B41" s="379" t="str">
        <f>AT3A_Schools_PS!B41</f>
        <v>32-GORAKHPUR</v>
      </c>
      <c r="C41" s="382">
        <v>40.68</v>
      </c>
      <c r="D41" s="406">
        <v>5.4355599999999997</v>
      </c>
      <c r="E41" s="382">
        <v>41.52</v>
      </c>
      <c r="F41" s="382">
        <v>7.4999999999999997E-3</v>
      </c>
      <c r="G41" s="406">
        <v>40.392620000000001</v>
      </c>
      <c r="H41" s="406">
        <v>40.392620000000001</v>
      </c>
      <c r="I41" s="406">
        <v>11.08</v>
      </c>
      <c r="J41" s="406">
        <v>5.4355599999999997</v>
      </c>
      <c r="K41" s="378">
        <f t="shared" si="1"/>
        <v>45.828180000000003</v>
      </c>
      <c r="L41" s="378">
        <f t="shared" si="2"/>
        <v>5.6444399999999959</v>
      </c>
      <c r="M41" s="406" t="s">
        <v>386</v>
      </c>
      <c r="N41" s="378">
        <f t="shared" si="3"/>
        <v>1.1273800000000023</v>
      </c>
    </row>
    <row r="42" spans="1:14" ht="15.75" customHeight="1" x14ac:dyDescent="0.2">
      <c r="A42" s="379">
        <f>AT3A_Schools_PS!A42</f>
        <v>33</v>
      </c>
      <c r="B42" s="379" t="str">
        <f>AT3A_Schools_PS!B42</f>
        <v>33-HAMEERPUR</v>
      </c>
      <c r="C42" s="382">
        <v>14.67</v>
      </c>
      <c r="D42" s="406">
        <v>0</v>
      </c>
      <c r="E42" s="382">
        <v>15.32</v>
      </c>
      <c r="F42" s="382">
        <v>7.4999999999999997E-3</v>
      </c>
      <c r="G42" s="406">
        <v>14.12776</v>
      </c>
      <c r="H42" s="406">
        <v>14.12776</v>
      </c>
      <c r="I42" s="406">
        <v>5.9003699999999997</v>
      </c>
      <c r="J42" s="406">
        <v>0</v>
      </c>
      <c r="K42" s="378">
        <f t="shared" si="1"/>
        <v>14.12776</v>
      </c>
      <c r="L42" s="378">
        <f t="shared" si="2"/>
        <v>5.9003700000000006</v>
      </c>
      <c r="M42" s="406" t="s">
        <v>386</v>
      </c>
      <c r="N42" s="378">
        <f t="shared" si="3"/>
        <v>1.19224</v>
      </c>
    </row>
    <row r="43" spans="1:14" ht="15.75" customHeight="1" x14ac:dyDescent="0.2">
      <c r="A43" s="379">
        <f>AT3A_Schools_PS!A43</f>
        <v>34</v>
      </c>
      <c r="B43" s="379" t="str">
        <f>AT3A_Schools_PS!B43</f>
        <v>34-HARDOI</v>
      </c>
      <c r="C43" s="382">
        <v>59.78</v>
      </c>
      <c r="D43" s="406">
        <v>0</v>
      </c>
      <c r="E43" s="382">
        <v>58.6</v>
      </c>
      <c r="F43" s="382">
        <v>7.4999999999999997E-3</v>
      </c>
      <c r="G43" s="406">
        <v>47.739350000000002</v>
      </c>
      <c r="H43" s="406">
        <v>47.739350000000002</v>
      </c>
      <c r="I43" s="406">
        <v>0</v>
      </c>
      <c r="J43" s="406">
        <v>0</v>
      </c>
      <c r="K43" s="378">
        <f t="shared" si="1"/>
        <v>47.739350000000002</v>
      </c>
      <c r="L43" s="378">
        <f t="shared" si="2"/>
        <v>0</v>
      </c>
      <c r="M43" s="406" t="s">
        <v>386</v>
      </c>
      <c r="N43" s="378">
        <f t="shared" si="3"/>
        <v>10.86065</v>
      </c>
    </row>
    <row r="44" spans="1:14" ht="15.75" customHeight="1" x14ac:dyDescent="0.2">
      <c r="A44" s="379">
        <f>AT3A_Schools_PS!A44</f>
        <v>35</v>
      </c>
      <c r="B44" s="379" t="str">
        <f>AT3A_Schools_PS!B44</f>
        <v>35-HATHRAS</v>
      </c>
      <c r="C44" s="382">
        <v>15.17</v>
      </c>
      <c r="D44" s="406">
        <v>0</v>
      </c>
      <c r="E44" s="382">
        <v>14.99</v>
      </c>
      <c r="F44" s="382">
        <v>7.4999999999999997E-3</v>
      </c>
      <c r="G44" s="406">
        <v>13.965999999999999</v>
      </c>
      <c r="H44" s="406">
        <v>13.839130000000001</v>
      </c>
      <c r="I44" s="406">
        <v>1.1508700000000001</v>
      </c>
      <c r="J44" s="406">
        <v>1.1508700000000001</v>
      </c>
      <c r="K44" s="378">
        <f t="shared" si="1"/>
        <v>14.99</v>
      </c>
      <c r="L44" s="378">
        <f t="shared" si="2"/>
        <v>0.12686999999999848</v>
      </c>
      <c r="M44" s="406" t="s">
        <v>386</v>
      </c>
      <c r="N44" s="378">
        <f t="shared" si="3"/>
        <v>0</v>
      </c>
    </row>
    <row r="45" spans="1:14" ht="15.75" customHeight="1" x14ac:dyDescent="0.2">
      <c r="A45" s="379">
        <f>AT3A_Schools_PS!A45</f>
        <v>36</v>
      </c>
      <c r="B45" s="379" t="str">
        <f>AT3A_Schools_PS!B45</f>
        <v>36-ITAWAH</v>
      </c>
      <c r="C45" s="382">
        <v>18.100000000000001</v>
      </c>
      <c r="D45" s="406">
        <v>0</v>
      </c>
      <c r="E45" s="382">
        <v>16.59</v>
      </c>
      <c r="F45" s="382">
        <v>7.4999999999999997E-3</v>
      </c>
      <c r="G45" s="406">
        <v>15.69223</v>
      </c>
      <c r="H45" s="406">
        <v>15.69223</v>
      </c>
      <c r="I45" s="406">
        <v>3.8410500000000001</v>
      </c>
      <c r="J45" s="406">
        <v>0.89776999999999996</v>
      </c>
      <c r="K45" s="378">
        <f t="shared" si="1"/>
        <v>16.59</v>
      </c>
      <c r="L45" s="378">
        <f t="shared" si="2"/>
        <v>2.9432800000000015</v>
      </c>
      <c r="M45" s="406" t="s">
        <v>386</v>
      </c>
      <c r="N45" s="378">
        <f t="shared" si="3"/>
        <v>0</v>
      </c>
    </row>
    <row r="46" spans="1:14" ht="15.75" customHeight="1" x14ac:dyDescent="0.2">
      <c r="A46" s="379">
        <f>AT3A_Schools_PS!A46</f>
        <v>37</v>
      </c>
      <c r="B46" s="379" t="str">
        <f>AT3A_Schools_PS!B46</f>
        <v>37-J.P. NAGAR</v>
      </c>
      <c r="C46" s="382">
        <v>16.510000000000002</v>
      </c>
      <c r="D46" s="406">
        <v>0</v>
      </c>
      <c r="E46" s="382">
        <v>16.829999999999998</v>
      </c>
      <c r="F46" s="382">
        <v>7.4999999999999997E-3</v>
      </c>
      <c r="G46" s="406">
        <v>15.58639</v>
      </c>
      <c r="H46" s="406">
        <v>10.89076</v>
      </c>
      <c r="I46" s="406">
        <v>5.9392399999999999</v>
      </c>
      <c r="J46" s="406">
        <v>5.9392399999999999</v>
      </c>
      <c r="K46" s="378">
        <f t="shared" si="1"/>
        <v>16.829999999999998</v>
      </c>
      <c r="L46" s="378">
        <f t="shared" si="2"/>
        <v>4.6956300000000013</v>
      </c>
      <c r="M46" s="406" t="s">
        <v>386</v>
      </c>
      <c r="N46" s="378">
        <f t="shared" si="3"/>
        <v>0</v>
      </c>
    </row>
    <row r="47" spans="1:14" ht="15.75" customHeight="1" x14ac:dyDescent="0.2">
      <c r="A47" s="379">
        <f>AT3A_Schools_PS!A47</f>
        <v>38</v>
      </c>
      <c r="B47" s="379" t="str">
        <f>AT3A_Schools_PS!B47</f>
        <v>38-JALAUN</v>
      </c>
      <c r="C47" s="382">
        <v>17.39</v>
      </c>
      <c r="D47" s="406">
        <v>0</v>
      </c>
      <c r="E47" s="382">
        <v>16.68</v>
      </c>
      <c r="F47" s="382">
        <v>7.4999999999999997E-3</v>
      </c>
      <c r="G47" s="406">
        <v>15.626910000000001</v>
      </c>
      <c r="H47" s="406">
        <v>12.39329</v>
      </c>
      <c r="I47" s="406">
        <v>4.2867100000000002</v>
      </c>
      <c r="J47" s="406">
        <v>4.2867100000000002</v>
      </c>
      <c r="K47" s="378">
        <f t="shared" si="1"/>
        <v>16.68</v>
      </c>
      <c r="L47" s="378">
        <f t="shared" si="2"/>
        <v>3.2336200000000019</v>
      </c>
      <c r="M47" s="406" t="s">
        <v>386</v>
      </c>
      <c r="N47" s="378">
        <f t="shared" si="3"/>
        <v>0</v>
      </c>
    </row>
    <row r="48" spans="1:14" ht="15.75" customHeight="1" x14ac:dyDescent="0.2">
      <c r="A48" s="379">
        <f>AT3A_Schools_PS!A48</f>
        <v>39</v>
      </c>
      <c r="B48" s="379" t="str">
        <f>AT3A_Schools_PS!B48</f>
        <v>39-JAUNPUR</v>
      </c>
      <c r="C48" s="382">
        <v>54.31</v>
      </c>
      <c r="D48" s="406">
        <v>0</v>
      </c>
      <c r="E48" s="382">
        <v>50.77</v>
      </c>
      <c r="F48" s="382">
        <v>7.4999999999999997E-3</v>
      </c>
      <c r="G48" s="406">
        <v>47.823250000000002</v>
      </c>
      <c r="H48" s="406">
        <v>36.146590000000003</v>
      </c>
      <c r="I48" s="406">
        <v>14.62341</v>
      </c>
      <c r="J48" s="406">
        <v>14.62341</v>
      </c>
      <c r="K48" s="378">
        <f t="shared" si="1"/>
        <v>50.77</v>
      </c>
      <c r="L48" s="378">
        <f t="shared" si="2"/>
        <v>11.676659999999998</v>
      </c>
      <c r="M48" s="406" t="s">
        <v>386</v>
      </c>
      <c r="N48" s="378">
        <f t="shared" si="3"/>
        <v>0</v>
      </c>
    </row>
    <row r="49" spans="1:14" ht="15.75" customHeight="1" x14ac:dyDescent="0.2">
      <c r="A49" s="379">
        <f>AT3A_Schools_PS!A49</f>
        <v>40</v>
      </c>
      <c r="B49" s="379" t="str">
        <f>AT3A_Schools_PS!B49</f>
        <v>40-JHANSI</v>
      </c>
      <c r="C49" s="382">
        <v>20.63</v>
      </c>
      <c r="D49" s="406">
        <v>0</v>
      </c>
      <c r="E49" s="382">
        <v>19.079999999999998</v>
      </c>
      <c r="F49" s="382">
        <v>7.4999999999999997E-3</v>
      </c>
      <c r="G49" s="406">
        <v>18.005189999999999</v>
      </c>
      <c r="H49" s="406">
        <v>15.124359999999999</v>
      </c>
      <c r="I49" s="406">
        <v>0</v>
      </c>
      <c r="J49" s="406">
        <v>0</v>
      </c>
      <c r="K49" s="378">
        <f t="shared" si="1"/>
        <v>15.124359999999999</v>
      </c>
      <c r="L49" s="378">
        <f t="shared" si="2"/>
        <v>2.8808299999999996</v>
      </c>
      <c r="M49" s="406" t="s">
        <v>386</v>
      </c>
      <c r="N49" s="378">
        <f t="shared" si="3"/>
        <v>3.9556399999999989</v>
      </c>
    </row>
    <row r="50" spans="1:14" ht="15.75" customHeight="1" x14ac:dyDescent="0.2">
      <c r="A50" s="379">
        <f>AT3A_Schools_PS!A50</f>
        <v>41</v>
      </c>
      <c r="B50" s="379" t="str">
        <f>AT3A_Schools_PS!B50</f>
        <v>41-KANNAUJ</v>
      </c>
      <c r="C50" s="382">
        <v>23.93</v>
      </c>
      <c r="D50" s="406">
        <v>0</v>
      </c>
      <c r="E50" s="382">
        <v>20.63</v>
      </c>
      <c r="F50" s="382">
        <v>7.4999999999999997E-3</v>
      </c>
      <c r="G50" s="406">
        <v>0</v>
      </c>
      <c r="H50" s="406">
        <v>0</v>
      </c>
      <c r="I50" s="406">
        <v>11.38</v>
      </c>
      <c r="J50" s="406">
        <v>11.38</v>
      </c>
      <c r="K50" s="378">
        <f t="shared" si="1"/>
        <v>11.38</v>
      </c>
      <c r="L50" s="378">
        <f t="shared" si="2"/>
        <v>0</v>
      </c>
      <c r="M50" s="406" t="s">
        <v>386</v>
      </c>
      <c r="N50" s="378">
        <f t="shared" si="3"/>
        <v>9.2499999999999982</v>
      </c>
    </row>
    <row r="51" spans="1:14" ht="15.75" customHeight="1" x14ac:dyDescent="0.2">
      <c r="A51" s="379">
        <f>AT3A_Schools_PS!A51</f>
        <v>42</v>
      </c>
      <c r="B51" s="379" t="str">
        <f>AT3A_Schools_PS!B51</f>
        <v>42-KANPUR DEHAT</v>
      </c>
      <c r="C51" s="382">
        <v>26.55</v>
      </c>
      <c r="D51" s="406">
        <v>0</v>
      </c>
      <c r="E51" s="382">
        <v>20.25</v>
      </c>
      <c r="F51" s="382">
        <v>7.4999999999999997E-3</v>
      </c>
      <c r="G51" s="406">
        <v>18.681290000000001</v>
      </c>
      <c r="H51" s="406">
        <v>18.681290000000001</v>
      </c>
      <c r="I51" s="406">
        <v>0</v>
      </c>
      <c r="J51" s="406">
        <v>0</v>
      </c>
      <c r="K51" s="378">
        <f t="shared" si="1"/>
        <v>18.681290000000001</v>
      </c>
      <c r="L51" s="378">
        <f t="shared" si="2"/>
        <v>0</v>
      </c>
      <c r="M51" s="406" t="s">
        <v>386</v>
      </c>
      <c r="N51" s="378">
        <f t="shared" si="3"/>
        <v>1.5687099999999994</v>
      </c>
    </row>
    <row r="52" spans="1:14" ht="15.75" customHeight="1" x14ac:dyDescent="0.2">
      <c r="A52" s="379">
        <f>AT3A_Schools_PS!A52</f>
        <v>43</v>
      </c>
      <c r="B52" s="379" t="str">
        <f>AT3A_Schools_PS!B52</f>
        <v>43-KANPUR NAGAR</v>
      </c>
      <c r="C52" s="382">
        <v>23.58</v>
      </c>
      <c r="D52" s="406">
        <v>0</v>
      </c>
      <c r="E52" s="382">
        <v>20.350000000000001</v>
      </c>
      <c r="F52" s="382">
        <v>7.4999999999999997E-3</v>
      </c>
      <c r="G52" s="406">
        <v>18.024349999999998</v>
      </c>
      <c r="H52" s="406">
        <v>18.024349999999998</v>
      </c>
      <c r="I52" s="406">
        <v>0</v>
      </c>
      <c r="J52" s="406">
        <v>0</v>
      </c>
      <c r="K52" s="378">
        <f t="shared" si="1"/>
        <v>18.024349999999998</v>
      </c>
      <c r="L52" s="378">
        <f t="shared" si="2"/>
        <v>0</v>
      </c>
      <c r="M52" s="406" t="s">
        <v>386</v>
      </c>
      <c r="N52" s="378">
        <f t="shared" si="3"/>
        <v>2.3256500000000031</v>
      </c>
    </row>
    <row r="53" spans="1:14" ht="15.75" customHeight="1" x14ac:dyDescent="0.2">
      <c r="A53" s="379">
        <f>AT3A_Schools_PS!A53</f>
        <v>44</v>
      </c>
      <c r="B53" s="379" t="str">
        <f>AT3A_Schools_PS!B53</f>
        <v>44-KAAS GANJ</v>
      </c>
      <c r="C53" s="382">
        <v>16.829999999999998</v>
      </c>
      <c r="D53" s="406">
        <v>0</v>
      </c>
      <c r="E53" s="382">
        <v>15.16</v>
      </c>
      <c r="F53" s="382">
        <v>7.4999999999999997E-3</v>
      </c>
      <c r="G53" s="406">
        <v>14.375540000000001</v>
      </c>
      <c r="H53" s="406">
        <v>8.0772999999999993</v>
      </c>
      <c r="I53" s="406">
        <v>7.0827</v>
      </c>
      <c r="J53" s="406">
        <v>7.0827</v>
      </c>
      <c r="K53" s="378">
        <f t="shared" si="1"/>
        <v>15.16</v>
      </c>
      <c r="L53" s="378">
        <f t="shared" si="2"/>
        <v>6.2982399999999998</v>
      </c>
      <c r="M53" s="406" t="s">
        <v>386</v>
      </c>
      <c r="N53" s="378">
        <f t="shared" si="3"/>
        <v>0</v>
      </c>
    </row>
    <row r="54" spans="1:14" ht="15.75" customHeight="1" x14ac:dyDescent="0.2">
      <c r="A54" s="379">
        <f>AT3A_Schools_PS!A54</f>
        <v>45</v>
      </c>
      <c r="B54" s="379" t="str">
        <f>AT3A_Schools_PS!B54</f>
        <v>45-KAUSHAMBI</v>
      </c>
      <c r="C54" s="382">
        <v>18.95</v>
      </c>
      <c r="D54" s="406">
        <v>0</v>
      </c>
      <c r="E54" s="382">
        <v>18.37</v>
      </c>
      <c r="F54" s="382">
        <v>7.4999999999999997E-3</v>
      </c>
      <c r="G54" s="406">
        <v>20.20139</v>
      </c>
      <c r="H54" s="406">
        <v>18.37</v>
      </c>
      <c r="I54" s="406">
        <v>0</v>
      </c>
      <c r="J54" s="406">
        <v>0</v>
      </c>
      <c r="K54" s="378">
        <f t="shared" si="1"/>
        <v>18.37</v>
      </c>
      <c r="L54" s="378">
        <f t="shared" si="2"/>
        <v>1.831389999999999</v>
      </c>
      <c r="M54" s="406" t="s">
        <v>386</v>
      </c>
      <c r="N54" s="378">
        <f t="shared" si="3"/>
        <v>0</v>
      </c>
    </row>
    <row r="55" spans="1:14" ht="15.75" customHeight="1" x14ac:dyDescent="0.2">
      <c r="A55" s="379">
        <f>AT3A_Schools_PS!A55</f>
        <v>46</v>
      </c>
      <c r="B55" s="379" t="str">
        <f>AT3A_Schools_PS!B55</f>
        <v>46-KUSHINAGAR</v>
      </c>
      <c r="C55" s="382">
        <v>38.64</v>
      </c>
      <c r="D55" s="406">
        <v>0</v>
      </c>
      <c r="E55" s="382">
        <v>38.090000000000003</v>
      </c>
      <c r="F55" s="382">
        <v>7.4999999999999997E-3</v>
      </c>
      <c r="G55" s="406">
        <v>33.067979999999999</v>
      </c>
      <c r="H55" s="406">
        <v>33.067979999999999</v>
      </c>
      <c r="I55" s="406">
        <v>5.0220200000000004</v>
      </c>
      <c r="J55" s="406">
        <v>5.0220200000000004</v>
      </c>
      <c r="K55" s="378">
        <f t="shared" si="1"/>
        <v>38.089999999999996</v>
      </c>
      <c r="L55" s="378">
        <f t="shared" si="2"/>
        <v>0</v>
      </c>
      <c r="M55" s="406" t="s">
        <v>386</v>
      </c>
      <c r="N55" s="378">
        <f t="shared" si="3"/>
        <v>0</v>
      </c>
    </row>
    <row r="56" spans="1:14" ht="15.75" customHeight="1" x14ac:dyDescent="0.2">
      <c r="A56" s="379">
        <f>AT3A_Schools_PS!A56</f>
        <v>47</v>
      </c>
      <c r="B56" s="379" t="str">
        <f>AT3A_Schools_PS!B56</f>
        <v>47-LAKHIMPUR KHERI</v>
      </c>
      <c r="C56" s="382">
        <v>74.489999999999995</v>
      </c>
      <c r="D56" s="406">
        <v>0</v>
      </c>
      <c r="E56" s="382">
        <v>63.62</v>
      </c>
      <c r="F56" s="382">
        <v>7.4999999999999997E-3</v>
      </c>
      <c r="G56" s="406">
        <v>69.01182</v>
      </c>
      <c r="H56" s="406">
        <v>50.96481</v>
      </c>
      <c r="I56" s="406">
        <v>12.655189999999999</v>
      </c>
      <c r="J56" s="406">
        <v>12.655189999999999</v>
      </c>
      <c r="K56" s="378">
        <f t="shared" si="1"/>
        <v>63.62</v>
      </c>
      <c r="L56" s="378">
        <f t="shared" si="2"/>
        <v>18.047010000000007</v>
      </c>
      <c r="M56" s="406" t="s">
        <v>386</v>
      </c>
      <c r="N56" s="378">
        <f t="shared" si="3"/>
        <v>0</v>
      </c>
    </row>
    <row r="57" spans="1:14" ht="15.75" customHeight="1" x14ac:dyDescent="0.2">
      <c r="A57" s="379">
        <f>AT3A_Schools_PS!A57</f>
        <v>48</v>
      </c>
      <c r="B57" s="379" t="str">
        <f>AT3A_Schools_PS!B57</f>
        <v>48-LALITPUR</v>
      </c>
      <c r="C57" s="382">
        <v>21.78</v>
      </c>
      <c r="D57" s="406">
        <v>0</v>
      </c>
      <c r="E57" s="382">
        <v>23.67</v>
      </c>
      <c r="F57" s="382">
        <v>7.4999999999999997E-3</v>
      </c>
      <c r="G57" s="406">
        <v>21.684899999999999</v>
      </c>
      <c r="H57" s="406">
        <v>19.005990000000001</v>
      </c>
      <c r="I57" s="406">
        <v>4.6640100000000002</v>
      </c>
      <c r="J57" s="406">
        <v>4.6640100000000002</v>
      </c>
      <c r="K57" s="378">
        <f t="shared" si="1"/>
        <v>23.67</v>
      </c>
      <c r="L57" s="378">
        <f t="shared" si="2"/>
        <v>2.6789099999999983</v>
      </c>
      <c r="M57" s="406" t="s">
        <v>386</v>
      </c>
      <c r="N57" s="378">
        <f t="shared" si="3"/>
        <v>0</v>
      </c>
    </row>
    <row r="58" spans="1:14" ht="15.75" customHeight="1" x14ac:dyDescent="0.2">
      <c r="A58" s="379">
        <f>AT3A_Schools_PS!A58</f>
        <v>49</v>
      </c>
      <c r="B58" s="379" t="str">
        <f>AT3A_Schools_PS!B58</f>
        <v>49-LUCKNOW</v>
      </c>
      <c r="C58" s="382">
        <v>28.28</v>
      </c>
      <c r="D58" s="406">
        <v>1.7771699999999999</v>
      </c>
      <c r="E58" s="382">
        <v>26.32</v>
      </c>
      <c r="F58" s="382">
        <v>7.4999999999999997E-3</v>
      </c>
      <c r="G58" s="406">
        <v>25.80236</v>
      </c>
      <c r="H58" s="406">
        <v>12.35957</v>
      </c>
      <c r="I58" s="406">
        <v>15.7376</v>
      </c>
      <c r="J58" s="406">
        <v>15.7376</v>
      </c>
      <c r="K58" s="378">
        <f t="shared" si="1"/>
        <v>28.097169999999998</v>
      </c>
      <c r="L58" s="378">
        <f t="shared" si="2"/>
        <v>13.442790000000002</v>
      </c>
      <c r="M58" s="406" t="s">
        <v>386</v>
      </c>
      <c r="N58" s="378">
        <f t="shared" si="3"/>
        <v>0</v>
      </c>
    </row>
    <row r="59" spans="1:14" ht="15.75" customHeight="1" x14ac:dyDescent="0.2">
      <c r="A59" s="379">
        <f>AT3A_Schools_PS!A59</f>
        <v>50</v>
      </c>
      <c r="B59" s="379" t="str">
        <f>AT3A_Schools_PS!B59</f>
        <v>50-MAHOBA</v>
      </c>
      <c r="C59" s="382">
        <v>14.18</v>
      </c>
      <c r="D59" s="406">
        <v>0</v>
      </c>
      <c r="E59" s="382">
        <v>15.01</v>
      </c>
      <c r="F59" s="382">
        <v>7.4999999999999997E-3</v>
      </c>
      <c r="G59" s="406">
        <v>13.80828</v>
      </c>
      <c r="H59" s="406">
        <v>13.80828</v>
      </c>
      <c r="I59" s="406">
        <v>6.5942600000000002</v>
      </c>
      <c r="J59" s="406">
        <v>1.2017199999999999</v>
      </c>
      <c r="K59" s="378">
        <f t="shared" si="1"/>
        <v>15.01</v>
      </c>
      <c r="L59" s="378">
        <f t="shared" si="2"/>
        <v>5.3925400000000021</v>
      </c>
      <c r="M59" s="406" t="s">
        <v>386</v>
      </c>
      <c r="N59" s="378">
        <f t="shared" si="3"/>
        <v>0</v>
      </c>
    </row>
    <row r="60" spans="1:14" ht="15.75" customHeight="1" x14ac:dyDescent="0.2">
      <c r="A60" s="379">
        <f>AT3A_Schools_PS!A60</f>
        <v>51</v>
      </c>
      <c r="B60" s="379" t="str">
        <f>AT3A_Schools_PS!B60</f>
        <v>51-MAHRAJGANJ</v>
      </c>
      <c r="C60" s="382">
        <v>34.46</v>
      </c>
      <c r="D60" s="406">
        <v>0</v>
      </c>
      <c r="E60" s="382">
        <v>24.93</v>
      </c>
      <c r="F60" s="382">
        <v>7.4999999999999997E-3</v>
      </c>
      <c r="G60" s="406">
        <v>22.927990000000001</v>
      </c>
      <c r="H60" s="406">
        <v>22.927990000000001</v>
      </c>
      <c r="I60" s="406">
        <v>0</v>
      </c>
      <c r="J60" s="406">
        <v>0</v>
      </c>
      <c r="K60" s="378">
        <f t="shared" si="1"/>
        <v>22.927990000000001</v>
      </c>
      <c r="L60" s="378">
        <f t="shared" si="2"/>
        <v>0</v>
      </c>
      <c r="M60" s="406" t="s">
        <v>386</v>
      </c>
      <c r="N60" s="378">
        <f t="shared" si="3"/>
        <v>2.0020099999999985</v>
      </c>
    </row>
    <row r="61" spans="1:14" ht="15.75" customHeight="1" x14ac:dyDescent="0.2">
      <c r="A61" s="379">
        <f>AT3A_Schools_PS!A61</f>
        <v>52</v>
      </c>
      <c r="B61" s="379" t="str">
        <f>AT3A_Schools_PS!B61</f>
        <v>52-MAINPURI</v>
      </c>
      <c r="C61" s="382">
        <v>17.690000000000001</v>
      </c>
      <c r="D61" s="406">
        <v>0</v>
      </c>
      <c r="E61" s="382">
        <v>16.53</v>
      </c>
      <c r="F61" s="382">
        <v>7.4999999999999997E-3</v>
      </c>
      <c r="G61" s="406">
        <v>17.914300000000001</v>
      </c>
      <c r="H61" s="406">
        <v>16.53</v>
      </c>
      <c r="I61" s="406">
        <v>0</v>
      </c>
      <c r="J61" s="406">
        <v>0</v>
      </c>
      <c r="K61" s="378">
        <f t="shared" si="1"/>
        <v>16.53</v>
      </c>
      <c r="L61" s="378">
        <f t="shared" si="2"/>
        <v>1.3842999999999996</v>
      </c>
      <c r="M61" s="406" t="s">
        <v>386</v>
      </c>
      <c r="N61" s="378">
        <f t="shared" si="3"/>
        <v>0</v>
      </c>
    </row>
    <row r="62" spans="1:14" ht="15.75" customHeight="1" x14ac:dyDescent="0.2">
      <c r="A62" s="379">
        <f>AT3A_Schools_PS!A62</f>
        <v>53</v>
      </c>
      <c r="B62" s="379" t="str">
        <f>AT3A_Schools_PS!B62</f>
        <v>53-MATHURA</v>
      </c>
      <c r="C62" s="382">
        <v>20.190000000000001</v>
      </c>
      <c r="D62" s="406">
        <v>0</v>
      </c>
      <c r="E62" s="382">
        <v>19.39</v>
      </c>
      <c r="F62" s="382">
        <v>7.4999999999999997E-3</v>
      </c>
      <c r="G62" s="406">
        <v>18.357790000000001</v>
      </c>
      <c r="H62" s="406">
        <v>14.59599</v>
      </c>
      <c r="I62" s="406">
        <v>4.7940100000000001</v>
      </c>
      <c r="J62" s="406">
        <v>4.7940100000000001</v>
      </c>
      <c r="K62" s="378">
        <f t="shared" si="1"/>
        <v>19.39</v>
      </c>
      <c r="L62" s="378">
        <f t="shared" si="2"/>
        <v>3.7618000000000009</v>
      </c>
      <c r="M62" s="406" t="s">
        <v>386</v>
      </c>
      <c r="N62" s="378">
        <f t="shared" si="3"/>
        <v>0</v>
      </c>
    </row>
    <row r="63" spans="1:14" ht="15.75" customHeight="1" x14ac:dyDescent="0.2">
      <c r="A63" s="379">
        <f>AT3A_Schools_PS!A63</f>
        <v>54</v>
      </c>
      <c r="B63" s="379" t="str">
        <f>AT3A_Schools_PS!B63</f>
        <v>54-MAU</v>
      </c>
      <c r="C63" s="382">
        <v>27.43</v>
      </c>
      <c r="D63" s="406">
        <v>0</v>
      </c>
      <c r="E63" s="382">
        <v>21.77</v>
      </c>
      <c r="F63" s="382">
        <v>7.4999999999999997E-3</v>
      </c>
      <c r="G63" s="406">
        <v>20.300090000000001</v>
      </c>
      <c r="H63" s="406">
        <v>10.821289999999999</v>
      </c>
      <c r="I63" s="406">
        <v>10.94871</v>
      </c>
      <c r="J63" s="406">
        <v>10.94871</v>
      </c>
      <c r="K63" s="378">
        <f t="shared" si="1"/>
        <v>21.77</v>
      </c>
      <c r="L63" s="378">
        <f t="shared" si="2"/>
        <v>9.4788000000000032</v>
      </c>
      <c r="M63" s="406" t="s">
        <v>386</v>
      </c>
      <c r="N63" s="378">
        <f t="shared" si="3"/>
        <v>0</v>
      </c>
    </row>
    <row r="64" spans="1:14" ht="15.75" customHeight="1" x14ac:dyDescent="0.2">
      <c r="A64" s="379">
        <f>AT3A_Schools_PS!A64</f>
        <v>55</v>
      </c>
      <c r="B64" s="379" t="str">
        <f>AT3A_Schools_PS!B64</f>
        <v>55-MEERUT</v>
      </c>
      <c r="C64" s="382">
        <v>23.21</v>
      </c>
      <c r="D64" s="406">
        <v>0</v>
      </c>
      <c r="E64" s="382">
        <v>19.34</v>
      </c>
      <c r="F64" s="382">
        <v>7.4999999999999997E-3</v>
      </c>
      <c r="G64" s="406">
        <v>0</v>
      </c>
      <c r="H64" s="406">
        <v>0</v>
      </c>
      <c r="I64" s="406">
        <v>0.74987999999999999</v>
      </c>
      <c r="J64" s="406">
        <v>0</v>
      </c>
      <c r="K64" s="378">
        <f t="shared" si="1"/>
        <v>0</v>
      </c>
      <c r="L64" s="378">
        <f t="shared" si="2"/>
        <v>0.74987999999999999</v>
      </c>
      <c r="M64" s="406" t="s">
        <v>386</v>
      </c>
      <c r="N64" s="378">
        <f t="shared" si="3"/>
        <v>19.34</v>
      </c>
    </row>
    <row r="65" spans="1:14" ht="15.75" customHeight="1" x14ac:dyDescent="0.2">
      <c r="A65" s="379">
        <f>AT3A_Schools_PS!A65</f>
        <v>56</v>
      </c>
      <c r="B65" s="379" t="str">
        <f>AT3A_Schools_PS!B65</f>
        <v>56-MIRZAPUR</v>
      </c>
      <c r="C65" s="382">
        <v>36.76</v>
      </c>
      <c r="D65" s="406">
        <v>0</v>
      </c>
      <c r="E65" s="382">
        <v>35.04</v>
      </c>
      <c r="F65" s="382">
        <v>7.4999999999999997E-3</v>
      </c>
      <c r="G65" s="406">
        <v>32.880949999999999</v>
      </c>
      <c r="H65" s="406">
        <v>32.880949999999999</v>
      </c>
      <c r="I65" s="406">
        <v>10.547610000000001</v>
      </c>
      <c r="J65" s="406">
        <v>2.1590500000000001</v>
      </c>
      <c r="K65" s="378">
        <f t="shared" si="1"/>
        <v>35.04</v>
      </c>
      <c r="L65" s="378">
        <f t="shared" si="2"/>
        <v>8.3885599999999982</v>
      </c>
      <c r="M65" s="406" t="s">
        <v>386</v>
      </c>
      <c r="N65" s="378">
        <f t="shared" si="3"/>
        <v>0</v>
      </c>
    </row>
    <row r="66" spans="1:14" ht="15.75" customHeight="1" x14ac:dyDescent="0.2">
      <c r="A66" s="379">
        <f>AT3A_Schools_PS!A66</f>
        <v>57</v>
      </c>
      <c r="B66" s="379" t="str">
        <f>AT3A_Schools_PS!B66</f>
        <v>57-MORADABAD</v>
      </c>
      <c r="C66" s="382">
        <v>23.85</v>
      </c>
      <c r="D66" s="406">
        <v>0</v>
      </c>
      <c r="E66" s="382">
        <v>23.17</v>
      </c>
      <c r="F66" s="382">
        <v>7.4999999999999997E-3</v>
      </c>
      <c r="G66" s="406">
        <v>21.646719999999998</v>
      </c>
      <c r="H66" s="406">
        <v>21.646719999999998</v>
      </c>
      <c r="I66" s="406">
        <v>0</v>
      </c>
      <c r="J66" s="406">
        <v>0</v>
      </c>
      <c r="K66" s="378">
        <f t="shared" si="1"/>
        <v>21.646719999999998</v>
      </c>
      <c r="L66" s="378">
        <f t="shared" si="2"/>
        <v>0</v>
      </c>
      <c r="M66" s="406" t="s">
        <v>386</v>
      </c>
      <c r="N66" s="378">
        <f t="shared" si="3"/>
        <v>1.5232800000000033</v>
      </c>
    </row>
    <row r="67" spans="1:14" ht="15.75" customHeight="1" x14ac:dyDescent="0.2">
      <c r="A67" s="379">
        <f>AT3A_Schools_PS!A67</f>
        <v>58</v>
      </c>
      <c r="B67" s="379" t="str">
        <f>AT3A_Schools_PS!B67</f>
        <v>58-MUZAFFARNAGAR</v>
      </c>
      <c r="C67" s="382">
        <v>17.64</v>
      </c>
      <c r="D67" s="406">
        <v>0</v>
      </c>
      <c r="E67" s="382">
        <v>17.760000000000002</v>
      </c>
      <c r="F67" s="382">
        <v>7.4999999999999997E-3</v>
      </c>
      <c r="G67" s="406">
        <v>19.20309</v>
      </c>
      <c r="H67" s="406">
        <v>14.80696</v>
      </c>
      <c r="I67" s="406">
        <v>2.9530400000000001</v>
      </c>
      <c r="J67" s="406">
        <v>2.9530400000000001</v>
      </c>
      <c r="K67" s="378">
        <f t="shared" si="1"/>
        <v>17.760000000000002</v>
      </c>
      <c r="L67" s="378">
        <f t="shared" si="2"/>
        <v>4.3961299999999994</v>
      </c>
      <c r="M67" s="406" t="s">
        <v>386</v>
      </c>
      <c r="N67" s="378">
        <f t="shared" si="3"/>
        <v>0</v>
      </c>
    </row>
    <row r="68" spans="1:14" ht="15.75" customHeight="1" x14ac:dyDescent="0.2">
      <c r="A68" s="379">
        <f>AT3A_Schools_PS!A68</f>
        <v>59</v>
      </c>
      <c r="B68" s="379" t="str">
        <f>AT3A_Schools_PS!B68</f>
        <v>59-PILIBHIT</v>
      </c>
      <c r="C68" s="382">
        <v>21.56</v>
      </c>
      <c r="D68" s="406">
        <v>0</v>
      </c>
      <c r="E68" s="382">
        <v>20.55</v>
      </c>
      <c r="F68" s="382">
        <v>7.4999999999999997E-3</v>
      </c>
      <c r="G68" s="406">
        <v>19.284310000000001</v>
      </c>
      <c r="H68" s="406">
        <v>18.412279999999999</v>
      </c>
      <c r="I68" s="406">
        <v>2.1377199999999998</v>
      </c>
      <c r="J68" s="406">
        <v>2.1377199999999998</v>
      </c>
      <c r="K68" s="378">
        <f t="shared" si="1"/>
        <v>20.549999999999997</v>
      </c>
      <c r="L68" s="378">
        <f t="shared" si="2"/>
        <v>0.8720300000000023</v>
      </c>
      <c r="M68" s="406" t="s">
        <v>386</v>
      </c>
      <c r="N68" s="378">
        <f t="shared" si="3"/>
        <v>0</v>
      </c>
    </row>
    <row r="69" spans="1:14" ht="15.75" customHeight="1" x14ac:dyDescent="0.2">
      <c r="A69" s="379">
        <f>AT3A_Schools_PS!A69</f>
        <v>60</v>
      </c>
      <c r="B69" s="379" t="str">
        <f>AT3A_Schools_PS!B69</f>
        <v>60-PRATAPGARH</v>
      </c>
      <c r="C69" s="382">
        <v>38.32</v>
      </c>
      <c r="D69" s="406">
        <v>0</v>
      </c>
      <c r="E69" s="382">
        <v>31.49</v>
      </c>
      <c r="F69" s="382">
        <v>7.4999999999999997E-3</v>
      </c>
      <c r="G69" s="406">
        <v>30.459589999999999</v>
      </c>
      <c r="H69" s="406">
        <v>16.102080000000001</v>
      </c>
      <c r="I69" s="406">
        <v>15.387919999999999</v>
      </c>
      <c r="J69" s="406">
        <v>15.387919999999999</v>
      </c>
      <c r="K69" s="378">
        <f t="shared" si="1"/>
        <v>31.490000000000002</v>
      </c>
      <c r="L69" s="378">
        <f t="shared" si="2"/>
        <v>14.357509999999998</v>
      </c>
      <c r="M69" s="406" t="s">
        <v>386</v>
      </c>
      <c r="N69" s="378">
        <f t="shared" si="3"/>
        <v>0</v>
      </c>
    </row>
    <row r="70" spans="1:14" ht="15.75" customHeight="1" x14ac:dyDescent="0.2">
      <c r="A70" s="379">
        <f>AT3A_Schools_PS!A70</f>
        <v>61</v>
      </c>
      <c r="B70" s="379" t="str">
        <f>AT3A_Schools_PS!B70</f>
        <v>61-RAI BAREILY</v>
      </c>
      <c r="C70" s="382">
        <v>31.58</v>
      </c>
      <c r="D70" s="406">
        <v>0</v>
      </c>
      <c r="E70" s="382">
        <v>27.03</v>
      </c>
      <c r="F70" s="382">
        <v>7.4999999999999997E-3</v>
      </c>
      <c r="G70" s="406">
        <v>25.91564</v>
      </c>
      <c r="H70" s="406">
        <v>17.139309999999998</v>
      </c>
      <c r="I70" s="406">
        <v>9.8906899999999993</v>
      </c>
      <c r="J70" s="406">
        <v>9.8906899999999993</v>
      </c>
      <c r="K70" s="378">
        <f t="shared" si="1"/>
        <v>27.029999999999998</v>
      </c>
      <c r="L70" s="378">
        <f t="shared" si="2"/>
        <v>8.7763300000000051</v>
      </c>
      <c r="M70" s="406" t="s">
        <v>386</v>
      </c>
      <c r="N70" s="378">
        <f t="shared" si="3"/>
        <v>0</v>
      </c>
    </row>
    <row r="71" spans="1:14" ht="15.75" customHeight="1" x14ac:dyDescent="0.2">
      <c r="A71" s="379">
        <f>AT3A_Schools_PS!A71</f>
        <v>62</v>
      </c>
      <c r="B71" s="379" t="str">
        <f>AT3A_Schools_PS!B71</f>
        <v>62-RAMPUR</v>
      </c>
      <c r="C71" s="382">
        <v>21.99</v>
      </c>
      <c r="D71" s="406">
        <v>0</v>
      </c>
      <c r="E71" s="382">
        <v>17.75</v>
      </c>
      <c r="F71" s="382">
        <v>7.4999999999999997E-3</v>
      </c>
      <c r="G71" s="406">
        <v>25.502469999999999</v>
      </c>
      <c r="H71" s="406">
        <v>12.91902</v>
      </c>
      <c r="I71" s="406">
        <v>4.8309800000000003</v>
      </c>
      <c r="J71" s="406">
        <v>4.8309800000000003</v>
      </c>
      <c r="K71" s="378">
        <f t="shared" si="1"/>
        <v>17.75</v>
      </c>
      <c r="L71" s="378">
        <f t="shared" si="2"/>
        <v>12.583449999999999</v>
      </c>
      <c r="M71" s="406" t="s">
        <v>386</v>
      </c>
      <c r="N71" s="378">
        <f t="shared" si="3"/>
        <v>0</v>
      </c>
    </row>
    <row r="72" spans="1:14" ht="15.75" customHeight="1" x14ac:dyDescent="0.2">
      <c r="A72" s="379">
        <f>AT3A_Schools_PS!A72</f>
        <v>63</v>
      </c>
      <c r="B72" s="379" t="str">
        <f>AT3A_Schools_PS!B72</f>
        <v>63-SAHARANPUR</v>
      </c>
      <c r="C72" s="382">
        <v>28.92</v>
      </c>
      <c r="D72" s="406">
        <v>0</v>
      </c>
      <c r="E72" s="382">
        <v>26.26</v>
      </c>
      <c r="F72" s="382">
        <v>7.4999999999999997E-3</v>
      </c>
      <c r="G72" s="406">
        <v>24.884460000000001</v>
      </c>
      <c r="H72" s="406">
        <v>24.884460000000001</v>
      </c>
      <c r="I72" s="406">
        <v>0</v>
      </c>
      <c r="J72" s="406">
        <v>0</v>
      </c>
      <c r="K72" s="378">
        <f t="shared" si="1"/>
        <v>24.884460000000001</v>
      </c>
      <c r="L72" s="378">
        <f t="shared" si="2"/>
        <v>0</v>
      </c>
      <c r="M72" s="406" t="s">
        <v>386</v>
      </c>
      <c r="N72" s="378">
        <f t="shared" si="3"/>
        <v>1.3755400000000009</v>
      </c>
    </row>
    <row r="73" spans="1:14" ht="15.75" customHeight="1" x14ac:dyDescent="0.2">
      <c r="A73" s="379">
        <f>AT3A_Schools_PS!A73</f>
        <v>64</v>
      </c>
      <c r="B73" s="379" t="str">
        <f>AT3A_Schools_PS!B73</f>
        <v>64-SANTKABIR NAGAR</v>
      </c>
      <c r="C73" s="382">
        <v>20.02</v>
      </c>
      <c r="D73" s="406">
        <v>0</v>
      </c>
      <c r="E73" s="382">
        <v>17.48</v>
      </c>
      <c r="F73" s="382">
        <v>7.4999999999999997E-3</v>
      </c>
      <c r="G73" s="406">
        <v>16.689440000000001</v>
      </c>
      <c r="H73" s="406">
        <v>12.59235</v>
      </c>
      <c r="I73" s="406">
        <v>4.8876499999999998</v>
      </c>
      <c r="J73" s="406">
        <v>4.8876499999999998</v>
      </c>
      <c r="K73" s="378">
        <f t="shared" si="1"/>
        <v>17.48</v>
      </c>
      <c r="L73" s="378">
        <f t="shared" si="2"/>
        <v>4.0970900000000015</v>
      </c>
      <c r="M73" s="406" t="s">
        <v>386</v>
      </c>
      <c r="N73" s="378">
        <f t="shared" si="3"/>
        <v>0</v>
      </c>
    </row>
    <row r="74" spans="1:14" ht="15.75" customHeight="1" x14ac:dyDescent="0.2">
      <c r="A74" s="379">
        <f>AT3A_Schools_PS!A74</f>
        <v>65</v>
      </c>
      <c r="B74" s="379" t="str">
        <f>AT3A_Schools_PS!B74</f>
        <v>65-SHAHJAHANPUR</v>
      </c>
      <c r="C74" s="382">
        <v>43.91</v>
      </c>
      <c r="D74" s="406">
        <v>0</v>
      </c>
      <c r="E74" s="382">
        <v>41.56</v>
      </c>
      <c r="F74" s="382">
        <v>7.4999999999999997E-3</v>
      </c>
      <c r="G74" s="406">
        <v>36.40475</v>
      </c>
      <c r="H74" s="406">
        <v>31.876169999999998</v>
      </c>
      <c r="I74" s="406">
        <v>9.6838300000000004</v>
      </c>
      <c r="J74" s="406">
        <v>9.6838300000000004</v>
      </c>
      <c r="K74" s="378">
        <f t="shared" si="1"/>
        <v>41.56</v>
      </c>
      <c r="L74" s="378">
        <f t="shared" si="2"/>
        <v>4.5285799999999981</v>
      </c>
      <c r="M74" s="406" t="s">
        <v>386</v>
      </c>
      <c r="N74" s="378">
        <f t="shared" si="3"/>
        <v>0</v>
      </c>
    </row>
    <row r="75" spans="1:14" ht="15.75" customHeight="1" x14ac:dyDescent="0.2">
      <c r="A75" s="379">
        <f>AT3A_Schools_PS!A75</f>
        <v>66</v>
      </c>
      <c r="B75" s="379" t="str">
        <f>AT3A_Schools_PS!B75</f>
        <v>66-SHRAWASTI</v>
      </c>
      <c r="C75" s="382">
        <v>12.9</v>
      </c>
      <c r="D75" s="406">
        <v>0</v>
      </c>
      <c r="E75" s="382">
        <v>11.93</v>
      </c>
      <c r="F75" s="382">
        <v>7.4999999999999997E-3</v>
      </c>
      <c r="G75" s="406">
        <v>11.26275</v>
      </c>
      <c r="H75" s="406">
        <v>11.262420000000001</v>
      </c>
      <c r="I75" s="406">
        <v>3.2974199999999998</v>
      </c>
      <c r="J75" s="406">
        <v>0</v>
      </c>
      <c r="K75" s="378">
        <f t="shared" si="1"/>
        <v>11.262420000000001</v>
      </c>
      <c r="L75" s="378">
        <f t="shared" si="2"/>
        <v>3.2977499999999988</v>
      </c>
      <c r="M75" s="406" t="s">
        <v>386</v>
      </c>
      <c r="N75" s="378">
        <f t="shared" si="3"/>
        <v>0.66757999999999917</v>
      </c>
    </row>
    <row r="76" spans="1:14" ht="15.75" customHeight="1" x14ac:dyDescent="0.2">
      <c r="A76" s="379">
        <f>AT3A_Schools_PS!A76</f>
        <v>67</v>
      </c>
      <c r="B76" s="379" t="str">
        <f>AT3A_Schools_PS!B76</f>
        <v>67-SIDDHARTHNAGAR</v>
      </c>
      <c r="C76" s="382">
        <v>36.76</v>
      </c>
      <c r="D76" s="406">
        <v>0</v>
      </c>
      <c r="E76" s="382">
        <v>49.98</v>
      </c>
      <c r="F76" s="382">
        <v>7.4999999999999997E-3</v>
      </c>
      <c r="G76" s="406">
        <v>17.61</v>
      </c>
      <c r="H76" s="406">
        <v>17.61</v>
      </c>
      <c r="I76" s="406">
        <v>0</v>
      </c>
      <c r="J76" s="406">
        <v>0</v>
      </c>
      <c r="K76" s="378">
        <f t="shared" si="1"/>
        <v>17.61</v>
      </c>
      <c r="L76" s="378">
        <f t="shared" si="2"/>
        <v>0</v>
      </c>
      <c r="M76" s="406" t="s">
        <v>386</v>
      </c>
      <c r="N76" s="378">
        <f t="shared" si="3"/>
        <v>32.369999999999997</v>
      </c>
    </row>
    <row r="77" spans="1:14" ht="15.75" customHeight="1" x14ac:dyDescent="0.2">
      <c r="A77" s="379">
        <f>AT3A_Schools_PS!A77</f>
        <v>68</v>
      </c>
      <c r="B77" s="379" t="str">
        <f>AT3A_Schools_PS!B77</f>
        <v>68-SITAPUR</v>
      </c>
      <c r="C77" s="382">
        <v>60.59</v>
      </c>
      <c r="D77" s="406">
        <v>0</v>
      </c>
      <c r="E77" s="382">
        <v>56.96</v>
      </c>
      <c r="F77" s="382">
        <v>7.4999999999999997E-3</v>
      </c>
      <c r="G77" s="406">
        <v>91.215969999999999</v>
      </c>
      <c r="H77" s="406">
        <v>56.96</v>
      </c>
      <c r="I77" s="406">
        <v>0</v>
      </c>
      <c r="J77" s="406">
        <v>0</v>
      </c>
      <c r="K77" s="378">
        <f t="shared" si="1"/>
        <v>56.96</v>
      </c>
      <c r="L77" s="378">
        <f t="shared" si="2"/>
        <v>34.255969999999998</v>
      </c>
      <c r="M77" s="406" t="s">
        <v>386</v>
      </c>
      <c r="N77" s="378">
        <f t="shared" si="3"/>
        <v>0</v>
      </c>
    </row>
    <row r="78" spans="1:14" ht="15.75" customHeight="1" x14ac:dyDescent="0.2">
      <c r="A78" s="379">
        <f>AT3A_Schools_PS!A78</f>
        <v>69</v>
      </c>
      <c r="B78" s="379" t="str">
        <f>AT3A_Schools_PS!B78</f>
        <v>69-SONBHADRA</v>
      </c>
      <c r="C78" s="382">
        <v>29.26</v>
      </c>
      <c r="D78" s="406">
        <v>0</v>
      </c>
      <c r="E78" s="382">
        <v>30.18</v>
      </c>
      <c r="F78" s="382">
        <v>7.4999999999999997E-3</v>
      </c>
      <c r="G78" s="406">
        <v>27.89789</v>
      </c>
      <c r="H78" s="406">
        <v>21.655830000000002</v>
      </c>
      <c r="I78" s="406">
        <v>8.5241699999999998</v>
      </c>
      <c r="J78" s="406">
        <v>8.5241699999999998</v>
      </c>
      <c r="K78" s="378">
        <f t="shared" si="1"/>
        <v>30.18</v>
      </c>
      <c r="L78" s="378">
        <f t="shared" si="2"/>
        <v>6.2420600000000022</v>
      </c>
      <c r="M78" s="406" t="s">
        <v>386</v>
      </c>
      <c r="N78" s="378">
        <f t="shared" si="3"/>
        <v>0</v>
      </c>
    </row>
    <row r="79" spans="1:14" ht="15.75" customHeight="1" x14ac:dyDescent="0.2">
      <c r="A79" s="379">
        <f>AT3A_Schools_PS!A79</f>
        <v>70</v>
      </c>
      <c r="B79" s="379" t="str">
        <f>AT3A_Schools_PS!B79</f>
        <v>70-SULTANPUR</v>
      </c>
      <c r="C79" s="382">
        <v>32.340000000000003</v>
      </c>
      <c r="D79" s="406">
        <v>0</v>
      </c>
      <c r="E79" s="382">
        <v>32.799999999999997</v>
      </c>
      <c r="F79" s="382">
        <v>7.4999999999999997E-3</v>
      </c>
      <c r="G79" s="406">
        <v>30.422260000000001</v>
      </c>
      <c r="H79" s="406">
        <v>21.86138</v>
      </c>
      <c r="I79" s="406">
        <v>10.93862</v>
      </c>
      <c r="J79" s="406">
        <v>10.93862</v>
      </c>
      <c r="K79" s="378">
        <f t="shared" si="1"/>
        <v>32.799999999999997</v>
      </c>
      <c r="L79" s="378">
        <f t="shared" si="2"/>
        <v>8.5608800000000045</v>
      </c>
      <c r="M79" s="406" t="s">
        <v>386</v>
      </c>
      <c r="N79" s="378">
        <f t="shared" si="3"/>
        <v>0</v>
      </c>
    </row>
    <row r="80" spans="1:14" ht="15.75" customHeight="1" x14ac:dyDescent="0.2">
      <c r="A80" s="379">
        <f>AT3A_Schools_PS!A80</f>
        <v>71</v>
      </c>
      <c r="B80" s="379" t="str">
        <f>AT3A_Schools_PS!B80</f>
        <v>71-UNNAO</v>
      </c>
      <c r="C80" s="382">
        <v>32.130000000000003</v>
      </c>
      <c r="D80" s="406">
        <v>0</v>
      </c>
      <c r="E80" s="382">
        <v>32.56</v>
      </c>
      <c r="F80" s="382">
        <v>7.4999999999999997E-3</v>
      </c>
      <c r="G80" s="406">
        <v>30.215299999999999</v>
      </c>
      <c r="H80" s="406">
        <v>24.688300000000002</v>
      </c>
      <c r="I80" s="406">
        <v>7.8716999999999997</v>
      </c>
      <c r="J80" s="406">
        <v>7.8716999999999997</v>
      </c>
      <c r="K80" s="378">
        <f t="shared" si="1"/>
        <v>32.56</v>
      </c>
      <c r="L80" s="378">
        <f t="shared" si="2"/>
        <v>5.5269999999999939</v>
      </c>
      <c r="M80" s="406" t="s">
        <v>386</v>
      </c>
      <c r="N80" s="378">
        <f t="shared" si="3"/>
        <v>0</v>
      </c>
    </row>
    <row r="81" spans="1:14" ht="15.75" customHeight="1" x14ac:dyDescent="0.2">
      <c r="A81" s="379">
        <f>AT3A_Schools_PS!A81</f>
        <v>72</v>
      </c>
      <c r="B81" s="379" t="str">
        <f>AT3A_Schools_PS!B81</f>
        <v>72-VARANASI</v>
      </c>
      <c r="C81" s="382">
        <v>42.23</v>
      </c>
      <c r="D81" s="406">
        <v>0</v>
      </c>
      <c r="E81" s="382">
        <v>39.94</v>
      </c>
      <c r="F81" s="382">
        <v>7.4999999999999997E-3</v>
      </c>
      <c r="G81" s="406">
        <v>37.53</v>
      </c>
      <c r="H81" s="406">
        <v>30.55</v>
      </c>
      <c r="I81" s="406">
        <v>9.39</v>
      </c>
      <c r="J81" s="406">
        <v>9.39</v>
      </c>
      <c r="K81" s="378">
        <f t="shared" si="1"/>
        <v>39.94</v>
      </c>
      <c r="L81" s="378">
        <f t="shared" si="2"/>
        <v>6.980000000000004</v>
      </c>
      <c r="M81" s="406" t="s">
        <v>386</v>
      </c>
      <c r="N81" s="378">
        <f t="shared" si="3"/>
        <v>0</v>
      </c>
    </row>
    <row r="82" spans="1:14" ht="15.75" customHeight="1" x14ac:dyDescent="0.2">
      <c r="A82" s="379">
        <f>AT3A_Schools_PS!A82</f>
        <v>73</v>
      </c>
      <c r="B82" s="379" t="str">
        <f>AT3A_Schools_PS!B82</f>
        <v>73-SAMBHAL</v>
      </c>
      <c r="C82" s="382">
        <v>27.81</v>
      </c>
      <c r="D82" s="406">
        <v>0</v>
      </c>
      <c r="E82" s="382">
        <v>24.76</v>
      </c>
      <c r="F82" s="382">
        <v>7.4999999999999997E-3</v>
      </c>
      <c r="G82" s="406">
        <v>23.548490000000001</v>
      </c>
      <c r="H82" s="406">
        <v>17.20269</v>
      </c>
      <c r="I82" s="406">
        <v>7.5573100000000002</v>
      </c>
      <c r="J82" s="406">
        <v>7.5573100000000002</v>
      </c>
      <c r="K82" s="378">
        <f t="shared" si="1"/>
        <v>24.76</v>
      </c>
      <c r="L82" s="378">
        <f t="shared" si="2"/>
        <v>6.3458000000000006</v>
      </c>
      <c r="M82" s="406" t="s">
        <v>386</v>
      </c>
      <c r="N82" s="378">
        <f t="shared" si="3"/>
        <v>0</v>
      </c>
    </row>
    <row r="83" spans="1:14" ht="15.75" customHeight="1" x14ac:dyDescent="0.2">
      <c r="A83" s="379">
        <f>AT3A_Schools_PS!A83</f>
        <v>74</v>
      </c>
      <c r="B83" s="379" t="str">
        <f>AT3A_Schools_PS!B83</f>
        <v>74-HAPUR</v>
      </c>
      <c r="C83" s="382">
        <v>10.27</v>
      </c>
      <c r="D83" s="406">
        <v>0</v>
      </c>
      <c r="E83" s="382">
        <v>8.27</v>
      </c>
      <c r="F83" s="382">
        <v>7.4999999999999997E-3</v>
      </c>
      <c r="G83" s="406">
        <v>8.0367200000000008</v>
      </c>
      <c r="H83" s="406">
        <v>7.7465700000000002</v>
      </c>
      <c r="I83" s="406">
        <v>0.52342999999999995</v>
      </c>
      <c r="J83" s="406">
        <v>0.52342999999999995</v>
      </c>
      <c r="K83" s="378">
        <f t="shared" si="1"/>
        <v>8.27</v>
      </c>
      <c r="L83" s="378">
        <f t="shared" si="2"/>
        <v>0.29015000000000057</v>
      </c>
      <c r="M83" s="406" t="s">
        <v>386</v>
      </c>
      <c r="N83" s="378">
        <f t="shared" si="3"/>
        <v>0</v>
      </c>
    </row>
    <row r="84" spans="1:14" ht="15.75" customHeight="1" x14ac:dyDescent="0.2">
      <c r="A84" s="379">
        <f>AT3A_Schools_PS!A84</f>
        <v>75</v>
      </c>
      <c r="B84" s="379" t="str">
        <f>AT3A_Schools_PS!B84</f>
        <v>75-SHAMLI</v>
      </c>
      <c r="C84" s="382">
        <v>10.07</v>
      </c>
      <c r="D84" s="406">
        <v>0</v>
      </c>
      <c r="E84" s="382">
        <v>11.28</v>
      </c>
      <c r="F84" s="382">
        <v>7.4999999999999997E-3</v>
      </c>
      <c r="G84" s="406">
        <v>14.413489999999999</v>
      </c>
      <c r="H84" s="406">
        <v>9.1170799999999996</v>
      </c>
      <c r="I84" s="406">
        <v>2.1629200000000002</v>
      </c>
      <c r="J84" s="406">
        <v>2.1629200000000002</v>
      </c>
      <c r="K84" s="378">
        <f t="shared" si="1"/>
        <v>11.28</v>
      </c>
      <c r="L84" s="378">
        <f t="shared" si="2"/>
        <v>5.2964099999999998</v>
      </c>
      <c r="M84" s="406" t="s">
        <v>386</v>
      </c>
      <c r="N84" s="378">
        <f t="shared" si="3"/>
        <v>0</v>
      </c>
    </row>
    <row r="85" spans="1:14" ht="32.25" customHeight="1" x14ac:dyDescent="0.2">
      <c r="A85" s="385" t="s">
        <v>1074</v>
      </c>
      <c r="B85" s="636" t="s">
        <v>1083</v>
      </c>
      <c r="C85" s="636"/>
      <c r="D85" s="636"/>
      <c r="E85" s="636"/>
      <c r="F85" s="636"/>
      <c r="G85" s="636"/>
      <c r="H85" s="636"/>
      <c r="I85" s="636"/>
      <c r="J85" s="636"/>
      <c r="K85" s="636"/>
      <c r="L85" s="636"/>
      <c r="M85" s="636"/>
      <c r="N85" s="636"/>
    </row>
    <row r="89" spans="1:14" ht="15.75" customHeight="1" x14ac:dyDescent="0.2">
      <c r="A89" s="347" t="str">
        <f>AT_2A_fundflow!A73</f>
        <v>Date:</v>
      </c>
      <c r="L89" s="346" t="str">
        <f>'AT-1'!J46</f>
        <v>(Signature)</v>
      </c>
    </row>
    <row r="90" spans="1:14" ht="15.75" customHeight="1" x14ac:dyDescent="0.2">
      <c r="A90" s="347" t="str">
        <f>AT_2A_fundflow!A74</f>
        <v>Place: LUCKNOW</v>
      </c>
      <c r="L90" s="346" t="str">
        <f>'AT-1'!J47</f>
        <v>Secretary Basic Education Department</v>
      </c>
    </row>
    <row r="91" spans="1:14" ht="15.75" customHeight="1" x14ac:dyDescent="0.2">
      <c r="K91" s="346" t="str">
        <f>'AT-1'!I48</f>
        <v>Seal:</v>
      </c>
    </row>
  </sheetData>
  <mergeCells count="4">
    <mergeCell ref="A2:N2"/>
    <mergeCell ref="A4:N4"/>
    <mergeCell ref="A3:N3"/>
    <mergeCell ref="B85:N85"/>
  </mergeCells>
  <printOptions horizontalCentered="1"/>
  <pageMargins left="0.59055118110236227" right="0.59055118110236227" top="0.78740157480314965" bottom="0.59055118110236227" header="0.78740157480314965" footer="0.39370078740157483"/>
  <pageSetup paperSize="9" scale="76" fitToHeight="0" pageOrder="overThenDown" orientation="landscape" cellComments="atEnd" r:id="rId1"/>
  <headerFooter>
    <oddFooter>&amp;R&amp;P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H30"/>
  <sheetViews>
    <sheetView view="pageBreakPreview" zoomScaleSheetLayoutView="100" workbookViewId="0">
      <selection activeCell="M56" sqref="M56"/>
    </sheetView>
  </sheetViews>
  <sheetFormatPr defaultColWidth="14.42578125" defaultRowHeight="15.75" customHeight="1" x14ac:dyDescent="0.2"/>
  <cols>
    <col min="1" max="1" width="5.85546875" customWidth="1"/>
    <col min="2" max="2" width="74.5703125" customWidth="1"/>
    <col min="3" max="3" width="11.42578125" customWidth="1"/>
    <col min="4" max="4" width="10.85546875" customWidth="1"/>
    <col min="5" max="5" width="11" customWidth="1"/>
    <col min="6" max="6" width="10.42578125" customWidth="1"/>
    <col min="7" max="7" width="12.5703125" customWidth="1"/>
    <col min="8" max="8" width="11.7109375" customWidth="1"/>
  </cols>
  <sheetData>
    <row r="1" spans="1:8" ht="12.75" x14ac:dyDescent="0.2">
      <c r="A1" s="34"/>
      <c r="B1" s="34"/>
      <c r="C1" s="34"/>
      <c r="D1" s="34"/>
      <c r="E1" s="34"/>
      <c r="F1" s="34"/>
      <c r="G1" s="34"/>
      <c r="H1" s="39" t="s">
        <v>389</v>
      </c>
    </row>
    <row r="2" spans="1:8" ht="12.75" x14ac:dyDescent="0.2">
      <c r="A2" s="591" t="str">
        <f>'AT-2-S1 BUDGET'!A2</f>
        <v>[Mid Day Meal Scheme, U.P.]</v>
      </c>
      <c r="B2" s="570"/>
      <c r="C2" s="570"/>
      <c r="D2" s="570"/>
      <c r="E2" s="570"/>
      <c r="F2" s="570"/>
      <c r="G2" s="570"/>
      <c r="H2" s="570"/>
    </row>
    <row r="3" spans="1:8" ht="23.25" x14ac:dyDescent="0.35">
      <c r="A3" s="592" t="str">
        <f>'AT-2-S1 BUDGET'!A3</f>
        <v>Annual Work Plan and Budget 2018-19</v>
      </c>
      <c r="B3" s="570"/>
      <c r="C3" s="570"/>
      <c r="D3" s="570"/>
      <c r="E3" s="570"/>
      <c r="F3" s="570"/>
      <c r="G3" s="570"/>
      <c r="H3" s="570"/>
    </row>
    <row r="4" spans="1:8" ht="12.75" x14ac:dyDescent="0.2">
      <c r="A4" s="640" t="s">
        <v>390</v>
      </c>
      <c r="B4" s="570"/>
      <c r="C4" s="570"/>
      <c r="D4" s="570"/>
      <c r="E4" s="570"/>
      <c r="F4" s="570"/>
      <c r="G4" s="570"/>
      <c r="H4" s="570"/>
    </row>
    <row r="5" spans="1:8" ht="12.75" x14ac:dyDescent="0.2">
      <c r="A5" s="40" t="str">
        <f>AT_2A_fundflow!A5</f>
        <v>State: UTTAR PRADESH</v>
      </c>
      <c r="B5" s="41"/>
      <c r="C5" s="34"/>
      <c r="D5" s="34"/>
      <c r="E5" s="34"/>
      <c r="F5" s="34"/>
      <c r="G5" s="76" t="str">
        <f>AT_2A_fundflow!U5</f>
        <v>(For the Period 01.04.17 to 31.03.18)</v>
      </c>
      <c r="H5" s="42" t="str">
        <f>'AT-2-S1 BUDGET'!V5</f>
        <v>Rs. in Lakh</v>
      </c>
    </row>
    <row r="6" spans="1:8" ht="65.25" customHeight="1" x14ac:dyDescent="0.2">
      <c r="A6" s="78"/>
      <c r="B6" s="46" t="s">
        <v>391</v>
      </c>
      <c r="C6" s="46" t="s">
        <v>324</v>
      </c>
      <c r="D6" s="46" t="s">
        <v>306</v>
      </c>
      <c r="E6" s="46" t="s">
        <v>392</v>
      </c>
      <c r="F6" s="46" t="s">
        <v>393</v>
      </c>
      <c r="G6" s="46" t="s">
        <v>347</v>
      </c>
      <c r="H6" s="46" t="s">
        <v>394</v>
      </c>
    </row>
    <row r="7" spans="1:8" ht="15.75" customHeight="1" x14ac:dyDescent="0.2">
      <c r="A7" s="46">
        <v>1</v>
      </c>
      <c r="B7" s="46">
        <v>2</v>
      </c>
      <c r="C7" s="46">
        <v>3</v>
      </c>
      <c r="D7" s="46">
        <v>4</v>
      </c>
      <c r="E7" s="46">
        <v>5</v>
      </c>
      <c r="F7" s="46">
        <v>6</v>
      </c>
      <c r="G7" s="46">
        <v>7</v>
      </c>
      <c r="H7" s="46">
        <v>8</v>
      </c>
    </row>
    <row r="8" spans="1:8" ht="15.75" customHeight="1" x14ac:dyDescent="0.2">
      <c r="A8" s="70" t="s">
        <v>395</v>
      </c>
      <c r="B8" s="79" t="s">
        <v>396</v>
      </c>
      <c r="C8" s="641">
        <v>1928.52</v>
      </c>
      <c r="D8" s="641">
        <v>-824.59</v>
      </c>
      <c r="E8" s="641">
        <v>1909.23</v>
      </c>
      <c r="F8" s="641"/>
      <c r="G8" s="80"/>
      <c r="H8" s="641">
        <f>D8+E8-G23</f>
        <v>-907.79963999999995</v>
      </c>
    </row>
    <row r="9" spans="1:8" ht="15.75" customHeight="1" x14ac:dyDescent="0.2">
      <c r="A9" s="77"/>
      <c r="B9" s="49" t="s">
        <v>398</v>
      </c>
      <c r="C9" s="573"/>
      <c r="D9" s="573"/>
      <c r="E9" s="573"/>
      <c r="F9" s="573"/>
      <c r="G9" s="80">
        <v>338.87877999999995</v>
      </c>
      <c r="H9" s="573"/>
    </row>
    <row r="10" spans="1:8" ht="15.75" customHeight="1" x14ac:dyDescent="0.2">
      <c r="A10" s="77"/>
      <c r="B10" s="49" t="s">
        <v>399</v>
      </c>
      <c r="C10" s="573"/>
      <c r="D10" s="573"/>
      <c r="E10" s="573"/>
      <c r="F10" s="573"/>
      <c r="G10" s="80">
        <v>9.1642500000000009</v>
      </c>
      <c r="H10" s="573"/>
    </row>
    <row r="11" spans="1:8" ht="15.75" customHeight="1" x14ac:dyDescent="0.2">
      <c r="A11" s="77"/>
      <c r="B11" s="49" t="s">
        <v>400</v>
      </c>
      <c r="C11" s="573"/>
      <c r="D11" s="573"/>
      <c r="E11" s="573"/>
      <c r="F11" s="573"/>
      <c r="G11" s="80">
        <v>28.607109999999999</v>
      </c>
      <c r="H11" s="573"/>
    </row>
    <row r="12" spans="1:8" ht="15.75" customHeight="1" x14ac:dyDescent="0.2">
      <c r="A12" s="77"/>
      <c r="B12" s="70" t="s">
        <v>401</v>
      </c>
      <c r="C12" s="573"/>
      <c r="D12" s="573"/>
      <c r="E12" s="573"/>
      <c r="F12" s="561"/>
      <c r="G12" s="81">
        <f>SUM(G8:G11)</f>
        <v>376.65013999999991</v>
      </c>
      <c r="H12" s="573"/>
    </row>
    <row r="13" spans="1:8" ht="15.75" customHeight="1" x14ac:dyDescent="0.2">
      <c r="A13" s="70" t="s">
        <v>402</v>
      </c>
      <c r="B13" s="79" t="s">
        <v>403</v>
      </c>
      <c r="C13" s="573"/>
      <c r="D13" s="573"/>
      <c r="E13" s="573"/>
      <c r="F13" s="641"/>
      <c r="G13" s="80">
        <v>0</v>
      </c>
      <c r="H13" s="573"/>
    </row>
    <row r="14" spans="1:8" ht="15.75" customHeight="1" x14ac:dyDescent="0.2">
      <c r="A14" s="77"/>
      <c r="B14" s="49" t="s">
        <v>404</v>
      </c>
      <c r="C14" s="573"/>
      <c r="D14" s="573"/>
      <c r="E14" s="573"/>
      <c r="F14" s="573"/>
      <c r="G14" s="80">
        <v>344.12026000000003</v>
      </c>
      <c r="H14" s="573"/>
    </row>
    <row r="15" spans="1:8" ht="15.75" customHeight="1" x14ac:dyDescent="0.2">
      <c r="A15" s="77"/>
      <c r="B15" s="49" t="s">
        <v>406</v>
      </c>
      <c r="C15" s="573"/>
      <c r="D15" s="573"/>
      <c r="E15" s="573"/>
      <c r="F15" s="573"/>
      <c r="G15" s="80">
        <v>14.714880000000001</v>
      </c>
      <c r="H15" s="573"/>
    </row>
    <row r="16" spans="1:8" ht="15.75" customHeight="1" x14ac:dyDescent="0.2">
      <c r="A16" s="77"/>
      <c r="B16" s="49" t="s">
        <v>407</v>
      </c>
      <c r="C16" s="573"/>
      <c r="D16" s="573"/>
      <c r="E16" s="573"/>
      <c r="F16" s="573"/>
      <c r="G16" s="80">
        <v>52.248619999999995</v>
      </c>
      <c r="H16" s="573"/>
    </row>
    <row r="17" spans="1:8" ht="15.75" customHeight="1" x14ac:dyDescent="0.2">
      <c r="A17" s="77"/>
      <c r="B17" s="49" t="s">
        <v>408</v>
      </c>
      <c r="C17" s="573"/>
      <c r="D17" s="573"/>
      <c r="E17" s="573"/>
      <c r="F17" s="573"/>
      <c r="G17" s="80">
        <v>10.30087</v>
      </c>
      <c r="H17" s="573"/>
    </row>
    <row r="18" spans="1:8" ht="15.75" customHeight="1" x14ac:dyDescent="0.2">
      <c r="A18" s="77"/>
      <c r="B18" s="49" t="s">
        <v>409</v>
      </c>
      <c r="C18" s="573"/>
      <c r="D18" s="573"/>
      <c r="E18" s="573"/>
      <c r="F18" s="573"/>
      <c r="G18" s="80">
        <v>0.7811300000000001</v>
      </c>
      <c r="H18" s="573"/>
    </row>
    <row r="19" spans="1:8" ht="15.75" customHeight="1" x14ac:dyDescent="0.2">
      <c r="A19" s="77"/>
      <c r="B19" s="49" t="s">
        <v>411</v>
      </c>
      <c r="C19" s="573"/>
      <c r="D19" s="573"/>
      <c r="E19" s="573"/>
      <c r="F19" s="573"/>
      <c r="G19" s="80">
        <v>0.88386999999999993</v>
      </c>
      <c r="H19" s="573"/>
    </row>
    <row r="20" spans="1:8" ht="15.75" customHeight="1" x14ac:dyDescent="0.2">
      <c r="A20" s="77"/>
      <c r="B20" s="49" t="s">
        <v>412</v>
      </c>
      <c r="C20" s="573"/>
      <c r="D20" s="573"/>
      <c r="E20" s="573"/>
      <c r="F20" s="573"/>
      <c r="G20" s="80">
        <v>2.3276499999999998</v>
      </c>
      <c r="H20" s="573"/>
    </row>
    <row r="21" spans="1:8" ht="15.75" customHeight="1" x14ac:dyDescent="0.2">
      <c r="A21" s="77"/>
      <c r="B21" s="70" t="s">
        <v>401</v>
      </c>
      <c r="C21" s="573"/>
      <c r="D21" s="573"/>
      <c r="E21" s="573"/>
      <c r="F21" s="561"/>
      <c r="G21" s="81">
        <f>SUM(G13:G20)</f>
        <v>425.37728000000004</v>
      </c>
      <c r="H21" s="573"/>
    </row>
    <row r="22" spans="1:8" x14ac:dyDescent="0.25">
      <c r="A22" s="70" t="s">
        <v>413</v>
      </c>
      <c r="B22" s="82" t="s">
        <v>297</v>
      </c>
      <c r="C22" s="561"/>
      <c r="D22" s="561"/>
      <c r="E22" s="561"/>
      <c r="F22" s="81"/>
      <c r="G22" s="83">
        <v>1190.4122199999999</v>
      </c>
      <c r="H22" s="561"/>
    </row>
    <row r="23" spans="1:8" x14ac:dyDescent="0.25">
      <c r="A23" s="77"/>
      <c r="B23" s="82" t="s">
        <v>78</v>
      </c>
      <c r="C23" s="81">
        <f>C8+C13</f>
        <v>1928.52</v>
      </c>
      <c r="D23" s="81">
        <f>D8+D13</f>
        <v>-824.59</v>
      </c>
      <c r="E23" s="81">
        <f>E8+E13</f>
        <v>1909.23</v>
      </c>
      <c r="F23" s="81">
        <f>F8+F13</f>
        <v>0</v>
      </c>
      <c r="G23" s="81">
        <f>G12+G21+G22</f>
        <v>1992.4396399999998</v>
      </c>
      <c r="H23" s="81">
        <f>H8+H13</f>
        <v>-907.79963999999995</v>
      </c>
    </row>
    <row r="28" spans="1:8" ht="15.75" customHeight="1" x14ac:dyDescent="0.2">
      <c r="A28" s="407" t="str">
        <f>AT_2A_fundflow!A73</f>
        <v>Date:</v>
      </c>
      <c r="F28" s="408" t="str">
        <f>'AT-1'!J46</f>
        <v>(Signature)</v>
      </c>
    </row>
    <row r="29" spans="1:8" ht="15.75" customHeight="1" x14ac:dyDescent="0.2">
      <c r="A29" s="407" t="str">
        <f>AT_2A_fundflow!A74</f>
        <v>Place: LUCKNOW</v>
      </c>
      <c r="F29" s="408" t="str">
        <f>'AT-1'!J47</f>
        <v>Secretary Basic Education Department</v>
      </c>
    </row>
    <row r="30" spans="1:8" ht="15.75" customHeight="1" x14ac:dyDescent="0.2">
      <c r="E30" s="408" t="str">
        <f>'AT-1'!I48</f>
        <v>Seal:</v>
      </c>
    </row>
  </sheetData>
  <mergeCells count="9">
    <mergeCell ref="A3:H3"/>
    <mergeCell ref="A4:H4"/>
    <mergeCell ref="A2:H2"/>
    <mergeCell ref="H8:H22"/>
    <mergeCell ref="D8:D22"/>
    <mergeCell ref="C8:C22"/>
    <mergeCell ref="E8:E22"/>
    <mergeCell ref="F13:F21"/>
    <mergeCell ref="F8:F12"/>
  </mergeCells>
  <printOptions horizontalCentered="1"/>
  <pageMargins left="0.59055118110236227" right="0.59055118110236227" top="0.78740157480314965" bottom="0.59055118110236227" header="0.78740157480314965" footer="0.39370078740157483"/>
  <pageSetup paperSize="9" scale="92" fitToHeight="0" pageOrder="overThenDown" orientation="landscape" cellComments="atEnd" r:id="rId1"/>
  <headerFooter>
    <oddFooter>&amp;R&amp;P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1"/>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343" customWidth="1"/>
    <col min="2" max="2" width="24.28515625" style="343" customWidth="1"/>
    <col min="3" max="3" width="21.5703125" style="343" customWidth="1"/>
    <col min="4" max="4" width="20.85546875" style="343" customWidth="1"/>
    <col min="5" max="5" width="23.5703125" style="343" customWidth="1"/>
    <col min="6" max="16384" width="14.42578125" style="343"/>
  </cols>
  <sheetData>
    <row r="1" spans="1:26" ht="12.75" x14ac:dyDescent="0.2">
      <c r="A1" s="311"/>
      <c r="B1" s="311"/>
      <c r="C1" s="311"/>
      <c r="D1" s="311"/>
      <c r="E1" s="354" t="s">
        <v>420</v>
      </c>
    </row>
    <row r="2" spans="1:26" ht="12.75" x14ac:dyDescent="0.2">
      <c r="A2" s="594" t="str">
        <f>'AT-2-S1 BUDGET'!A2</f>
        <v>[Mid Day Meal Scheme, U.P.]</v>
      </c>
      <c r="B2" s="608"/>
      <c r="C2" s="608"/>
      <c r="D2" s="608"/>
      <c r="E2" s="608"/>
    </row>
    <row r="3" spans="1:26" ht="23.25" x14ac:dyDescent="0.2">
      <c r="A3" s="597" t="str">
        <f>'AT-2-S1 BUDGET'!A3</f>
        <v>Annual Work Plan and Budget 2018-19</v>
      </c>
      <c r="B3" s="608"/>
      <c r="C3" s="608"/>
      <c r="D3" s="608"/>
      <c r="E3" s="608"/>
    </row>
    <row r="4" spans="1:26" ht="12.75" x14ac:dyDescent="0.2">
      <c r="A4" s="602" t="s">
        <v>424</v>
      </c>
      <c r="B4" s="608"/>
      <c r="C4" s="608"/>
      <c r="D4" s="608"/>
      <c r="E4" s="608"/>
    </row>
    <row r="5" spans="1:26" ht="12.75" x14ac:dyDescent="0.2">
      <c r="A5" s="505" t="str">
        <f>AT_2A_fundflow!A5</f>
        <v>State: UTTAR PRADESH</v>
      </c>
      <c r="B5" s="499"/>
      <c r="C5" s="499"/>
      <c r="D5" s="499"/>
      <c r="E5" s="500" t="str">
        <f>AT_2A_fundflow!U5</f>
        <v>(For the Period 01.04.17 to 31.03.18)</v>
      </c>
    </row>
    <row r="6" spans="1:26" ht="15.75" customHeight="1" x14ac:dyDescent="0.2">
      <c r="A6" s="642" t="s">
        <v>91</v>
      </c>
      <c r="B6" s="642" t="s">
        <v>99</v>
      </c>
      <c r="C6" s="642" t="s">
        <v>432</v>
      </c>
      <c r="D6" s="643"/>
      <c r="E6" s="643"/>
    </row>
    <row r="7" spans="1:26" ht="84.75" customHeight="1" x14ac:dyDescent="0.2">
      <c r="A7" s="643"/>
      <c r="B7" s="643"/>
      <c r="C7" s="502" t="s">
        <v>433</v>
      </c>
      <c r="D7" s="502" t="s">
        <v>434</v>
      </c>
      <c r="E7" s="502" t="s">
        <v>435</v>
      </c>
    </row>
    <row r="8" spans="1:26" ht="15.75" customHeight="1" x14ac:dyDescent="0.2">
      <c r="A8" s="497">
        <v>1</v>
      </c>
      <c r="B8" s="506">
        <v>2</v>
      </c>
      <c r="C8" s="507">
        <v>3</v>
      </c>
      <c r="D8" s="507">
        <v>4</v>
      </c>
      <c r="E8" s="507">
        <v>5</v>
      </c>
    </row>
    <row r="9" spans="1:26" ht="15.75" customHeight="1" x14ac:dyDescent="0.2">
      <c r="A9" s="314"/>
      <c r="B9" s="317" t="s">
        <v>32</v>
      </c>
      <c r="C9" s="503">
        <f>SUM(C10:C84)</f>
        <v>146</v>
      </c>
      <c r="D9" s="503">
        <f>SUM(D10:D84)</f>
        <v>710</v>
      </c>
      <c r="E9" s="503">
        <f>SUM(E10:E84)</f>
        <v>276197</v>
      </c>
      <c r="F9" s="347"/>
      <c r="G9" s="347"/>
      <c r="H9" s="347"/>
      <c r="I9" s="347"/>
      <c r="J9" s="347"/>
      <c r="K9" s="347"/>
      <c r="L9" s="347"/>
      <c r="M9" s="347"/>
      <c r="N9" s="347"/>
      <c r="O9" s="347"/>
      <c r="P9" s="347"/>
      <c r="Q9" s="347"/>
      <c r="R9" s="347"/>
      <c r="S9" s="347"/>
      <c r="T9" s="347"/>
      <c r="U9" s="347"/>
      <c r="V9" s="347"/>
      <c r="W9" s="347"/>
      <c r="X9" s="347"/>
      <c r="Y9" s="347"/>
      <c r="Z9" s="347"/>
    </row>
    <row r="10" spans="1:26" ht="15.75" customHeight="1" x14ac:dyDescent="0.2">
      <c r="A10" s="316">
        <f>AT3A_Schools_PS!A10</f>
        <v>1</v>
      </c>
      <c r="B10" s="498" t="str">
        <f>AT3A_Schools_PS!B10</f>
        <v>01-AGRA</v>
      </c>
      <c r="C10" s="504">
        <v>2</v>
      </c>
      <c r="D10" s="504">
        <v>11</v>
      </c>
      <c r="E10" s="504">
        <v>2399</v>
      </c>
    </row>
    <row r="11" spans="1:26" ht="15.75" customHeight="1" x14ac:dyDescent="0.2">
      <c r="A11" s="316">
        <f>AT3A_Schools_PS!A11</f>
        <v>2</v>
      </c>
      <c r="B11" s="498" t="str">
        <f>AT3A_Schools_PS!B11</f>
        <v>02-ALIGARH</v>
      </c>
      <c r="C11" s="504">
        <v>2</v>
      </c>
      <c r="D11" s="504">
        <v>6</v>
      </c>
      <c r="E11" s="504">
        <v>2644</v>
      </c>
    </row>
    <row r="12" spans="1:26" ht="15.75" customHeight="1" x14ac:dyDescent="0.2">
      <c r="A12" s="316">
        <f>AT3A_Schools_PS!A12</f>
        <v>3</v>
      </c>
      <c r="B12" s="498" t="str">
        <f>AT3A_Schools_PS!B12</f>
        <v>03-ALLAHABAD</v>
      </c>
      <c r="C12" s="504">
        <v>3</v>
      </c>
      <c r="D12" s="504">
        <v>9</v>
      </c>
      <c r="E12" s="504">
        <v>4146</v>
      </c>
    </row>
    <row r="13" spans="1:26" ht="15.75" customHeight="1" x14ac:dyDescent="0.2">
      <c r="A13" s="316">
        <f>AT3A_Schools_PS!A13</f>
        <v>4</v>
      </c>
      <c r="B13" s="498" t="str">
        <f>AT3A_Schools_PS!B13</f>
        <v>04-AMBEDKAR NAGAR</v>
      </c>
      <c r="C13" s="504">
        <v>2</v>
      </c>
      <c r="D13" s="504">
        <v>11</v>
      </c>
      <c r="E13" s="504">
        <v>3640</v>
      </c>
    </row>
    <row r="14" spans="1:26" ht="15.75" customHeight="1" x14ac:dyDescent="0.2">
      <c r="A14" s="316">
        <f>AT3A_Schools_PS!A14</f>
        <v>5</v>
      </c>
      <c r="B14" s="498" t="str">
        <f>AT3A_Schools_PS!B14</f>
        <v>05-AURAIYA</v>
      </c>
      <c r="C14" s="504">
        <v>1</v>
      </c>
      <c r="D14" s="504">
        <v>6</v>
      </c>
      <c r="E14" s="504">
        <v>1652</v>
      </c>
    </row>
    <row r="15" spans="1:26" ht="15.75" customHeight="1" x14ac:dyDescent="0.2">
      <c r="A15" s="316">
        <f>AT3A_Schools_PS!A15</f>
        <v>6</v>
      </c>
      <c r="B15" s="498" t="str">
        <f>AT3A_Schools_PS!B15</f>
        <v>06-AZAMGARH</v>
      </c>
      <c r="C15" s="504">
        <v>0</v>
      </c>
      <c r="D15" s="504">
        <v>8</v>
      </c>
      <c r="E15" s="504">
        <v>5312</v>
      </c>
    </row>
    <row r="16" spans="1:26" ht="15.75" customHeight="1" x14ac:dyDescent="0.2">
      <c r="A16" s="316">
        <f>AT3A_Schools_PS!A16</f>
        <v>7</v>
      </c>
      <c r="B16" s="498" t="str">
        <f>AT3A_Schools_PS!B16</f>
        <v>07-BADAUN</v>
      </c>
      <c r="C16" s="504">
        <v>2</v>
      </c>
      <c r="D16" s="504">
        <v>7</v>
      </c>
      <c r="E16" s="504">
        <v>7424</v>
      </c>
    </row>
    <row r="17" spans="1:5" ht="15.75" customHeight="1" x14ac:dyDescent="0.2">
      <c r="A17" s="316">
        <f>AT3A_Schools_PS!A17</f>
        <v>8</v>
      </c>
      <c r="B17" s="498" t="str">
        <f>AT3A_Schools_PS!B17</f>
        <v>08-BAGHPAT</v>
      </c>
      <c r="C17" s="504">
        <v>4</v>
      </c>
      <c r="D17" s="504">
        <v>11</v>
      </c>
      <c r="E17" s="504">
        <v>1947</v>
      </c>
    </row>
    <row r="18" spans="1:5" ht="15.75" customHeight="1" x14ac:dyDescent="0.2">
      <c r="A18" s="316">
        <f>AT3A_Schools_PS!A18</f>
        <v>9</v>
      </c>
      <c r="B18" s="498" t="str">
        <f>AT3A_Schools_PS!B18</f>
        <v>09-BAHRAICH</v>
      </c>
      <c r="C18" s="504">
        <v>1</v>
      </c>
      <c r="D18" s="504">
        <v>11</v>
      </c>
      <c r="E18" s="504">
        <v>10144</v>
      </c>
    </row>
    <row r="19" spans="1:5" ht="15.75" customHeight="1" x14ac:dyDescent="0.2">
      <c r="A19" s="316">
        <f>AT3A_Schools_PS!A19</f>
        <v>10</v>
      </c>
      <c r="B19" s="498" t="str">
        <f>AT3A_Schools_PS!B19</f>
        <v>10-BALLIA</v>
      </c>
      <c r="C19" s="504">
        <v>4</v>
      </c>
      <c r="D19" s="504">
        <v>10</v>
      </c>
      <c r="E19" s="504">
        <v>2876</v>
      </c>
    </row>
    <row r="20" spans="1:5" ht="15.75" customHeight="1" x14ac:dyDescent="0.2">
      <c r="A20" s="316">
        <f>AT3A_Schools_PS!A20</f>
        <v>11</v>
      </c>
      <c r="B20" s="498" t="str">
        <f>AT3A_Schools_PS!B20</f>
        <v>11-BALRAMPUR</v>
      </c>
      <c r="C20" s="504">
        <v>0</v>
      </c>
      <c r="D20" s="504">
        <v>10</v>
      </c>
      <c r="E20" s="504">
        <v>2886</v>
      </c>
    </row>
    <row r="21" spans="1:5" ht="15.75" customHeight="1" x14ac:dyDescent="0.2">
      <c r="A21" s="316">
        <f>AT3A_Schools_PS!A21</f>
        <v>12</v>
      </c>
      <c r="B21" s="498" t="str">
        <f>AT3A_Schools_PS!B21</f>
        <v>12-BANDA</v>
      </c>
      <c r="C21" s="504">
        <v>2</v>
      </c>
      <c r="D21" s="504">
        <v>6</v>
      </c>
      <c r="E21" s="504">
        <v>708</v>
      </c>
    </row>
    <row r="22" spans="1:5" ht="15.75" customHeight="1" x14ac:dyDescent="0.2">
      <c r="A22" s="316">
        <f>AT3A_Schools_PS!A22</f>
        <v>13</v>
      </c>
      <c r="B22" s="498" t="str">
        <f>AT3A_Schools_PS!B22</f>
        <v>13-BARABANKI</v>
      </c>
      <c r="C22" s="504">
        <v>1</v>
      </c>
      <c r="D22" s="504">
        <v>7</v>
      </c>
      <c r="E22" s="504">
        <v>12106</v>
      </c>
    </row>
    <row r="23" spans="1:5" ht="15.75" customHeight="1" x14ac:dyDescent="0.2">
      <c r="A23" s="316">
        <f>AT3A_Schools_PS!A23</f>
        <v>14</v>
      </c>
      <c r="B23" s="498" t="str">
        <f>AT3A_Schools_PS!B23</f>
        <v>14-BAREILY</v>
      </c>
      <c r="C23" s="504">
        <v>2</v>
      </c>
      <c r="D23" s="504">
        <v>6</v>
      </c>
      <c r="E23" s="504">
        <v>2336</v>
      </c>
    </row>
    <row r="24" spans="1:5" ht="15.75" customHeight="1" x14ac:dyDescent="0.2">
      <c r="A24" s="316">
        <f>AT3A_Schools_PS!A24</f>
        <v>15</v>
      </c>
      <c r="B24" s="498" t="str">
        <f>AT3A_Schools_PS!B24</f>
        <v>15-BASTI</v>
      </c>
      <c r="C24" s="504">
        <v>3</v>
      </c>
      <c r="D24" s="504">
        <v>12</v>
      </c>
      <c r="E24" s="504">
        <v>634</v>
      </c>
    </row>
    <row r="25" spans="1:5" ht="15.75" customHeight="1" x14ac:dyDescent="0.2">
      <c r="A25" s="316">
        <f>AT3A_Schools_PS!A25</f>
        <v>16</v>
      </c>
      <c r="B25" s="498" t="str">
        <f>AT3A_Schools_PS!B25</f>
        <v>16-BHADOHI</v>
      </c>
      <c r="C25" s="504">
        <v>2</v>
      </c>
      <c r="D25" s="504">
        <v>9</v>
      </c>
      <c r="E25" s="504">
        <v>3051</v>
      </c>
    </row>
    <row r="26" spans="1:5" ht="15.75" customHeight="1" x14ac:dyDescent="0.2">
      <c r="A26" s="316">
        <f>AT3A_Schools_PS!A26</f>
        <v>17</v>
      </c>
      <c r="B26" s="498" t="str">
        <f>AT3A_Schools_PS!B26</f>
        <v>17-BIJNOUR</v>
      </c>
      <c r="C26" s="504">
        <v>3</v>
      </c>
      <c r="D26" s="504">
        <v>12</v>
      </c>
      <c r="E26" s="504">
        <v>2707</v>
      </c>
    </row>
    <row r="27" spans="1:5" ht="15.75" customHeight="1" x14ac:dyDescent="0.2">
      <c r="A27" s="316">
        <f>AT3A_Schools_PS!A27</f>
        <v>18</v>
      </c>
      <c r="B27" s="498" t="str">
        <f>AT3A_Schools_PS!B27</f>
        <v>18-BULANDSHAHAR</v>
      </c>
      <c r="C27" s="504">
        <v>3</v>
      </c>
      <c r="D27" s="504">
        <v>7</v>
      </c>
      <c r="E27" s="504">
        <v>2087</v>
      </c>
    </row>
    <row r="28" spans="1:5" ht="15.75" customHeight="1" x14ac:dyDescent="0.2">
      <c r="A28" s="316">
        <f>AT3A_Schools_PS!A28</f>
        <v>19</v>
      </c>
      <c r="B28" s="498" t="str">
        <f>AT3A_Schools_PS!B28</f>
        <v>19-CHANDAULI</v>
      </c>
      <c r="C28" s="504">
        <v>1</v>
      </c>
      <c r="D28" s="504">
        <v>8</v>
      </c>
      <c r="E28" s="504">
        <v>625</v>
      </c>
    </row>
    <row r="29" spans="1:5" ht="15.75" customHeight="1" x14ac:dyDescent="0.2">
      <c r="A29" s="316">
        <f>AT3A_Schools_PS!A29</f>
        <v>20</v>
      </c>
      <c r="B29" s="498" t="str">
        <f>AT3A_Schools_PS!B29</f>
        <v>20-CHITRAKOOT</v>
      </c>
      <c r="C29" s="504">
        <v>3</v>
      </c>
      <c r="D29" s="504">
        <v>6</v>
      </c>
      <c r="E29" s="504">
        <v>2130</v>
      </c>
    </row>
    <row r="30" spans="1:5" ht="15.75" customHeight="1" x14ac:dyDescent="0.2">
      <c r="A30" s="316">
        <f>AT3A_Schools_PS!A30</f>
        <v>21</v>
      </c>
      <c r="B30" s="498" t="str">
        <f>AT3A_Schools_PS!B30</f>
        <v>21-AMETHI</v>
      </c>
      <c r="C30" s="504">
        <v>1</v>
      </c>
      <c r="D30" s="504">
        <v>10</v>
      </c>
      <c r="E30" s="504">
        <v>2780</v>
      </c>
    </row>
    <row r="31" spans="1:5" ht="15.75" customHeight="1" x14ac:dyDescent="0.2">
      <c r="A31" s="316">
        <f>AT3A_Schools_PS!A31</f>
        <v>22</v>
      </c>
      <c r="B31" s="498" t="str">
        <f>AT3A_Schools_PS!B31</f>
        <v>22-DEORIA</v>
      </c>
      <c r="C31" s="504">
        <v>2</v>
      </c>
      <c r="D31" s="504">
        <v>8</v>
      </c>
      <c r="E31" s="504">
        <v>6180</v>
      </c>
    </row>
    <row r="32" spans="1:5" ht="15.75" customHeight="1" x14ac:dyDescent="0.2">
      <c r="A32" s="316">
        <f>AT3A_Schools_PS!A32</f>
        <v>23</v>
      </c>
      <c r="B32" s="498" t="str">
        <f>AT3A_Schools_PS!B32</f>
        <v>23-ETAH</v>
      </c>
      <c r="C32" s="504">
        <v>1</v>
      </c>
      <c r="D32" s="504">
        <v>12</v>
      </c>
      <c r="E32" s="504">
        <v>1057</v>
      </c>
    </row>
    <row r="33" spans="1:5" ht="15.75" customHeight="1" x14ac:dyDescent="0.2">
      <c r="A33" s="316">
        <f>AT3A_Schools_PS!A33</f>
        <v>24</v>
      </c>
      <c r="B33" s="498" t="str">
        <f>AT3A_Schools_PS!B33</f>
        <v>24-FAIZABAD</v>
      </c>
      <c r="C33" s="504">
        <v>3</v>
      </c>
      <c r="D33" s="504">
        <v>9</v>
      </c>
      <c r="E33" s="504">
        <v>994</v>
      </c>
    </row>
    <row r="34" spans="1:5" ht="15.75" customHeight="1" x14ac:dyDescent="0.2">
      <c r="A34" s="316">
        <f>AT3A_Schools_PS!A34</f>
        <v>25</v>
      </c>
      <c r="B34" s="498" t="str">
        <f>AT3A_Schools_PS!B34</f>
        <v>25-FARRUKHABAD</v>
      </c>
      <c r="C34" s="504">
        <v>1</v>
      </c>
      <c r="D34" s="504">
        <v>11</v>
      </c>
      <c r="E34" s="504">
        <v>5486</v>
      </c>
    </row>
    <row r="35" spans="1:5" ht="15.75" customHeight="1" x14ac:dyDescent="0.2">
      <c r="A35" s="316">
        <f>AT3A_Schools_PS!A35</f>
        <v>26</v>
      </c>
      <c r="B35" s="498" t="str">
        <f>AT3A_Schools_PS!B35</f>
        <v>26-FATEHPUR</v>
      </c>
      <c r="C35" s="504">
        <v>3</v>
      </c>
      <c r="D35" s="504">
        <v>8</v>
      </c>
      <c r="E35" s="504">
        <v>2530</v>
      </c>
    </row>
    <row r="36" spans="1:5" ht="15.75" customHeight="1" x14ac:dyDescent="0.2">
      <c r="A36" s="316">
        <f>AT3A_Schools_PS!A36</f>
        <v>27</v>
      </c>
      <c r="B36" s="498" t="str">
        <f>AT3A_Schools_PS!B36</f>
        <v>27-FIROZABAD</v>
      </c>
      <c r="C36" s="504">
        <v>3</v>
      </c>
      <c r="D36" s="504">
        <v>11</v>
      </c>
      <c r="E36" s="504">
        <v>1525</v>
      </c>
    </row>
    <row r="37" spans="1:5" ht="15.75" customHeight="1" x14ac:dyDescent="0.2">
      <c r="A37" s="316">
        <f>AT3A_Schools_PS!A37</f>
        <v>28</v>
      </c>
      <c r="B37" s="498" t="str">
        <f>AT3A_Schools_PS!B37</f>
        <v>28-G.B. NAGAR</v>
      </c>
      <c r="C37" s="504">
        <v>1</v>
      </c>
      <c r="D37" s="504">
        <v>11</v>
      </c>
      <c r="E37" s="504">
        <v>2405</v>
      </c>
    </row>
    <row r="38" spans="1:5" ht="15.75" customHeight="1" x14ac:dyDescent="0.2">
      <c r="A38" s="316">
        <f>AT3A_Schools_PS!A38</f>
        <v>29</v>
      </c>
      <c r="B38" s="498" t="str">
        <f>AT3A_Schools_PS!B38</f>
        <v>29-GHAZIPUR</v>
      </c>
      <c r="C38" s="504">
        <v>2</v>
      </c>
      <c r="D38" s="504">
        <v>10</v>
      </c>
      <c r="E38" s="504">
        <v>8067</v>
      </c>
    </row>
    <row r="39" spans="1:5" ht="15.75" customHeight="1" x14ac:dyDescent="0.2">
      <c r="A39" s="316">
        <f>AT3A_Schools_PS!A39</f>
        <v>30</v>
      </c>
      <c r="B39" s="498" t="str">
        <f>AT3A_Schools_PS!B39</f>
        <v>30-GHAZIYABAD</v>
      </c>
      <c r="C39" s="504">
        <v>3</v>
      </c>
      <c r="D39" s="504">
        <v>8</v>
      </c>
      <c r="E39" s="504">
        <v>673</v>
      </c>
    </row>
    <row r="40" spans="1:5" ht="15.75" customHeight="1" x14ac:dyDescent="0.2">
      <c r="A40" s="316">
        <f>AT3A_Schools_PS!A40</f>
        <v>31</v>
      </c>
      <c r="B40" s="498" t="str">
        <f>AT3A_Schools_PS!B40</f>
        <v>31-GONDA</v>
      </c>
      <c r="C40" s="504">
        <v>1</v>
      </c>
      <c r="D40" s="504">
        <v>10</v>
      </c>
      <c r="E40" s="504">
        <v>3594</v>
      </c>
    </row>
    <row r="41" spans="1:5" ht="15.75" customHeight="1" x14ac:dyDescent="0.2">
      <c r="A41" s="316">
        <f>AT3A_Schools_PS!A41</f>
        <v>32</v>
      </c>
      <c r="B41" s="498" t="str">
        <f>AT3A_Schools_PS!B41</f>
        <v>32-GORAKHPUR</v>
      </c>
      <c r="C41" s="504">
        <v>1</v>
      </c>
      <c r="D41" s="504">
        <v>11</v>
      </c>
      <c r="E41" s="504">
        <v>4830</v>
      </c>
    </row>
    <row r="42" spans="1:5" ht="15.75" customHeight="1" x14ac:dyDescent="0.2">
      <c r="A42" s="316">
        <f>AT3A_Schools_PS!A42</f>
        <v>33</v>
      </c>
      <c r="B42" s="498" t="str">
        <f>AT3A_Schools_PS!B42</f>
        <v>33-HAMEERPUR</v>
      </c>
      <c r="C42" s="504">
        <v>0</v>
      </c>
      <c r="D42" s="504">
        <v>6</v>
      </c>
      <c r="E42" s="504">
        <v>1178</v>
      </c>
    </row>
    <row r="43" spans="1:5" ht="15.75" customHeight="1" x14ac:dyDescent="0.2">
      <c r="A43" s="316">
        <f>AT3A_Schools_PS!A43</f>
        <v>34</v>
      </c>
      <c r="B43" s="498" t="str">
        <f>AT3A_Schools_PS!B43</f>
        <v>34-HARDOI</v>
      </c>
      <c r="C43" s="504">
        <v>1</v>
      </c>
      <c r="D43" s="504">
        <v>11</v>
      </c>
      <c r="E43" s="504">
        <v>9421</v>
      </c>
    </row>
    <row r="44" spans="1:5" ht="15.75" customHeight="1" x14ac:dyDescent="0.2">
      <c r="A44" s="316">
        <f>AT3A_Schools_PS!A44</f>
        <v>35</v>
      </c>
      <c r="B44" s="498" t="str">
        <f>AT3A_Schools_PS!B44</f>
        <v>35-HATHRAS</v>
      </c>
      <c r="C44" s="504">
        <v>4</v>
      </c>
      <c r="D44" s="504">
        <v>5</v>
      </c>
      <c r="E44" s="504">
        <v>1352</v>
      </c>
    </row>
    <row r="45" spans="1:5" ht="15.75" customHeight="1" x14ac:dyDescent="0.2">
      <c r="A45" s="316">
        <f>AT3A_Schools_PS!A45</f>
        <v>36</v>
      </c>
      <c r="B45" s="498" t="str">
        <f>AT3A_Schools_PS!B45</f>
        <v>36-ITAWAH</v>
      </c>
      <c r="C45" s="504">
        <v>2</v>
      </c>
      <c r="D45" s="504">
        <v>11</v>
      </c>
      <c r="E45" s="504">
        <v>1884</v>
      </c>
    </row>
    <row r="46" spans="1:5" ht="15.75" customHeight="1" x14ac:dyDescent="0.2">
      <c r="A46" s="316">
        <f>AT3A_Schools_PS!A46</f>
        <v>37</v>
      </c>
      <c r="B46" s="498" t="str">
        <f>AT3A_Schools_PS!B46</f>
        <v>37-J.P. NAGAR</v>
      </c>
      <c r="C46" s="504">
        <v>3</v>
      </c>
      <c r="D46" s="504">
        <v>10</v>
      </c>
      <c r="E46" s="504">
        <v>3004</v>
      </c>
    </row>
    <row r="47" spans="1:5" ht="15.75" customHeight="1" x14ac:dyDescent="0.2">
      <c r="A47" s="316">
        <f>AT3A_Schools_PS!A47</f>
        <v>38</v>
      </c>
      <c r="B47" s="498" t="str">
        <f>AT3A_Schools_PS!B47</f>
        <v>38-JALAUN</v>
      </c>
      <c r="C47" s="504">
        <v>1</v>
      </c>
      <c r="D47" s="504">
        <v>6</v>
      </c>
      <c r="E47" s="504">
        <v>4651</v>
      </c>
    </row>
    <row r="48" spans="1:5" ht="15.75" customHeight="1" x14ac:dyDescent="0.2">
      <c r="A48" s="316">
        <f>AT3A_Schools_PS!A48</f>
        <v>39</v>
      </c>
      <c r="B48" s="498" t="str">
        <f>AT3A_Schools_PS!B48</f>
        <v>39-JAUNPUR</v>
      </c>
      <c r="C48" s="504">
        <v>2</v>
      </c>
      <c r="D48" s="504">
        <v>10</v>
      </c>
      <c r="E48" s="504">
        <v>8139</v>
      </c>
    </row>
    <row r="49" spans="1:5" ht="15.75" customHeight="1" x14ac:dyDescent="0.2">
      <c r="A49" s="316">
        <f>AT3A_Schools_PS!A49</f>
        <v>40</v>
      </c>
      <c r="B49" s="498" t="str">
        <f>AT3A_Schools_PS!B49</f>
        <v>40-JHANSI</v>
      </c>
      <c r="C49" s="504">
        <v>1</v>
      </c>
      <c r="D49" s="504">
        <v>11</v>
      </c>
      <c r="E49" s="504">
        <v>4005</v>
      </c>
    </row>
    <row r="50" spans="1:5" ht="15.75" customHeight="1" x14ac:dyDescent="0.2">
      <c r="A50" s="316">
        <f>AT3A_Schools_PS!A50</f>
        <v>41</v>
      </c>
      <c r="B50" s="316" t="str">
        <f>AT3A_Schools_PS!B50</f>
        <v>41-KANNAUJ</v>
      </c>
      <c r="C50" s="501">
        <v>1</v>
      </c>
      <c r="D50" s="501">
        <v>10</v>
      </c>
      <c r="E50" s="501">
        <v>5854</v>
      </c>
    </row>
    <row r="51" spans="1:5" ht="15.75" customHeight="1" x14ac:dyDescent="0.2">
      <c r="A51" s="316">
        <f>AT3A_Schools_PS!A51</f>
        <v>42</v>
      </c>
      <c r="B51" s="316" t="str">
        <f>AT3A_Schools_PS!B51</f>
        <v>42-KANPUR DEHAT</v>
      </c>
      <c r="C51" s="316">
        <v>4</v>
      </c>
      <c r="D51" s="316">
        <v>9</v>
      </c>
      <c r="E51" s="316">
        <v>18612</v>
      </c>
    </row>
    <row r="52" spans="1:5" ht="15.75" customHeight="1" x14ac:dyDescent="0.2">
      <c r="A52" s="316">
        <f>AT3A_Schools_PS!A52</f>
        <v>43</v>
      </c>
      <c r="B52" s="316" t="str">
        <f>AT3A_Schools_PS!B52</f>
        <v>43-KANPUR NAGAR</v>
      </c>
      <c r="C52" s="316">
        <v>2</v>
      </c>
      <c r="D52" s="316">
        <v>6</v>
      </c>
      <c r="E52" s="316">
        <v>2471</v>
      </c>
    </row>
    <row r="53" spans="1:5" ht="15.75" customHeight="1" x14ac:dyDescent="0.2">
      <c r="A53" s="316">
        <f>AT3A_Schools_PS!A53</f>
        <v>44</v>
      </c>
      <c r="B53" s="316" t="str">
        <f>AT3A_Schools_PS!B53</f>
        <v>44-KAAS GANJ</v>
      </c>
      <c r="C53" s="316">
        <v>1</v>
      </c>
      <c r="D53" s="316">
        <v>11</v>
      </c>
      <c r="E53" s="316">
        <v>1322</v>
      </c>
    </row>
    <row r="54" spans="1:5" ht="15.75" customHeight="1" x14ac:dyDescent="0.2">
      <c r="A54" s="316">
        <f>AT3A_Schools_PS!A54</f>
        <v>45</v>
      </c>
      <c r="B54" s="316" t="str">
        <f>AT3A_Schools_PS!B54</f>
        <v>45-KAUSHAMBI</v>
      </c>
      <c r="C54" s="316">
        <v>1</v>
      </c>
      <c r="D54" s="316">
        <v>11</v>
      </c>
      <c r="E54" s="316">
        <v>3581</v>
      </c>
    </row>
    <row r="55" spans="1:5" ht="15.75" customHeight="1" x14ac:dyDescent="0.2">
      <c r="A55" s="316">
        <f>AT3A_Schools_PS!A55</f>
        <v>46</v>
      </c>
      <c r="B55" s="316" t="str">
        <f>AT3A_Schools_PS!B55</f>
        <v>46-KUSHINAGAR</v>
      </c>
      <c r="C55" s="316">
        <v>2</v>
      </c>
      <c r="D55" s="316">
        <v>10</v>
      </c>
      <c r="E55" s="316">
        <v>2698</v>
      </c>
    </row>
    <row r="56" spans="1:5" ht="15.75" customHeight="1" x14ac:dyDescent="0.2">
      <c r="A56" s="316">
        <f>AT3A_Schools_PS!A56</f>
        <v>47</v>
      </c>
      <c r="B56" s="316" t="str">
        <f>AT3A_Schools_PS!B56</f>
        <v>47-LAKHIMPUR KHERI</v>
      </c>
      <c r="C56" s="316">
        <v>4</v>
      </c>
      <c r="D56" s="316">
        <v>11</v>
      </c>
      <c r="E56" s="316">
        <v>5893</v>
      </c>
    </row>
    <row r="57" spans="1:5" ht="15.75" customHeight="1" x14ac:dyDescent="0.2">
      <c r="A57" s="316">
        <f>AT3A_Schools_PS!A57</f>
        <v>48</v>
      </c>
      <c r="B57" s="316" t="str">
        <f>AT3A_Schools_PS!B57</f>
        <v>48-LALITPUR</v>
      </c>
      <c r="C57" s="316">
        <v>1</v>
      </c>
      <c r="D57" s="316">
        <v>10</v>
      </c>
      <c r="E57" s="316">
        <v>1511</v>
      </c>
    </row>
    <row r="58" spans="1:5" ht="15.75" customHeight="1" x14ac:dyDescent="0.2">
      <c r="A58" s="316">
        <f>AT3A_Schools_PS!A58</f>
        <v>49</v>
      </c>
      <c r="B58" s="316" t="str">
        <f>AT3A_Schools_PS!B58</f>
        <v>49-LUCKNOW</v>
      </c>
      <c r="C58" s="316">
        <v>2</v>
      </c>
      <c r="D58" s="316">
        <v>10</v>
      </c>
      <c r="E58" s="316">
        <v>711</v>
      </c>
    </row>
    <row r="59" spans="1:5" ht="15.75" customHeight="1" x14ac:dyDescent="0.2">
      <c r="A59" s="316">
        <f>AT3A_Schools_PS!A59</f>
        <v>50</v>
      </c>
      <c r="B59" s="316" t="str">
        <f>AT3A_Schools_PS!B59</f>
        <v>50-MAHOBA</v>
      </c>
      <c r="C59" s="316">
        <v>1</v>
      </c>
      <c r="D59" s="316">
        <v>10</v>
      </c>
      <c r="E59" s="316">
        <v>2200</v>
      </c>
    </row>
    <row r="60" spans="1:5" ht="15.75" customHeight="1" x14ac:dyDescent="0.2">
      <c r="A60" s="316">
        <f>AT3A_Schools_PS!A60</f>
        <v>51</v>
      </c>
      <c r="B60" s="316" t="str">
        <f>AT3A_Schools_PS!B60</f>
        <v>51-MAHRAJGANJ</v>
      </c>
      <c r="C60" s="316">
        <v>2</v>
      </c>
      <c r="D60" s="316">
        <v>11</v>
      </c>
      <c r="E60" s="316">
        <v>2201</v>
      </c>
    </row>
    <row r="61" spans="1:5" ht="15.75" customHeight="1" x14ac:dyDescent="0.2">
      <c r="A61" s="316">
        <f>AT3A_Schools_PS!A61</f>
        <v>52</v>
      </c>
      <c r="B61" s="316" t="str">
        <f>AT3A_Schools_PS!B61</f>
        <v>52-MAINPURI</v>
      </c>
      <c r="C61" s="316">
        <v>0</v>
      </c>
      <c r="D61" s="316">
        <v>11</v>
      </c>
      <c r="E61" s="316">
        <v>2170</v>
      </c>
    </row>
    <row r="62" spans="1:5" ht="15.75" customHeight="1" x14ac:dyDescent="0.2">
      <c r="A62" s="316">
        <f>AT3A_Schools_PS!A62</f>
        <v>53</v>
      </c>
      <c r="B62" s="316" t="str">
        <f>AT3A_Schools_PS!B62</f>
        <v>53-MATHURA</v>
      </c>
      <c r="C62" s="316">
        <v>2</v>
      </c>
      <c r="D62" s="316">
        <v>4</v>
      </c>
      <c r="E62" s="316">
        <v>1235</v>
      </c>
    </row>
    <row r="63" spans="1:5" ht="15.75" customHeight="1" x14ac:dyDescent="0.2">
      <c r="A63" s="316">
        <f>AT3A_Schools_PS!A63</f>
        <v>54</v>
      </c>
      <c r="B63" s="316" t="str">
        <f>AT3A_Schools_PS!B63</f>
        <v>54-MAU</v>
      </c>
      <c r="C63" s="316">
        <v>2</v>
      </c>
      <c r="D63" s="316">
        <v>11</v>
      </c>
      <c r="E63" s="316">
        <v>1814</v>
      </c>
    </row>
    <row r="64" spans="1:5" ht="15.75" customHeight="1" x14ac:dyDescent="0.2">
      <c r="A64" s="316">
        <f>AT3A_Schools_PS!A64</f>
        <v>55</v>
      </c>
      <c r="B64" s="316" t="str">
        <f>AT3A_Schools_PS!B64</f>
        <v>55-MEERUT</v>
      </c>
      <c r="C64" s="316">
        <v>1</v>
      </c>
      <c r="D64" s="316">
        <v>9</v>
      </c>
      <c r="E64" s="316">
        <v>2197</v>
      </c>
    </row>
    <row r="65" spans="1:5" ht="15.75" customHeight="1" x14ac:dyDescent="0.2">
      <c r="A65" s="316">
        <f>AT3A_Schools_PS!A65</f>
        <v>56</v>
      </c>
      <c r="B65" s="316" t="str">
        <f>AT3A_Schools_PS!B65</f>
        <v>56-MIRZAPUR</v>
      </c>
      <c r="C65" s="316">
        <v>3</v>
      </c>
      <c r="D65" s="316">
        <v>9</v>
      </c>
      <c r="E65" s="316">
        <v>3044</v>
      </c>
    </row>
    <row r="66" spans="1:5" ht="15.75" customHeight="1" x14ac:dyDescent="0.2">
      <c r="A66" s="316">
        <f>AT3A_Schools_PS!A66</f>
        <v>57</v>
      </c>
      <c r="B66" s="316" t="str">
        <f>AT3A_Schools_PS!B66</f>
        <v>57-MORADABAD</v>
      </c>
      <c r="C66" s="316">
        <v>3</v>
      </c>
      <c r="D66" s="316">
        <v>9</v>
      </c>
      <c r="E66" s="316">
        <v>4636</v>
      </c>
    </row>
    <row r="67" spans="1:5" ht="15.75" customHeight="1" x14ac:dyDescent="0.2">
      <c r="A67" s="316">
        <f>AT3A_Schools_PS!A67</f>
        <v>58</v>
      </c>
      <c r="B67" s="316" t="str">
        <f>AT3A_Schools_PS!B67</f>
        <v>58-MUZAFFARNAGAR</v>
      </c>
      <c r="C67" s="316">
        <v>4</v>
      </c>
      <c r="D67" s="316">
        <v>9</v>
      </c>
      <c r="E67" s="316">
        <v>2011</v>
      </c>
    </row>
    <row r="68" spans="1:5" ht="15.75" customHeight="1" x14ac:dyDescent="0.2">
      <c r="A68" s="316">
        <f>AT3A_Schools_PS!A68</f>
        <v>59</v>
      </c>
      <c r="B68" s="316" t="str">
        <f>AT3A_Schools_PS!B68</f>
        <v>59-PILIBHIT</v>
      </c>
      <c r="C68" s="316">
        <v>3</v>
      </c>
      <c r="D68" s="316">
        <v>7</v>
      </c>
      <c r="E68" s="316">
        <v>1552</v>
      </c>
    </row>
    <row r="69" spans="1:5" ht="15.75" customHeight="1" x14ac:dyDescent="0.2">
      <c r="A69" s="316">
        <f>AT3A_Schools_PS!A69</f>
        <v>60</v>
      </c>
      <c r="B69" s="316" t="str">
        <f>AT3A_Schools_PS!B69</f>
        <v>60-PRATAPGARH</v>
      </c>
      <c r="C69" s="316">
        <v>2</v>
      </c>
      <c r="D69" s="316">
        <v>9</v>
      </c>
      <c r="E69" s="316">
        <v>9239</v>
      </c>
    </row>
    <row r="70" spans="1:5" ht="15.75" customHeight="1" x14ac:dyDescent="0.2">
      <c r="A70" s="316">
        <f>AT3A_Schools_PS!A70</f>
        <v>61</v>
      </c>
      <c r="B70" s="316" t="str">
        <f>AT3A_Schools_PS!B70</f>
        <v>61-RAI BAREILY</v>
      </c>
      <c r="C70" s="316">
        <v>1</v>
      </c>
      <c r="D70" s="316">
        <v>9</v>
      </c>
      <c r="E70" s="316">
        <v>1647</v>
      </c>
    </row>
    <row r="71" spans="1:5" ht="15.75" customHeight="1" x14ac:dyDescent="0.2">
      <c r="A71" s="316">
        <f>AT3A_Schools_PS!A71</f>
        <v>62</v>
      </c>
      <c r="B71" s="316" t="str">
        <f>AT3A_Schools_PS!B71</f>
        <v>62-RAMPUR</v>
      </c>
      <c r="C71" s="316">
        <v>2</v>
      </c>
      <c r="D71" s="316">
        <v>12</v>
      </c>
      <c r="E71" s="316">
        <v>5945</v>
      </c>
    </row>
    <row r="72" spans="1:5" ht="15.75" customHeight="1" x14ac:dyDescent="0.2">
      <c r="A72" s="316">
        <f>AT3A_Schools_PS!A72</f>
        <v>63</v>
      </c>
      <c r="B72" s="316" t="str">
        <f>AT3A_Schools_PS!B72</f>
        <v>63-SAHARANPUR</v>
      </c>
      <c r="C72" s="316">
        <v>4</v>
      </c>
      <c r="D72" s="316">
        <v>10</v>
      </c>
      <c r="E72" s="316">
        <v>5256</v>
      </c>
    </row>
    <row r="73" spans="1:5" ht="15.75" customHeight="1" x14ac:dyDescent="0.2">
      <c r="A73" s="316">
        <f>AT3A_Schools_PS!A73</f>
        <v>64</v>
      </c>
      <c r="B73" s="316" t="str">
        <f>AT3A_Schools_PS!B73</f>
        <v>64-SANTKABIR NAGAR</v>
      </c>
      <c r="C73" s="316">
        <v>2</v>
      </c>
      <c r="D73" s="316">
        <v>12</v>
      </c>
      <c r="E73" s="316">
        <v>4121</v>
      </c>
    </row>
    <row r="74" spans="1:5" ht="15.75" customHeight="1" x14ac:dyDescent="0.2">
      <c r="A74" s="316">
        <f>AT3A_Schools_PS!A74</f>
        <v>65</v>
      </c>
      <c r="B74" s="316" t="str">
        <f>AT3A_Schools_PS!B74</f>
        <v>65-SHAHJAHANPUR</v>
      </c>
      <c r="C74" s="316">
        <v>2</v>
      </c>
      <c r="D74" s="316">
        <v>9</v>
      </c>
      <c r="E74" s="316">
        <v>3197</v>
      </c>
    </row>
    <row r="75" spans="1:5" ht="15.75" customHeight="1" x14ac:dyDescent="0.2">
      <c r="A75" s="316">
        <f>AT3A_Schools_PS!A75</f>
        <v>66</v>
      </c>
      <c r="B75" s="316" t="str">
        <f>AT3A_Schools_PS!B75</f>
        <v>66-SHRAWASTI</v>
      </c>
      <c r="C75" s="316">
        <v>1</v>
      </c>
      <c r="D75" s="316">
        <v>9</v>
      </c>
      <c r="E75" s="316">
        <v>1933</v>
      </c>
    </row>
    <row r="76" spans="1:5" ht="15.75" customHeight="1" x14ac:dyDescent="0.2">
      <c r="A76" s="316">
        <f>AT3A_Schools_PS!A76</f>
        <v>67</v>
      </c>
      <c r="B76" s="316" t="str">
        <f>AT3A_Schools_PS!B76</f>
        <v>67-SIDDHARTHNAGAR</v>
      </c>
      <c r="C76" s="316">
        <v>2</v>
      </c>
      <c r="D76" s="316">
        <v>12</v>
      </c>
      <c r="E76" s="316">
        <v>4570</v>
      </c>
    </row>
    <row r="77" spans="1:5" ht="15.75" customHeight="1" x14ac:dyDescent="0.2">
      <c r="A77" s="316">
        <f>AT3A_Schools_PS!A77</f>
        <v>68</v>
      </c>
      <c r="B77" s="316" t="str">
        <f>AT3A_Schools_PS!B77</f>
        <v>68-SITAPUR</v>
      </c>
      <c r="C77" s="316">
        <v>2</v>
      </c>
      <c r="D77" s="316">
        <v>11</v>
      </c>
      <c r="E77" s="316">
        <v>1280</v>
      </c>
    </row>
    <row r="78" spans="1:5" ht="15.75" customHeight="1" x14ac:dyDescent="0.2">
      <c r="A78" s="316">
        <f>AT3A_Schools_PS!A78</f>
        <v>69</v>
      </c>
      <c r="B78" s="316" t="str">
        <f>AT3A_Schools_PS!B78</f>
        <v>69-SONBHADRA</v>
      </c>
      <c r="C78" s="316">
        <v>1</v>
      </c>
      <c r="D78" s="316">
        <v>11</v>
      </c>
      <c r="E78" s="316">
        <v>3823</v>
      </c>
    </row>
    <row r="79" spans="1:5" ht="15.75" customHeight="1" x14ac:dyDescent="0.2">
      <c r="A79" s="316">
        <f>AT3A_Schools_PS!A79</f>
        <v>70</v>
      </c>
      <c r="B79" s="316" t="str">
        <f>AT3A_Schools_PS!B79</f>
        <v>70-SULTANPUR</v>
      </c>
      <c r="C79" s="316">
        <v>0</v>
      </c>
      <c r="D79" s="316">
        <v>12</v>
      </c>
      <c r="E79" s="316">
        <v>5915</v>
      </c>
    </row>
    <row r="80" spans="1:5" ht="15.75" customHeight="1" x14ac:dyDescent="0.2">
      <c r="A80" s="316">
        <f>AT3A_Schools_PS!A80</f>
        <v>71</v>
      </c>
      <c r="B80" s="316" t="str">
        <f>AT3A_Schools_PS!B80</f>
        <v>71-UNNAO</v>
      </c>
      <c r="C80" s="316">
        <v>1</v>
      </c>
      <c r="D80" s="316">
        <v>8</v>
      </c>
      <c r="E80" s="316">
        <v>6754</v>
      </c>
    </row>
    <row r="81" spans="1:5" ht="15.75" customHeight="1" x14ac:dyDescent="0.2">
      <c r="A81" s="316">
        <f>AT3A_Schools_PS!A81</f>
        <v>72</v>
      </c>
      <c r="B81" s="316" t="str">
        <f>AT3A_Schools_PS!B81</f>
        <v>72-VARANASI</v>
      </c>
      <c r="C81" s="316">
        <v>3</v>
      </c>
      <c r="D81" s="316">
        <v>11</v>
      </c>
      <c r="E81" s="316">
        <v>3829</v>
      </c>
    </row>
    <row r="82" spans="1:5" ht="15.75" customHeight="1" x14ac:dyDescent="0.2">
      <c r="A82" s="316">
        <f>AT3A_Schools_PS!A82</f>
        <v>73</v>
      </c>
      <c r="B82" s="316" t="str">
        <f>AT3A_Schools_PS!B82</f>
        <v>73-SAMBHAL</v>
      </c>
      <c r="C82" s="316">
        <v>1</v>
      </c>
      <c r="D82" s="316">
        <v>12</v>
      </c>
      <c r="E82" s="316">
        <v>3547</v>
      </c>
    </row>
    <row r="83" spans="1:5" ht="15.75" customHeight="1" x14ac:dyDescent="0.2">
      <c r="A83" s="316">
        <f>AT3A_Schools_PS!A83</f>
        <v>74</v>
      </c>
      <c r="B83" s="316" t="str">
        <f>AT3A_Schools_PS!B83</f>
        <v>74-HAPUR</v>
      </c>
      <c r="C83" s="316">
        <v>4</v>
      </c>
      <c r="D83" s="316">
        <v>12</v>
      </c>
      <c r="E83" s="316">
        <v>2884</v>
      </c>
    </row>
    <row r="84" spans="1:5" ht="15.75" customHeight="1" x14ac:dyDescent="0.2">
      <c r="A84" s="316">
        <f>AT3A_Schools_PS!A84</f>
        <v>75</v>
      </c>
      <c r="B84" s="316" t="str">
        <f>AT3A_Schools_PS!B84</f>
        <v>75-SHAMLI</v>
      </c>
      <c r="C84" s="316">
        <v>2</v>
      </c>
      <c r="D84" s="316">
        <v>11</v>
      </c>
      <c r="E84" s="316">
        <v>1335</v>
      </c>
    </row>
    <row r="89" spans="1:5" ht="15.75" customHeight="1" x14ac:dyDescent="0.2">
      <c r="A89" s="347" t="str">
        <f>AT_2A_fundflow!A73</f>
        <v>Date:</v>
      </c>
      <c r="D89" s="346" t="str">
        <f>'AT-1'!J46</f>
        <v>(Signature)</v>
      </c>
    </row>
    <row r="90" spans="1:5" ht="15.75" customHeight="1" x14ac:dyDescent="0.2">
      <c r="A90" s="347" t="str">
        <f>AT_2A_fundflow!A74</f>
        <v>Place: LUCKNOW</v>
      </c>
      <c r="D90" s="346" t="str">
        <f>'AT-1'!J47</f>
        <v>Secretary Basic Education Department</v>
      </c>
    </row>
    <row r="91" spans="1:5" ht="15.75" customHeight="1" x14ac:dyDescent="0.2">
      <c r="C91" s="215" t="str">
        <f>'AT-1'!I48</f>
        <v>Seal:</v>
      </c>
      <c r="D91" s="347"/>
    </row>
  </sheetData>
  <mergeCells count="6">
    <mergeCell ref="A2:E2"/>
    <mergeCell ref="A4:E4"/>
    <mergeCell ref="A6:A7"/>
    <mergeCell ref="B6:B7"/>
    <mergeCell ref="C6:E6"/>
    <mergeCell ref="A3:E3"/>
  </mergeCells>
  <conditionalFormatting sqref="D10:D84">
    <cfRule type="cellIs" dxfId="19" priority="1" operator="greaterThan">
      <formula>12</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3"/>
  <sheetViews>
    <sheetView view="pageBreakPreview" zoomScale="60" workbookViewId="0">
      <pane xSplit="2" ySplit="11" topLeftCell="C54"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140625" style="343" customWidth="1"/>
    <col min="2" max="2" width="23.5703125" style="343" customWidth="1"/>
    <col min="3" max="3" width="23.7109375" style="343" customWidth="1"/>
    <col min="4" max="4" width="9.42578125" style="343" customWidth="1"/>
    <col min="5" max="5" width="7.85546875" style="343" customWidth="1"/>
    <col min="6" max="6" width="10.5703125" style="343" customWidth="1"/>
    <col min="7" max="7" width="13.28515625" style="343" customWidth="1"/>
    <col min="8" max="8" width="7.42578125" style="343" customWidth="1"/>
    <col min="9" max="9" width="14.42578125" style="343" customWidth="1"/>
    <col min="10" max="10" width="14.42578125" style="343"/>
    <col min="11" max="11" width="7.5703125" style="343" hidden="1" customWidth="1"/>
    <col min="12" max="16384" width="14.42578125" style="343"/>
  </cols>
  <sheetData>
    <row r="1" spans="1:26" ht="12.75" x14ac:dyDescent="0.2">
      <c r="A1" s="302"/>
      <c r="B1" s="302"/>
      <c r="C1" s="302"/>
      <c r="D1" s="302"/>
      <c r="E1" s="302"/>
      <c r="F1" s="302"/>
      <c r="G1" s="302"/>
      <c r="H1" s="302"/>
      <c r="I1" s="302"/>
      <c r="J1" s="303" t="s">
        <v>418</v>
      </c>
    </row>
    <row r="2" spans="1:26" ht="12.75" x14ac:dyDescent="0.2">
      <c r="A2" s="620" t="str">
        <f>'AT-2-S1 BUDGET'!A2</f>
        <v>[Mid Day Meal Scheme, U.P.]</v>
      </c>
      <c r="B2" s="608"/>
      <c r="C2" s="608"/>
      <c r="D2" s="608"/>
      <c r="E2" s="608"/>
      <c r="F2" s="608"/>
      <c r="G2" s="608"/>
      <c r="H2" s="608"/>
      <c r="I2" s="608"/>
      <c r="J2" s="608"/>
    </row>
    <row r="3" spans="1:26" ht="23.25" x14ac:dyDescent="0.35">
      <c r="A3" s="622" t="str">
        <f>'AT-2-S1 BUDGET'!A3</f>
        <v>Annual Work Plan and Budget 2018-19</v>
      </c>
      <c r="B3" s="608"/>
      <c r="C3" s="608"/>
      <c r="D3" s="608"/>
      <c r="E3" s="608"/>
      <c r="F3" s="608"/>
      <c r="G3" s="608"/>
      <c r="H3" s="608"/>
      <c r="I3" s="608"/>
      <c r="J3" s="608"/>
    </row>
    <row r="4" spans="1:26" ht="12.75" x14ac:dyDescent="0.2">
      <c r="A4" s="621" t="s">
        <v>419</v>
      </c>
      <c r="B4" s="608"/>
      <c r="C4" s="608"/>
      <c r="D4" s="608"/>
      <c r="E4" s="608"/>
      <c r="F4" s="608"/>
      <c r="G4" s="608"/>
      <c r="H4" s="608"/>
      <c r="I4" s="608"/>
      <c r="J4" s="608"/>
    </row>
    <row r="5" spans="1:26" ht="12.75" x14ac:dyDescent="0.2">
      <c r="A5" s="324" t="str">
        <f>AT_2A_fundflow!A5</f>
        <v>State: UTTAR PRADESH</v>
      </c>
      <c r="B5" s="302"/>
      <c r="C5" s="302"/>
      <c r="D5" s="302"/>
      <c r="E5" s="302"/>
      <c r="F5" s="302"/>
      <c r="G5" s="302"/>
      <c r="H5" s="302"/>
      <c r="I5" s="302"/>
      <c r="J5" s="374" t="str">
        <f>AT_2A_fundflow!U5</f>
        <v>(For the Period 01.04.17 to 31.03.18)</v>
      </c>
    </row>
    <row r="6" spans="1:26" ht="12.75" x14ac:dyDescent="0.2">
      <c r="A6" s="603" t="s">
        <v>421</v>
      </c>
      <c r="B6" s="603" t="s">
        <v>99</v>
      </c>
      <c r="C6" s="603" t="s">
        <v>422</v>
      </c>
      <c r="D6" s="603" t="s">
        <v>423</v>
      </c>
      <c r="E6" s="603" t="s">
        <v>425</v>
      </c>
      <c r="F6" s="605" t="s">
        <v>426</v>
      </c>
      <c r="G6" s="609"/>
      <c r="H6" s="610"/>
      <c r="I6" s="603" t="s">
        <v>427</v>
      </c>
      <c r="J6" s="603" t="s">
        <v>428</v>
      </c>
      <c r="K6" s="309"/>
      <c r="L6" s="309"/>
      <c r="M6" s="309"/>
      <c r="N6" s="309"/>
      <c r="O6" s="309"/>
      <c r="P6" s="309"/>
      <c r="Q6" s="309"/>
      <c r="R6" s="309"/>
      <c r="S6" s="309"/>
      <c r="T6" s="309"/>
      <c r="U6" s="309"/>
      <c r="V6" s="309"/>
      <c r="W6" s="309"/>
      <c r="X6" s="309"/>
      <c r="Y6" s="309"/>
      <c r="Z6" s="309"/>
    </row>
    <row r="7" spans="1:26" ht="12.75" x14ac:dyDescent="0.2">
      <c r="A7" s="631"/>
      <c r="B7" s="631"/>
      <c r="C7" s="631"/>
      <c r="D7" s="631"/>
      <c r="E7" s="631"/>
      <c r="F7" s="603" t="s">
        <v>429</v>
      </c>
      <c r="G7" s="603" t="s">
        <v>430</v>
      </c>
      <c r="H7" s="603" t="s">
        <v>431</v>
      </c>
      <c r="I7" s="631"/>
      <c r="J7" s="631"/>
      <c r="K7" s="309"/>
      <c r="L7" s="309"/>
      <c r="M7" s="309"/>
      <c r="N7" s="309"/>
      <c r="O7" s="309"/>
      <c r="P7" s="309"/>
      <c r="Q7" s="309"/>
      <c r="R7" s="309"/>
      <c r="S7" s="309"/>
      <c r="T7" s="309"/>
      <c r="U7" s="309"/>
      <c r="V7" s="309"/>
      <c r="W7" s="309"/>
      <c r="X7" s="309"/>
      <c r="Y7" s="309"/>
      <c r="Z7" s="309"/>
    </row>
    <row r="8" spans="1:26" ht="12.75" x14ac:dyDescent="0.2">
      <c r="A8" s="631"/>
      <c r="B8" s="631"/>
      <c r="C8" s="631"/>
      <c r="D8" s="631"/>
      <c r="E8" s="631"/>
      <c r="F8" s="631"/>
      <c r="G8" s="631"/>
      <c r="H8" s="631"/>
      <c r="I8" s="631"/>
      <c r="J8" s="631"/>
      <c r="K8" s="309"/>
      <c r="L8" s="309"/>
      <c r="M8" s="309"/>
      <c r="N8" s="309"/>
      <c r="O8" s="309"/>
      <c r="P8" s="309"/>
      <c r="Q8" s="309"/>
      <c r="R8" s="309"/>
      <c r="S8" s="309"/>
      <c r="T8" s="309"/>
      <c r="U8" s="309"/>
      <c r="V8" s="309"/>
      <c r="W8" s="309"/>
      <c r="X8" s="309"/>
      <c r="Y8" s="309"/>
      <c r="Z8" s="309"/>
    </row>
    <row r="9" spans="1:26" ht="66.75" customHeight="1" x14ac:dyDescent="0.2">
      <c r="A9" s="611"/>
      <c r="B9" s="611"/>
      <c r="C9" s="611"/>
      <c r="D9" s="611"/>
      <c r="E9" s="611"/>
      <c r="F9" s="611"/>
      <c r="G9" s="611"/>
      <c r="H9" s="611"/>
      <c r="I9" s="611"/>
      <c r="J9" s="611"/>
      <c r="K9" s="309"/>
      <c r="L9" s="309"/>
      <c r="M9" s="309"/>
      <c r="N9" s="309"/>
      <c r="O9" s="309"/>
      <c r="P9" s="309"/>
      <c r="Q9" s="309"/>
      <c r="R9" s="309"/>
      <c r="S9" s="309"/>
      <c r="T9" s="309"/>
      <c r="U9" s="309"/>
      <c r="V9" s="309"/>
      <c r="W9" s="309"/>
      <c r="X9" s="309"/>
      <c r="Y9" s="309"/>
      <c r="Z9" s="309"/>
    </row>
    <row r="10" spans="1:26" ht="12.75" x14ac:dyDescent="0.2">
      <c r="A10" s="310">
        <v>1</v>
      </c>
      <c r="B10" s="310">
        <v>2</v>
      </c>
      <c r="C10" s="310">
        <v>3</v>
      </c>
      <c r="D10" s="310">
        <v>4</v>
      </c>
      <c r="E10" s="310">
        <v>5</v>
      </c>
      <c r="F10" s="310">
        <v>6</v>
      </c>
      <c r="G10" s="310">
        <v>7</v>
      </c>
      <c r="H10" s="310">
        <v>8</v>
      </c>
      <c r="I10" s="310">
        <v>9</v>
      </c>
      <c r="J10" s="310">
        <v>10</v>
      </c>
      <c r="K10" s="309"/>
      <c r="L10" s="309"/>
      <c r="M10" s="309"/>
      <c r="N10" s="309"/>
      <c r="O10" s="309"/>
      <c r="P10" s="309"/>
      <c r="Q10" s="309"/>
      <c r="R10" s="309"/>
      <c r="S10" s="309"/>
      <c r="T10" s="309"/>
      <c r="U10" s="309"/>
      <c r="V10" s="309"/>
      <c r="W10" s="309"/>
      <c r="X10" s="309"/>
      <c r="Y10" s="309"/>
      <c r="Z10" s="309"/>
    </row>
    <row r="11" spans="1:26" ht="12.75" x14ac:dyDescent="0.2">
      <c r="A11" s="375"/>
      <c r="B11" s="375" t="s">
        <v>32</v>
      </c>
      <c r="C11" s="375"/>
      <c r="D11" s="375">
        <f>SUM(D12:D86)</f>
        <v>0</v>
      </c>
      <c r="E11" s="410">
        <f>SUM(E12:E86)</f>
        <v>0</v>
      </c>
      <c r="F11" s="375">
        <f>SUM(F12:F86)</f>
        <v>0</v>
      </c>
      <c r="G11" s="375">
        <f>SUM(G12:G86)</f>
        <v>0</v>
      </c>
      <c r="H11" s="375">
        <f>SUM(H12:H86)</f>
        <v>0</v>
      </c>
      <c r="I11" s="375"/>
      <c r="J11" s="410">
        <f>SUM(J12:J86)</f>
        <v>0</v>
      </c>
      <c r="K11" s="347"/>
      <c r="L11" s="347"/>
      <c r="M11" s="347"/>
      <c r="N11" s="347"/>
      <c r="O11" s="347"/>
      <c r="P11" s="347"/>
      <c r="Q11" s="347"/>
      <c r="R11" s="347"/>
      <c r="S11" s="347"/>
      <c r="T11" s="347"/>
      <c r="U11" s="347"/>
      <c r="V11" s="347"/>
      <c r="W11" s="347"/>
      <c r="X11" s="347"/>
      <c r="Y11" s="347"/>
      <c r="Z11" s="347"/>
    </row>
    <row r="12" spans="1:26" ht="12.75" x14ac:dyDescent="0.2">
      <c r="A12" s="379">
        <f>AT3A_Schools_PS!A10</f>
        <v>1</v>
      </c>
      <c r="B12" s="379" t="str">
        <f>AT3A_Schools_PS!B10</f>
        <v>01-AGRA</v>
      </c>
      <c r="C12" s="411" t="s">
        <v>51</v>
      </c>
      <c r="D12" s="379">
        <v>0</v>
      </c>
      <c r="E12" s="402">
        <v>0</v>
      </c>
      <c r="F12" s="379">
        <v>0</v>
      </c>
      <c r="G12" s="379">
        <v>0</v>
      </c>
      <c r="H12" s="379">
        <v>0</v>
      </c>
      <c r="I12" s="411" t="s">
        <v>51</v>
      </c>
      <c r="J12" s="402">
        <v>0</v>
      </c>
      <c r="K12" s="343">
        <f t="shared" ref="K12:K86" si="0">F12+G12+H12</f>
        <v>0</v>
      </c>
    </row>
    <row r="13" spans="1:26" ht="12.75" x14ac:dyDescent="0.2">
      <c r="A13" s="379">
        <f>AT3A_Schools_PS!A11</f>
        <v>2</v>
      </c>
      <c r="B13" s="379" t="str">
        <f>AT3A_Schools_PS!B11</f>
        <v>02-ALIGARH</v>
      </c>
      <c r="C13" s="411" t="s">
        <v>51</v>
      </c>
      <c r="D13" s="379">
        <v>0</v>
      </c>
      <c r="E13" s="402">
        <v>0</v>
      </c>
      <c r="F13" s="379">
        <v>0</v>
      </c>
      <c r="G13" s="379">
        <v>0</v>
      </c>
      <c r="H13" s="379">
        <v>0</v>
      </c>
      <c r="I13" s="411" t="s">
        <v>51</v>
      </c>
      <c r="J13" s="402">
        <v>0</v>
      </c>
      <c r="K13" s="343">
        <f t="shared" si="0"/>
        <v>0</v>
      </c>
    </row>
    <row r="14" spans="1:26" ht="12.75" x14ac:dyDescent="0.2">
      <c r="A14" s="379">
        <f>AT3A_Schools_PS!A12</f>
        <v>3</v>
      </c>
      <c r="B14" s="379" t="str">
        <f>AT3A_Schools_PS!B12</f>
        <v>03-ALLAHABAD</v>
      </c>
      <c r="C14" s="411" t="s">
        <v>51</v>
      </c>
      <c r="D14" s="379">
        <v>0</v>
      </c>
      <c r="E14" s="402">
        <v>0</v>
      </c>
      <c r="F14" s="379">
        <v>0</v>
      </c>
      <c r="G14" s="379">
        <v>0</v>
      </c>
      <c r="H14" s="379">
        <v>0</v>
      </c>
      <c r="I14" s="411" t="s">
        <v>51</v>
      </c>
      <c r="J14" s="402">
        <v>0</v>
      </c>
      <c r="K14" s="343">
        <f t="shared" si="0"/>
        <v>0</v>
      </c>
    </row>
    <row r="15" spans="1:26" ht="12.75" x14ac:dyDescent="0.2">
      <c r="A15" s="379">
        <f>AT3A_Schools_PS!A13</f>
        <v>4</v>
      </c>
      <c r="B15" s="379" t="str">
        <f>AT3A_Schools_PS!B13</f>
        <v>04-AMBEDKAR NAGAR</v>
      </c>
      <c r="C15" s="411" t="s">
        <v>51</v>
      </c>
      <c r="D15" s="379">
        <v>0</v>
      </c>
      <c r="E15" s="402">
        <v>0</v>
      </c>
      <c r="F15" s="379">
        <v>0</v>
      </c>
      <c r="G15" s="379">
        <v>0</v>
      </c>
      <c r="H15" s="379">
        <v>0</v>
      </c>
      <c r="I15" s="411" t="s">
        <v>51</v>
      </c>
      <c r="J15" s="402">
        <v>0</v>
      </c>
      <c r="K15" s="343">
        <f t="shared" si="0"/>
        <v>0</v>
      </c>
    </row>
    <row r="16" spans="1:26" ht="12.75" x14ac:dyDescent="0.2">
      <c r="A16" s="379">
        <f>AT3A_Schools_PS!A14</f>
        <v>5</v>
      </c>
      <c r="B16" s="379" t="str">
        <f>AT3A_Schools_PS!B14</f>
        <v>05-AURAIYA</v>
      </c>
      <c r="C16" s="411" t="s">
        <v>51</v>
      </c>
      <c r="D16" s="379">
        <v>0</v>
      </c>
      <c r="E16" s="402">
        <v>0</v>
      </c>
      <c r="F16" s="379">
        <v>0</v>
      </c>
      <c r="G16" s="379">
        <v>0</v>
      </c>
      <c r="H16" s="379">
        <v>0</v>
      </c>
      <c r="I16" s="411" t="s">
        <v>51</v>
      </c>
      <c r="J16" s="402">
        <v>0</v>
      </c>
      <c r="K16" s="343">
        <f t="shared" si="0"/>
        <v>0</v>
      </c>
    </row>
    <row r="17" spans="1:11" ht="12.75" x14ac:dyDescent="0.2">
      <c r="A17" s="379">
        <f>AT3A_Schools_PS!A15</f>
        <v>6</v>
      </c>
      <c r="B17" s="379" t="str">
        <f>AT3A_Schools_PS!B15</f>
        <v>06-AZAMGARH</v>
      </c>
      <c r="C17" s="411" t="s">
        <v>51</v>
      </c>
      <c r="D17" s="379">
        <v>0</v>
      </c>
      <c r="E17" s="402">
        <v>0</v>
      </c>
      <c r="F17" s="379">
        <v>0</v>
      </c>
      <c r="G17" s="379">
        <v>0</v>
      </c>
      <c r="H17" s="379">
        <v>0</v>
      </c>
      <c r="I17" s="411" t="s">
        <v>51</v>
      </c>
      <c r="J17" s="402">
        <v>0</v>
      </c>
      <c r="K17" s="343">
        <f t="shared" si="0"/>
        <v>0</v>
      </c>
    </row>
    <row r="18" spans="1:11" ht="12.75" x14ac:dyDescent="0.2">
      <c r="A18" s="379">
        <f>AT3A_Schools_PS!A16</f>
        <v>7</v>
      </c>
      <c r="B18" s="379" t="str">
        <f>AT3A_Schools_PS!B16</f>
        <v>07-BADAUN</v>
      </c>
      <c r="C18" s="411" t="s">
        <v>51</v>
      </c>
      <c r="D18" s="379">
        <v>0</v>
      </c>
      <c r="E18" s="402">
        <v>0</v>
      </c>
      <c r="F18" s="379">
        <v>0</v>
      </c>
      <c r="G18" s="379">
        <v>0</v>
      </c>
      <c r="H18" s="379">
        <v>0</v>
      </c>
      <c r="I18" s="411" t="s">
        <v>51</v>
      </c>
      <c r="J18" s="402">
        <v>0</v>
      </c>
      <c r="K18" s="343">
        <f t="shared" si="0"/>
        <v>0</v>
      </c>
    </row>
    <row r="19" spans="1:11" ht="12.75" x14ac:dyDescent="0.2">
      <c r="A19" s="379">
        <f>AT3A_Schools_PS!A17</f>
        <v>8</v>
      </c>
      <c r="B19" s="379" t="str">
        <f>AT3A_Schools_PS!B17</f>
        <v>08-BAGHPAT</v>
      </c>
      <c r="C19" s="411" t="s">
        <v>51</v>
      </c>
      <c r="D19" s="379">
        <v>0</v>
      </c>
      <c r="E19" s="402">
        <v>0</v>
      </c>
      <c r="F19" s="379">
        <v>0</v>
      </c>
      <c r="G19" s="379">
        <v>0</v>
      </c>
      <c r="H19" s="379">
        <v>0</v>
      </c>
      <c r="I19" s="411" t="s">
        <v>51</v>
      </c>
      <c r="J19" s="402">
        <v>0</v>
      </c>
      <c r="K19" s="343">
        <f t="shared" si="0"/>
        <v>0</v>
      </c>
    </row>
    <row r="20" spans="1:11" ht="12.75" x14ac:dyDescent="0.2">
      <c r="A20" s="379">
        <f>AT3A_Schools_PS!A18</f>
        <v>9</v>
      </c>
      <c r="B20" s="379" t="str">
        <f>AT3A_Schools_PS!B18</f>
        <v>09-BAHRAICH</v>
      </c>
      <c r="C20" s="411" t="s">
        <v>51</v>
      </c>
      <c r="D20" s="379">
        <v>0</v>
      </c>
      <c r="E20" s="402">
        <v>0</v>
      </c>
      <c r="F20" s="379">
        <v>0</v>
      </c>
      <c r="G20" s="379">
        <v>0</v>
      </c>
      <c r="H20" s="379">
        <v>0</v>
      </c>
      <c r="I20" s="411" t="s">
        <v>51</v>
      </c>
      <c r="J20" s="402">
        <v>0</v>
      </c>
      <c r="K20" s="343">
        <f t="shared" si="0"/>
        <v>0</v>
      </c>
    </row>
    <row r="21" spans="1:11" ht="12.75" x14ac:dyDescent="0.2">
      <c r="A21" s="379">
        <f>AT3A_Schools_PS!A19</f>
        <v>10</v>
      </c>
      <c r="B21" s="379" t="str">
        <f>AT3A_Schools_PS!B19</f>
        <v>10-BALLIA</v>
      </c>
      <c r="C21" s="411" t="s">
        <v>51</v>
      </c>
      <c r="D21" s="379">
        <v>0</v>
      </c>
      <c r="E21" s="402">
        <v>0</v>
      </c>
      <c r="F21" s="379">
        <v>0</v>
      </c>
      <c r="G21" s="379">
        <v>0</v>
      </c>
      <c r="H21" s="379">
        <v>0</v>
      </c>
      <c r="I21" s="411" t="s">
        <v>51</v>
      </c>
      <c r="J21" s="402">
        <v>0</v>
      </c>
      <c r="K21" s="343">
        <f t="shared" si="0"/>
        <v>0</v>
      </c>
    </row>
    <row r="22" spans="1:11" ht="12.75" x14ac:dyDescent="0.2">
      <c r="A22" s="379">
        <f>AT3A_Schools_PS!A20</f>
        <v>11</v>
      </c>
      <c r="B22" s="379" t="str">
        <f>AT3A_Schools_PS!B20</f>
        <v>11-BALRAMPUR</v>
      </c>
      <c r="C22" s="411" t="s">
        <v>51</v>
      </c>
      <c r="D22" s="379">
        <v>0</v>
      </c>
      <c r="E22" s="402">
        <v>0</v>
      </c>
      <c r="F22" s="379">
        <v>0</v>
      </c>
      <c r="G22" s="379">
        <v>0</v>
      </c>
      <c r="H22" s="379">
        <v>0</v>
      </c>
      <c r="I22" s="411" t="s">
        <v>51</v>
      </c>
      <c r="J22" s="402">
        <v>0</v>
      </c>
      <c r="K22" s="343">
        <f t="shared" si="0"/>
        <v>0</v>
      </c>
    </row>
    <row r="23" spans="1:11" ht="12.75" x14ac:dyDescent="0.2">
      <c r="A23" s="379">
        <f>AT3A_Schools_PS!A21</f>
        <v>12</v>
      </c>
      <c r="B23" s="379" t="str">
        <f>AT3A_Schools_PS!B21</f>
        <v>12-BANDA</v>
      </c>
      <c r="C23" s="411" t="s">
        <v>51</v>
      </c>
      <c r="D23" s="379">
        <v>0</v>
      </c>
      <c r="E23" s="402">
        <v>0</v>
      </c>
      <c r="F23" s="379">
        <v>0</v>
      </c>
      <c r="G23" s="379">
        <v>0</v>
      </c>
      <c r="H23" s="379">
        <v>0</v>
      </c>
      <c r="I23" s="411" t="s">
        <v>51</v>
      </c>
      <c r="J23" s="402">
        <v>0</v>
      </c>
      <c r="K23" s="343">
        <f t="shared" si="0"/>
        <v>0</v>
      </c>
    </row>
    <row r="24" spans="1:11" ht="12.75" x14ac:dyDescent="0.2">
      <c r="A24" s="379">
        <f>AT3A_Schools_PS!A22</f>
        <v>13</v>
      </c>
      <c r="B24" s="379" t="str">
        <f>AT3A_Schools_PS!B22</f>
        <v>13-BARABANKI</v>
      </c>
      <c r="C24" s="411" t="s">
        <v>51</v>
      </c>
      <c r="D24" s="379">
        <v>0</v>
      </c>
      <c r="E24" s="402">
        <v>0</v>
      </c>
      <c r="F24" s="379">
        <v>0</v>
      </c>
      <c r="G24" s="379">
        <v>0</v>
      </c>
      <c r="H24" s="379">
        <v>0</v>
      </c>
      <c r="I24" s="411" t="s">
        <v>51</v>
      </c>
      <c r="J24" s="402">
        <v>0</v>
      </c>
      <c r="K24" s="343">
        <f t="shared" si="0"/>
        <v>0</v>
      </c>
    </row>
    <row r="25" spans="1:11" ht="12.75" x14ac:dyDescent="0.2">
      <c r="A25" s="379">
        <f>AT3A_Schools_PS!A23</f>
        <v>14</v>
      </c>
      <c r="B25" s="379" t="str">
        <f>AT3A_Schools_PS!B23</f>
        <v>14-BAREILY</v>
      </c>
      <c r="C25" s="411" t="s">
        <v>51</v>
      </c>
      <c r="D25" s="379">
        <v>0</v>
      </c>
      <c r="E25" s="402">
        <v>0</v>
      </c>
      <c r="F25" s="379">
        <v>0</v>
      </c>
      <c r="G25" s="379">
        <v>0</v>
      </c>
      <c r="H25" s="379">
        <v>0</v>
      </c>
      <c r="I25" s="411" t="s">
        <v>51</v>
      </c>
      <c r="J25" s="402">
        <v>0</v>
      </c>
      <c r="K25" s="343">
        <f t="shared" si="0"/>
        <v>0</v>
      </c>
    </row>
    <row r="26" spans="1:11" ht="12.75" x14ac:dyDescent="0.2">
      <c r="A26" s="379">
        <f>AT3A_Schools_PS!A24</f>
        <v>15</v>
      </c>
      <c r="B26" s="379" t="str">
        <f>AT3A_Schools_PS!B24</f>
        <v>15-BASTI</v>
      </c>
      <c r="C26" s="411" t="s">
        <v>51</v>
      </c>
      <c r="D26" s="379">
        <v>0</v>
      </c>
      <c r="E26" s="402">
        <v>0</v>
      </c>
      <c r="F26" s="379">
        <v>0</v>
      </c>
      <c r="G26" s="379">
        <v>0</v>
      </c>
      <c r="H26" s="379">
        <v>0</v>
      </c>
      <c r="I26" s="411" t="s">
        <v>51</v>
      </c>
      <c r="J26" s="402">
        <v>0</v>
      </c>
      <c r="K26" s="343">
        <f t="shared" si="0"/>
        <v>0</v>
      </c>
    </row>
    <row r="27" spans="1:11" ht="12.75" x14ac:dyDescent="0.2">
      <c r="A27" s="379">
        <f>AT3A_Schools_PS!A25</f>
        <v>16</v>
      </c>
      <c r="B27" s="379" t="str">
        <f>AT3A_Schools_PS!B25</f>
        <v>16-BHADOHI</v>
      </c>
      <c r="C27" s="411" t="s">
        <v>51</v>
      </c>
      <c r="D27" s="379">
        <v>0</v>
      </c>
      <c r="E27" s="402">
        <v>0</v>
      </c>
      <c r="F27" s="379">
        <v>0</v>
      </c>
      <c r="G27" s="379">
        <v>0</v>
      </c>
      <c r="H27" s="379">
        <v>0</v>
      </c>
      <c r="I27" s="411" t="s">
        <v>51</v>
      </c>
      <c r="J27" s="402">
        <v>0</v>
      </c>
      <c r="K27" s="343">
        <f t="shared" si="0"/>
        <v>0</v>
      </c>
    </row>
    <row r="28" spans="1:11" ht="12.75" x14ac:dyDescent="0.2">
      <c r="A28" s="379">
        <f>AT3A_Schools_PS!A26</f>
        <v>17</v>
      </c>
      <c r="B28" s="379" t="str">
        <f>AT3A_Schools_PS!B26</f>
        <v>17-BIJNOUR</v>
      </c>
      <c r="C28" s="411" t="s">
        <v>51</v>
      </c>
      <c r="D28" s="379">
        <v>0</v>
      </c>
      <c r="E28" s="402">
        <v>0</v>
      </c>
      <c r="F28" s="379">
        <v>0</v>
      </c>
      <c r="G28" s="379">
        <v>0</v>
      </c>
      <c r="H28" s="379">
        <v>0</v>
      </c>
      <c r="I28" s="411" t="s">
        <v>51</v>
      </c>
      <c r="J28" s="402">
        <v>0</v>
      </c>
      <c r="K28" s="343">
        <f t="shared" si="0"/>
        <v>0</v>
      </c>
    </row>
    <row r="29" spans="1:11" ht="12.75" x14ac:dyDescent="0.2">
      <c r="A29" s="379">
        <f>AT3A_Schools_PS!A27</f>
        <v>18</v>
      </c>
      <c r="B29" s="379" t="str">
        <f>AT3A_Schools_PS!B27</f>
        <v>18-BULANDSHAHAR</v>
      </c>
      <c r="C29" s="411" t="s">
        <v>51</v>
      </c>
      <c r="D29" s="379">
        <v>0</v>
      </c>
      <c r="E29" s="402">
        <v>0</v>
      </c>
      <c r="F29" s="379">
        <v>0</v>
      </c>
      <c r="G29" s="379">
        <v>0</v>
      </c>
      <c r="H29" s="379">
        <v>0</v>
      </c>
      <c r="I29" s="411" t="s">
        <v>51</v>
      </c>
      <c r="J29" s="402">
        <v>0</v>
      </c>
      <c r="K29" s="343">
        <f t="shared" si="0"/>
        <v>0</v>
      </c>
    </row>
    <row r="30" spans="1:11" ht="12.75" x14ac:dyDescent="0.2">
      <c r="A30" s="379">
        <f>AT3A_Schools_PS!A28</f>
        <v>19</v>
      </c>
      <c r="B30" s="379" t="str">
        <f>AT3A_Schools_PS!B28</f>
        <v>19-CHANDAULI</v>
      </c>
      <c r="C30" s="411" t="s">
        <v>51</v>
      </c>
      <c r="D30" s="379">
        <v>0</v>
      </c>
      <c r="E30" s="402">
        <v>0</v>
      </c>
      <c r="F30" s="379">
        <v>0</v>
      </c>
      <c r="G30" s="379">
        <v>0</v>
      </c>
      <c r="H30" s="379">
        <v>0</v>
      </c>
      <c r="I30" s="411" t="s">
        <v>51</v>
      </c>
      <c r="J30" s="402">
        <v>0</v>
      </c>
      <c r="K30" s="343">
        <f t="shared" si="0"/>
        <v>0</v>
      </c>
    </row>
    <row r="31" spans="1:11" ht="12.75" x14ac:dyDescent="0.2">
      <c r="A31" s="379">
        <f>AT3A_Schools_PS!A29</f>
        <v>20</v>
      </c>
      <c r="B31" s="379" t="str">
        <f>AT3A_Schools_PS!B29</f>
        <v>20-CHITRAKOOT</v>
      </c>
      <c r="C31" s="411" t="s">
        <v>51</v>
      </c>
      <c r="D31" s="379">
        <v>0</v>
      </c>
      <c r="E31" s="402">
        <v>0</v>
      </c>
      <c r="F31" s="379">
        <v>0</v>
      </c>
      <c r="G31" s="379">
        <v>0</v>
      </c>
      <c r="H31" s="379">
        <v>0</v>
      </c>
      <c r="I31" s="411" t="s">
        <v>51</v>
      </c>
      <c r="J31" s="402">
        <v>0</v>
      </c>
      <c r="K31" s="343">
        <f t="shared" si="0"/>
        <v>0</v>
      </c>
    </row>
    <row r="32" spans="1:11" ht="12.75" x14ac:dyDescent="0.2">
      <c r="A32" s="379">
        <f>AT3A_Schools_PS!A30</f>
        <v>21</v>
      </c>
      <c r="B32" s="379" t="str">
        <f>AT3A_Schools_PS!B30</f>
        <v>21-AMETHI</v>
      </c>
      <c r="C32" s="411" t="s">
        <v>51</v>
      </c>
      <c r="D32" s="379">
        <v>0</v>
      </c>
      <c r="E32" s="402">
        <v>0</v>
      </c>
      <c r="F32" s="379">
        <v>0</v>
      </c>
      <c r="G32" s="379">
        <v>0</v>
      </c>
      <c r="H32" s="379">
        <v>0</v>
      </c>
      <c r="I32" s="411" t="s">
        <v>51</v>
      </c>
      <c r="J32" s="402">
        <v>0</v>
      </c>
      <c r="K32" s="343">
        <f t="shared" si="0"/>
        <v>0</v>
      </c>
    </row>
    <row r="33" spans="1:11" ht="12.75" x14ac:dyDescent="0.2">
      <c r="A33" s="379">
        <f>AT3A_Schools_PS!A31</f>
        <v>22</v>
      </c>
      <c r="B33" s="379" t="str">
        <f>AT3A_Schools_PS!B31</f>
        <v>22-DEORIA</v>
      </c>
      <c r="C33" s="411" t="s">
        <v>51</v>
      </c>
      <c r="D33" s="379">
        <v>0</v>
      </c>
      <c r="E33" s="402">
        <v>0</v>
      </c>
      <c r="F33" s="379">
        <v>0</v>
      </c>
      <c r="G33" s="379">
        <v>0</v>
      </c>
      <c r="H33" s="379">
        <v>0</v>
      </c>
      <c r="I33" s="411" t="s">
        <v>51</v>
      </c>
      <c r="J33" s="402">
        <v>0</v>
      </c>
      <c r="K33" s="343">
        <f t="shared" si="0"/>
        <v>0</v>
      </c>
    </row>
    <row r="34" spans="1:11" ht="12.75" x14ac:dyDescent="0.2">
      <c r="A34" s="379">
        <f>AT3A_Schools_PS!A32</f>
        <v>23</v>
      </c>
      <c r="B34" s="379" t="str">
        <f>AT3A_Schools_PS!B32</f>
        <v>23-ETAH</v>
      </c>
      <c r="C34" s="411" t="s">
        <v>51</v>
      </c>
      <c r="D34" s="379">
        <v>0</v>
      </c>
      <c r="E34" s="402">
        <v>0</v>
      </c>
      <c r="F34" s="379">
        <v>0</v>
      </c>
      <c r="G34" s="379">
        <v>0</v>
      </c>
      <c r="H34" s="379">
        <v>0</v>
      </c>
      <c r="I34" s="411" t="s">
        <v>51</v>
      </c>
      <c r="J34" s="402">
        <v>0</v>
      </c>
      <c r="K34" s="343">
        <f t="shared" si="0"/>
        <v>0</v>
      </c>
    </row>
    <row r="35" spans="1:11" ht="12.75" x14ac:dyDescent="0.2">
      <c r="A35" s="379">
        <f>AT3A_Schools_PS!A33</f>
        <v>24</v>
      </c>
      <c r="B35" s="379" t="str">
        <f>AT3A_Schools_PS!B33</f>
        <v>24-FAIZABAD</v>
      </c>
      <c r="C35" s="411" t="s">
        <v>51</v>
      </c>
      <c r="D35" s="379">
        <v>0</v>
      </c>
      <c r="E35" s="402">
        <v>0</v>
      </c>
      <c r="F35" s="379">
        <v>0</v>
      </c>
      <c r="G35" s="379">
        <v>0</v>
      </c>
      <c r="H35" s="379">
        <v>0</v>
      </c>
      <c r="I35" s="411" t="s">
        <v>51</v>
      </c>
      <c r="J35" s="402">
        <v>0</v>
      </c>
      <c r="K35" s="343">
        <f t="shared" si="0"/>
        <v>0</v>
      </c>
    </row>
    <row r="36" spans="1:11" ht="12.75" x14ac:dyDescent="0.2">
      <c r="A36" s="379">
        <f>AT3A_Schools_PS!A34</f>
        <v>25</v>
      </c>
      <c r="B36" s="379" t="str">
        <f>AT3A_Schools_PS!B34</f>
        <v>25-FARRUKHABAD</v>
      </c>
      <c r="C36" s="411" t="s">
        <v>51</v>
      </c>
      <c r="D36" s="379">
        <v>0</v>
      </c>
      <c r="E36" s="402">
        <v>0</v>
      </c>
      <c r="F36" s="379">
        <v>0</v>
      </c>
      <c r="G36" s="379">
        <v>0</v>
      </c>
      <c r="H36" s="379">
        <v>0</v>
      </c>
      <c r="I36" s="411" t="s">
        <v>51</v>
      </c>
      <c r="J36" s="402">
        <v>0</v>
      </c>
      <c r="K36" s="343">
        <f t="shared" si="0"/>
        <v>0</v>
      </c>
    </row>
    <row r="37" spans="1:11" ht="12.75" x14ac:dyDescent="0.2">
      <c r="A37" s="379">
        <f>AT3A_Schools_PS!A35</f>
        <v>26</v>
      </c>
      <c r="B37" s="379" t="str">
        <f>AT3A_Schools_PS!B35</f>
        <v>26-FATEHPUR</v>
      </c>
      <c r="C37" s="411" t="s">
        <v>51</v>
      </c>
      <c r="D37" s="379">
        <v>0</v>
      </c>
      <c r="E37" s="402">
        <v>0</v>
      </c>
      <c r="F37" s="379">
        <v>0</v>
      </c>
      <c r="G37" s="379">
        <v>0</v>
      </c>
      <c r="H37" s="379">
        <v>0</v>
      </c>
      <c r="I37" s="411" t="s">
        <v>51</v>
      </c>
      <c r="J37" s="402">
        <v>0</v>
      </c>
      <c r="K37" s="343">
        <f t="shared" si="0"/>
        <v>0</v>
      </c>
    </row>
    <row r="38" spans="1:11" ht="12.75" x14ac:dyDescent="0.2">
      <c r="A38" s="379">
        <f>AT3A_Schools_PS!A36</f>
        <v>27</v>
      </c>
      <c r="B38" s="379" t="str">
        <f>AT3A_Schools_PS!B36</f>
        <v>27-FIROZABAD</v>
      </c>
      <c r="C38" s="411" t="s">
        <v>51</v>
      </c>
      <c r="D38" s="379">
        <v>0</v>
      </c>
      <c r="E38" s="402">
        <v>0</v>
      </c>
      <c r="F38" s="379">
        <v>0</v>
      </c>
      <c r="G38" s="379">
        <v>0</v>
      </c>
      <c r="H38" s="379">
        <v>0</v>
      </c>
      <c r="I38" s="411" t="s">
        <v>51</v>
      </c>
      <c r="J38" s="402">
        <v>0</v>
      </c>
      <c r="K38" s="343">
        <f t="shared" si="0"/>
        <v>0</v>
      </c>
    </row>
    <row r="39" spans="1:11" ht="12.75" x14ac:dyDescent="0.2">
      <c r="A39" s="379">
        <f>AT3A_Schools_PS!A37</f>
        <v>28</v>
      </c>
      <c r="B39" s="379" t="str">
        <f>AT3A_Schools_PS!B37</f>
        <v>28-G.B. NAGAR</v>
      </c>
      <c r="C39" s="411" t="s">
        <v>51</v>
      </c>
      <c r="D39" s="379">
        <v>0</v>
      </c>
      <c r="E39" s="402">
        <v>0</v>
      </c>
      <c r="F39" s="379">
        <v>0</v>
      </c>
      <c r="G39" s="379">
        <v>0</v>
      </c>
      <c r="H39" s="379">
        <v>0</v>
      </c>
      <c r="I39" s="411" t="s">
        <v>51</v>
      </c>
      <c r="J39" s="402">
        <v>0</v>
      </c>
      <c r="K39" s="343">
        <f t="shared" si="0"/>
        <v>0</v>
      </c>
    </row>
    <row r="40" spans="1:11" ht="12.75" x14ac:dyDescent="0.2">
      <c r="A40" s="379">
        <f>AT3A_Schools_PS!A38</f>
        <v>29</v>
      </c>
      <c r="B40" s="379" t="str">
        <f>AT3A_Schools_PS!B38</f>
        <v>29-GHAZIPUR</v>
      </c>
      <c r="C40" s="411" t="s">
        <v>51</v>
      </c>
      <c r="D40" s="379">
        <v>0</v>
      </c>
      <c r="E40" s="402">
        <v>0</v>
      </c>
      <c r="F40" s="379">
        <v>0</v>
      </c>
      <c r="G40" s="379">
        <v>0</v>
      </c>
      <c r="H40" s="379">
        <v>0</v>
      </c>
      <c r="I40" s="411" t="s">
        <v>51</v>
      </c>
      <c r="J40" s="402">
        <v>0</v>
      </c>
      <c r="K40" s="343">
        <f t="shared" si="0"/>
        <v>0</v>
      </c>
    </row>
    <row r="41" spans="1:11" ht="12.75" x14ac:dyDescent="0.2">
      <c r="A41" s="379">
        <f>AT3A_Schools_PS!A39</f>
        <v>30</v>
      </c>
      <c r="B41" s="379" t="str">
        <f>AT3A_Schools_PS!B39</f>
        <v>30-GHAZIYABAD</v>
      </c>
      <c r="C41" s="411" t="s">
        <v>51</v>
      </c>
      <c r="D41" s="379">
        <v>0</v>
      </c>
      <c r="E41" s="402">
        <v>0</v>
      </c>
      <c r="F41" s="379">
        <v>0</v>
      </c>
      <c r="G41" s="379">
        <v>0</v>
      </c>
      <c r="H41" s="379">
        <v>0</v>
      </c>
      <c r="I41" s="411" t="s">
        <v>51</v>
      </c>
      <c r="J41" s="402">
        <v>0</v>
      </c>
      <c r="K41" s="343">
        <f t="shared" si="0"/>
        <v>0</v>
      </c>
    </row>
    <row r="42" spans="1:11" ht="12.75" x14ac:dyDescent="0.2">
      <c r="A42" s="379">
        <f>AT3A_Schools_PS!A40</f>
        <v>31</v>
      </c>
      <c r="B42" s="379" t="str">
        <f>AT3A_Schools_PS!B40</f>
        <v>31-GONDA</v>
      </c>
      <c r="C42" s="411" t="s">
        <v>51</v>
      </c>
      <c r="D42" s="379">
        <v>0</v>
      </c>
      <c r="E42" s="402">
        <v>0</v>
      </c>
      <c r="F42" s="379">
        <v>0</v>
      </c>
      <c r="G42" s="379">
        <v>0</v>
      </c>
      <c r="H42" s="379">
        <v>0</v>
      </c>
      <c r="I42" s="411" t="s">
        <v>51</v>
      </c>
      <c r="J42" s="402">
        <v>0</v>
      </c>
      <c r="K42" s="343">
        <f t="shared" si="0"/>
        <v>0</v>
      </c>
    </row>
    <row r="43" spans="1:11" ht="12.75" x14ac:dyDescent="0.2">
      <c r="A43" s="379">
        <f>AT3A_Schools_PS!A41</f>
        <v>32</v>
      </c>
      <c r="B43" s="379" t="str">
        <f>AT3A_Schools_PS!B41</f>
        <v>32-GORAKHPUR</v>
      </c>
      <c r="C43" s="411" t="s">
        <v>51</v>
      </c>
      <c r="D43" s="379">
        <v>0</v>
      </c>
      <c r="E43" s="402">
        <v>0</v>
      </c>
      <c r="F43" s="379">
        <v>0</v>
      </c>
      <c r="G43" s="379">
        <v>0</v>
      </c>
      <c r="H43" s="379">
        <v>0</v>
      </c>
      <c r="I43" s="411" t="s">
        <v>51</v>
      </c>
      <c r="J43" s="402">
        <v>0</v>
      </c>
      <c r="K43" s="343">
        <f t="shared" si="0"/>
        <v>0</v>
      </c>
    </row>
    <row r="44" spans="1:11" ht="12.75" x14ac:dyDescent="0.2">
      <c r="A44" s="379">
        <f>AT3A_Schools_PS!A42</f>
        <v>33</v>
      </c>
      <c r="B44" s="379" t="str">
        <f>AT3A_Schools_PS!B42</f>
        <v>33-HAMEERPUR</v>
      </c>
      <c r="C44" s="411" t="s">
        <v>51</v>
      </c>
      <c r="D44" s="379">
        <v>0</v>
      </c>
      <c r="E44" s="402">
        <v>0</v>
      </c>
      <c r="F44" s="379">
        <v>0</v>
      </c>
      <c r="G44" s="379">
        <v>0</v>
      </c>
      <c r="H44" s="379">
        <v>0</v>
      </c>
      <c r="I44" s="411" t="s">
        <v>51</v>
      </c>
      <c r="J44" s="402">
        <v>0</v>
      </c>
      <c r="K44" s="343">
        <f t="shared" si="0"/>
        <v>0</v>
      </c>
    </row>
    <row r="45" spans="1:11" ht="12.75" x14ac:dyDescent="0.2">
      <c r="A45" s="379">
        <f>AT3A_Schools_PS!A43</f>
        <v>34</v>
      </c>
      <c r="B45" s="379" t="str">
        <f>AT3A_Schools_PS!B43</f>
        <v>34-HARDOI</v>
      </c>
      <c r="C45" s="411" t="s">
        <v>51</v>
      </c>
      <c r="D45" s="379">
        <v>0</v>
      </c>
      <c r="E45" s="402">
        <v>0</v>
      </c>
      <c r="F45" s="379">
        <v>0</v>
      </c>
      <c r="G45" s="379">
        <v>0</v>
      </c>
      <c r="H45" s="379">
        <v>0</v>
      </c>
      <c r="I45" s="411" t="s">
        <v>51</v>
      </c>
      <c r="J45" s="402">
        <v>0</v>
      </c>
      <c r="K45" s="343">
        <f t="shared" si="0"/>
        <v>0</v>
      </c>
    </row>
    <row r="46" spans="1:11" ht="12.75" x14ac:dyDescent="0.2">
      <c r="A46" s="379">
        <f>AT3A_Schools_PS!A44</f>
        <v>35</v>
      </c>
      <c r="B46" s="379" t="str">
        <f>AT3A_Schools_PS!B44</f>
        <v>35-HATHRAS</v>
      </c>
      <c r="C46" s="411" t="s">
        <v>51</v>
      </c>
      <c r="D46" s="379">
        <v>0</v>
      </c>
      <c r="E46" s="402">
        <v>0</v>
      </c>
      <c r="F46" s="379">
        <v>0</v>
      </c>
      <c r="G46" s="379">
        <v>0</v>
      </c>
      <c r="H46" s="379">
        <v>0</v>
      </c>
      <c r="I46" s="411" t="s">
        <v>51</v>
      </c>
      <c r="J46" s="402">
        <v>0</v>
      </c>
      <c r="K46" s="343">
        <f t="shared" si="0"/>
        <v>0</v>
      </c>
    </row>
    <row r="47" spans="1:11" ht="12.75" x14ac:dyDescent="0.2">
      <c r="A47" s="379">
        <f>AT3A_Schools_PS!A45</f>
        <v>36</v>
      </c>
      <c r="B47" s="379" t="str">
        <f>AT3A_Schools_PS!B45</f>
        <v>36-ITAWAH</v>
      </c>
      <c r="C47" s="411" t="s">
        <v>51</v>
      </c>
      <c r="D47" s="379">
        <v>0</v>
      </c>
      <c r="E47" s="402">
        <v>0</v>
      </c>
      <c r="F47" s="379">
        <v>0</v>
      </c>
      <c r="G47" s="379">
        <v>0</v>
      </c>
      <c r="H47" s="379">
        <v>0</v>
      </c>
      <c r="I47" s="411" t="s">
        <v>51</v>
      </c>
      <c r="J47" s="402">
        <v>0</v>
      </c>
      <c r="K47" s="343">
        <f t="shared" si="0"/>
        <v>0</v>
      </c>
    </row>
    <row r="48" spans="1:11" ht="12.75" x14ac:dyDescent="0.2">
      <c r="A48" s="379">
        <f>AT3A_Schools_PS!A46</f>
        <v>37</v>
      </c>
      <c r="B48" s="379" t="str">
        <f>AT3A_Schools_PS!B46</f>
        <v>37-J.P. NAGAR</v>
      </c>
      <c r="C48" s="411" t="s">
        <v>51</v>
      </c>
      <c r="D48" s="379">
        <v>0</v>
      </c>
      <c r="E48" s="402">
        <v>0</v>
      </c>
      <c r="F48" s="379">
        <v>0</v>
      </c>
      <c r="G48" s="379">
        <v>0</v>
      </c>
      <c r="H48" s="379">
        <v>0</v>
      </c>
      <c r="I48" s="411" t="s">
        <v>51</v>
      </c>
      <c r="J48" s="402">
        <v>0</v>
      </c>
      <c r="K48" s="343">
        <f t="shared" si="0"/>
        <v>0</v>
      </c>
    </row>
    <row r="49" spans="1:11" ht="12.75" x14ac:dyDescent="0.2">
      <c r="A49" s="379">
        <f>AT3A_Schools_PS!A47</f>
        <v>38</v>
      </c>
      <c r="B49" s="379" t="str">
        <f>AT3A_Schools_PS!B47</f>
        <v>38-JALAUN</v>
      </c>
      <c r="C49" s="411" t="s">
        <v>51</v>
      </c>
      <c r="D49" s="379">
        <v>0</v>
      </c>
      <c r="E49" s="402">
        <v>0</v>
      </c>
      <c r="F49" s="379">
        <v>0</v>
      </c>
      <c r="G49" s="379">
        <v>0</v>
      </c>
      <c r="H49" s="379">
        <v>0</v>
      </c>
      <c r="I49" s="411" t="s">
        <v>51</v>
      </c>
      <c r="J49" s="402">
        <v>0</v>
      </c>
      <c r="K49" s="343">
        <f t="shared" si="0"/>
        <v>0</v>
      </c>
    </row>
    <row r="50" spans="1:11" ht="12.75" x14ac:dyDescent="0.2">
      <c r="A50" s="379">
        <f>AT3A_Schools_PS!A48</f>
        <v>39</v>
      </c>
      <c r="B50" s="379" t="str">
        <f>AT3A_Schools_PS!B48</f>
        <v>39-JAUNPUR</v>
      </c>
      <c r="C50" s="411" t="s">
        <v>51</v>
      </c>
      <c r="D50" s="379">
        <v>0</v>
      </c>
      <c r="E50" s="402">
        <v>0</v>
      </c>
      <c r="F50" s="379">
        <v>0</v>
      </c>
      <c r="G50" s="379">
        <v>0</v>
      </c>
      <c r="H50" s="379">
        <v>0</v>
      </c>
      <c r="I50" s="411" t="s">
        <v>51</v>
      </c>
      <c r="J50" s="402">
        <v>0</v>
      </c>
      <c r="K50" s="343">
        <f t="shared" si="0"/>
        <v>0</v>
      </c>
    </row>
    <row r="51" spans="1:11" ht="12.75" x14ac:dyDescent="0.2">
      <c r="A51" s="379">
        <f>AT3A_Schools_PS!A49</f>
        <v>40</v>
      </c>
      <c r="B51" s="379" t="str">
        <f>AT3A_Schools_PS!B49</f>
        <v>40-JHANSI</v>
      </c>
      <c r="C51" s="411" t="s">
        <v>51</v>
      </c>
      <c r="D51" s="379">
        <v>0</v>
      </c>
      <c r="E51" s="402">
        <v>0</v>
      </c>
      <c r="F51" s="379">
        <v>0</v>
      </c>
      <c r="G51" s="379">
        <v>0</v>
      </c>
      <c r="H51" s="379">
        <v>0</v>
      </c>
      <c r="I51" s="411" t="s">
        <v>51</v>
      </c>
      <c r="J51" s="402">
        <v>0</v>
      </c>
      <c r="K51" s="343">
        <f t="shared" si="0"/>
        <v>0</v>
      </c>
    </row>
    <row r="52" spans="1:11" ht="12.75" x14ac:dyDescent="0.2">
      <c r="A52" s="379">
        <f>AT3A_Schools_PS!A50</f>
        <v>41</v>
      </c>
      <c r="B52" s="379" t="str">
        <f>AT3A_Schools_PS!B50</f>
        <v>41-KANNAUJ</v>
      </c>
      <c r="C52" s="411" t="s">
        <v>51</v>
      </c>
      <c r="D52" s="379">
        <v>0</v>
      </c>
      <c r="E52" s="402">
        <v>0</v>
      </c>
      <c r="F52" s="379">
        <v>0</v>
      </c>
      <c r="G52" s="379">
        <v>0</v>
      </c>
      <c r="H52" s="379">
        <v>0</v>
      </c>
      <c r="I52" s="411" t="s">
        <v>51</v>
      </c>
      <c r="J52" s="402">
        <v>0</v>
      </c>
      <c r="K52" s="343">
        <f t="shared" si="0"/>
        <v>0</v>
      </c>
    </row>
    <row r="53" spans="1:11" ht="12.75" x14ac:dyDescent="0.2">
      <c r="A53" s="379">
        <f>AT3A_Schools_PS!A51</f>
        <v>42</v>
      </c>
      <c r="B53" s="379" t="str">
        <f>AT3A_Schools_PS!B51</f>
        <v>42-KANPUR DEHAT</v>
      </c>
      <c r="C53" s="411" t="s">
        <v>51</v>
      </c>
      <c r="D53" s="379">
        <v>0</v>
      </c>
      <c r="E53" s="402">
        <v>0</v>
      </c>
      <c r="F53" s="379">
        <v>0</v>
      </c>
      <c r="G53" s="379">
        <v>0</v>
      </c>
      <c r="H53" s="379">
        <v>0</v>
      </c>
      <c r="I53" s="411" t="s">
        <v>51</v>
      </c>
      <c r="J53" s="402">
        <v>0</v>
      </c>
      <c r="K53" s="343">
        <f t="shared" si="0"/>
        <v>0</v>
      </c>
    </row>
    <row r="54" spans="1:11" ht="12.75" x14ac:dyDescent="0.2">
      <c r="A54" s="379">
        <f>AT3A_Schools_PS!A52</f>
        <v>43</v>
      </c>
      <c r="B54" s="379" t="str">
        <f>AT3A_Schools_PS!B52</f>
        <v>43-KANPUR NAGAR</v>
      </c>
      <c r="C54" s="411" t="s">
        <v>51</v>
      </c>
      <c r="D54" s="379">
        <v>0</v>
      </c>
      <c r="E54" s="402">
        <v>0</v>
      </c>
      <c r="F54" s="379">
        <v>0</v>
      </c>
      <c r="G54" s="379">
        <v>0</v>
      </c>
      <c r="H54" s="379">
        <v>0</v>
      </c>
      <c r="I54" s="411" t="s">
        <v>51</v>
      </c>
      <c r="J54" s="402">
        <v>0</v>
      </c>
      <c r="K54" s="343">
        <f t="shared" si="0"/>
        <v>0</v>
      </c>
    </row>
    <row r="55" spans="1:11" ht="12.75" x14ac:dyDescent="0.2">
      <c r="A55" s="379">
        <f>AT3A_Schools_PS!A53</f>
        <v>44</v>
      </c>
      <c r="B55" s="379" t="str">
        <f>AT3A_Schools_PS!B53</f>
        <v>44-KAAS GANJ</v>
      </c>
      <c r="C55" s="411" t="s">
        <v>51</v>
      </c>
      <c r="D55" s="379">
        <v>0</v>
      </c>
      <c r="E55" s="402">
        <v>0</v>
      </c>
      <c r="F55" s="379">
        <v>0</v>
      </c>
      <c r="G55" s="379">
        <v>0</v>
      </c>
      <c r="H55" s="379">
        <v>0</v>
      </c>
      <c r="I55" s="411" t="s">
        <v>51</v>
      </c>
      <c r="J55" s="402">
        <v>0</v>
      </c>
      <c r="K55" s="343">
        <f t="shared" si="0"/>
        <v>0</v>
      </c>
    </row>
    <row r="56" spans="1:11" ht="12.75" x14ac:dyDescent="0.2">
      <c r="A56" s="379">
        <f>AT3A_Schools_PS!A54</f>
        <v>45</v>
      </c>
      <c r="B56" s="379" t="str">
        <f>AT3A_Schools_PS!B54</f>
        <v>45-KAUSHAMBI</v>
      </c>
      <c r="C56" s="411" t="s">
        <v>51</v>
      </c>
      <c r="D56" s="379">
        <v>0</v>
      </c>
      <c r="E56" s="402">
        <v>0</v>
      </c>
      <c r="F56" s="379">
        <v>0</v>
      </c>
      <c r="G56" s="379">
        <v>0</v>
      </c>
      <c r="H56" s="379">
        <v>0</v>
      </c>
      <c r="I56" s="411" t="s">
        <v>51</v>
      </c>
      <c r="J56" s="402">
        <v>0</v>
      </c>
      <c r="K56" s="343">
        <f t="shared" si="0"/>
        <v>0</v>
      </c>
    </row>
    <row r="57" spans="1:11" ht="12.75" x14ac:dyDescent="0.2">
      <c r="A57" s="379">
        <f>AT3A_Schools_PS!A55</f>
        <v>46</v>
      </c>
      <c r="B57" s="379" t="str">
        <f>AT3A_Schools_PS!B55</f>
        <v>46-KUSHINAGAR</v>
      </c>
      <c r="C57" s="411" t="s">
        <v>51</v>
      </c>
      <c r="D57" s="379">
        <v>0</v>
      </c>
      <c r="E57" s="402">
        <v>0</v>
      </c>
      <c r="F57" s="379">
        <v>0</v>
      </c>
      <c r="G57" s="379">
        <v>0</v>
      </c>
      <c r="H57" s="379">
        <v>0</v>
      </c>
      <c r="I57" s="411" t="s">
        <v>51</v>
      </c>
      <c r="J57" s="402">
        <v>0</v>
      </c>
      <c r="K57" s="343">
        <f t="shared" si="0"/>
        <v>0</v>
      </c>
    </row>
    <row r="58" spans="1:11" ht="12.75" x14ac:dyDescent="0.2">
      <c r="A58" s="379">
        <f>AT3A_Schools_PS!A56</f>
        <v>47</v>
      </c>
      <c r="B58" s="379" t="str">
        <f>AT3A_Schools_PS!B56</f>
        <v>47-LAKHIMPUR KHERI</v>
      </c>
      <c r="C58" s="411" t="s">
        <v>51</v>
      </c>
      <c r="D58" s="379">
        <v>0</v>
      </c>
      <c r="E58" s="402">
        <v>0</v>
      </c>
      <c r="F58" s="379">
        <v>0</v>
      </c>
      <c r="G58" s="379">
        <v>0</v>
      </c>
      <c r="H58" s="379">
        <v>0</v>
      </c>
      <c r="I58" s="411" t="s">
        <v>51</v>
      </c>
      <c r="J58" s="402">
        <v>0</v>
      </c>
      <c r="K58" s="343">
        <f t="shared" si="0"/>
        <v>0</v>
      </c>
    </row>
    <row r="59" spans="1:11" ht="12.75" x14ac:dyDescent="0.2">
      <c r="A59" s="379">
        <f>AT3A_Schools_PS!A57</f>
        <v>48</v>
      </c>
      <c r="B59" s="379" t="str">
        <f>AT3A_Schools_PS!B57</f>
        <v>48-LALITPUR</v>
      </c>
      <c r="C59" s="411" t="s">
        <v>51</v>
      </c>
      <c r="D59" s="379">
        <v>0</v>
      </c>
      <c r="E59" s="402">
        <v>0</v>
      </c>
      <c r="F59" s="379">
        <v>0</v>
      </c>
      <c r="G59" s="379">
        <v>0</v>
      </c>
      <c r="H59" s="379">
        <v>0</v>
      </c>
      <c r="I59" s="411" t="s">
        <v>51</v>
      </c>
      <c r="J59" s="402">
        <v>0</v>
      </c>
      <c r="K59" s="343">
        <f t="shared" si="0"/>
        <v>0</v>
      </c>
    </row>
    <row r="60" spans="1:11" ht="12.75" x14ac:dyDescent="0.2">
      <c r="A60" s="379">
        <f>AT3A_Schools_PS!A58</f>
        <v>49</v>
      </c>
      <c r="B60" s="379" t="str">
        <f>AT3A_Schools_PS!B58</f>
        <v>49-LUCKNOW</v>
      </c>
      <c r="C60" s="411" t="s">
        <v>51</v>
      </c>
      <c r="D60" s="379">
        <v>0</v>
      </c>
      <c r="E60" s="402">
        <v>0</v>
      </c>
      <c r="F60" s="379">
        <v>0</v>
      </c>
      <c r="G60" s="379">
        <v>0</v>
      </c>
      <c r="H60" s="379">
        <v>0</v>
      </c>
      <c r="I60" s="411" t="s">
        <v>51</v>
      </c>
      <c r="J60" s="402">
        <v>0</v>
      </c>
      <c r="K60" s="343">
        <f t="shared" si="0"/>
        <v>0</v>
      </c>
    </row>
    <row r="61" spans="1:11" ht="12.75" x14ac:dyDescent="0.2">
      <c r="A61" s="379">
        <f>AT3A_Schools_PS!A59</f>
        <v>50</v>
      </c>
      <c r="B61" s="379" t="str">
        <f>AT3A_Schools_PS!B59</f>
        <v>50-MAHOBA</v>
      </c>
      <c r="C61" s="411" t="s">
        <v>51</v>
      </c>
      <c r="D61" s="379">
        <v>0</v>
      </c>
      <c r="E61" s="402">
        <v>0</v>
      </c>
      <c r="F61" s="379">
        <v>0</v>
      </c>
      <c r="G61" s="379">
        <v>0</v>
      </c>
      <c r="H61" s="379">
        <v>0</v>
      </c>
      <c r="I61" s="411" t="s">
        <v>51</v>
      </c>
      <c r="J61" s="402">
        <v>0</v>
      </c>
      <c r="K61" s="343">
        <f t="shared" si="0"/>
        <v>0</v>
      </c>
    </row>
    <row r="62" spans="1:11" ht="12.75" x14ac:dyDescent="0.2">
      <c r="A62" s="379">
        <f>AT3A_Schools_PS!A60</f>
        <v>51</v>
      </c>
      <c r="B62" s="379" t="str">
        <f>AT3A_Schools_PS!B60</f>
        <v>51-MAHRAJGANJ</v>
      </c>
      <c r="C62" s="411" t="s">
        <v>51</v>
      </c>
      <c r="D62" s="379">
        <v>0</v>
      </c>
      <c r="E62" s="402">
        <v>0</v>
      </c>
      <c r="F62" s="379">
        <v>0</v>
      </c>
      <c r="G62" s="379">
        <v>0</v>
      </c>
      <c r="H62" s="379">
        <v>0</v>
      </c>
      <c r="I62" s="411" t="s">
        <v>51</v>
      </c>
      <c r="J62" s="402">
        <v>0</v>
      </c>
      <c r="K62" s="343">
        <f t="shared" si="0"/>
        <v>0</v>
      </c>
    </row>
    <row r="63" spans="1:11" ht="12.75" x14ac:dyDescent="0.2">
      <c r="A63" s="379">
        <f>AT3A_Schools_PS!A61</f>
        <v>52</v>
      </c>
      <c r="B63" s="379" t="str">
        <f>AT3A_Schools_PS!B61</f>
        <v>52-MAINPURI</v>
      </c>
      <c r="C63" s="411" t="s">
        <v>51</v>
      </c>
      <c r="D63" s="379">
        <v>0</v>
      </c>
      <c r="E63" s="402">
        <v>0</v>
      </c>
      <c r="F63" s="379">
        <v>0</v>
      </c>
      <c r="G63" s="379">
        <v>0</v>
      </c>
      <c r="H63" s="379">
        <v>0</v>
      </c>
      <c r="I63" s="411" t="s">
        <v>51</v>
      </c>
      <c r="J63" s="402">
        <v>0</v>
      </c>
      <c r="K63" s="343">
        <f t="shared" si="0"/>
        <v>0</v>
      </c>
    </row>
    <row r="64" spans="1:11" ht="12.75" x14ac:dyDescent="0.2">
      <c r="A64" s="379">
        <f>AT3A_Schools_PS!A62</f>
        <v>53</v>
      </c>
      <c r="B64" s="379" t="str">
        <f>AT3A_Schools_PS!B62</f>
        <v>53-MATHURA</v>
      </c>
      <c r="C64" s="411" t="s">
        <v>51</v>
      </c>
      <c r="D64" s="379">
        <v>0</v>
      </c>
      <c r="E64" s="402">
        <v>0</v>
      </c>
      <c r="F64" s="379">
        <v>0</v>
      </c>
      <c r="G64" s="379">
        <v>0</v>
      </c>
      <c r="H64" s="379">
        <v>0</v>
      </c>
      <c r="I64" s="411" t="s">
        <v>51</v>
      </c>
      <c r="J64" s="402">
        <v>0</v>
      </c>
      <c r="K64" s="343">
        <f t="shared" si="0"/>
        <v>0</v>
      </c>
    </row>
    <row r="65" spans="1:11" ht="12.75" x14ac:dyDescent="0.2">
      <c r="A65" s="379">
        <f>AT3A_Schools_PS!A63</f>
        <v>54</v>
      </c>
      <c r="B65" s="379" t="str">
        <f>AT3A_Schools_PS!B63</f>
        <v>54-MAU</v>
      </c>
      <c r="C65" s="411" t="s">
        <v>51</v>
      </c>
      <c r="D65" s="379">
        <v>0</v>
      </c>
      <c r="E65" s="402">
        <v>0</v>
      </c>
      <c r="F65" s="379">
        <v>0</v>
      </c>
      <c r="G65" s="379">
        <v>0</v>
      </c>
      <c r="H65" s="379">
        <v>0</v>
      </c>
      <c r="I65" s="411" t="s">
        <v>51</v>
      </c>
      <c r="J65" s="402">
        <v>0</v>
      </c>
      <c r="K65" s="343">
        <f t="shared" si="0"/>
        <v>0</v>
      </c>
    </row>
    <row r="66" spans="1:11" ht="12.75" x14ac:dyDescent="0.2">
      <c r="A66" s="379">
        <f>AT3A_Schools_PS!A64</f>
        <v>55</v>
      </c>
      <c r="B66" s="379" t="str">
        <f>AT3A_Schools_PS!B64</f>
        <v>55-MEERUT</v>
      </c>
      <c r="C66" s="411" t="s">
        <v>51</v>
      </c>
      <c r="D66" s="379">
        <v>0</v>
      </c>
      <c r="E66" s="402">
        <v>0</v>
      </c>
      <c r="F66" s="379">
        <v>0</v>
      </c>
      <c r="G66" s="379">
        <v>0</v>
      </c>
      <c r="H66" s="379">
        <v>0</v>
      </c>
      <c r="I66" s="411" t="s">
        <v>51</v>
      </c>
      <c r="J66" s="402">
        <v>0</v>
      </c>
      <c r="K66" s="343">
        <f t="shared" si="0"/>
        <v>0</v>
      </c>
    </row>
    <row r="67" spans="1:11" ht="12.75" x14ac:dyDescent="0.2">
      <c r="A67" s="379">
        <f>AT3A_Schools_PS!A65</f>
        <v>56</v>
      </c>
      <c r="B67" s="379" t="str">
        <f>AT3A_Schools_PS!B65</f>
        <v>56-MIRZAPUR</v>
      </c>
      <c r="C67" s="411" t="s">
        <v>51</v>
      </c>
      <c r="D67" s="379">
        <v>0</v>
      </c>
      <c r="E67" s="402">
        <v>0</v>
      </c>
      <c r="F67" s="379">
        <v>0</v>
      </c>
      <c r="G67" s="379">
        <v>0</v>
      </c>
      <c r="H67" s="379">
        <v>0</v>
      </c>
      <c r="I67" s="411" t="s">
        <v>51</v>
      </c>
      <c r="J67" s="402">
        <v>0</v>
      </c>
      <c r="K67" s="343">
        <f t="shared" si="0"/>
        <v>0</v>
      </c>
    </row>
    <row r="68" spans="1:11" ht="12.75" x14ac:dyDescent="0.2">
      <c r="A68" s="379">
        <f>AT3A_Schools_PS!A66</f>
        <v>57</v>
      </c>
      <c r="B68" s="379" t="str">
        <f>AT3A_Schools_PS!B66</f>
        <v>57-MORADABAD</v>
      </c>
      <c r="C68" s="411" t="s">
        <v>51</v>
      </c>
      <c r="D68" s="379">
        <v>0</v>
      </c>
      <c r="E68" s="402">
        <v>0</v>
      </c>
      <c r="F68" s="379">
        <v>0</v>
      </c>
      <c r="G68" s="379">
        <v>0</v>
      </c>
      <c r="H68" s="379">
        <v>0</v>
      </c>
      <c r="I68" s="411" t="s">
        <v>51</v>
      </c>
      <c r="J68" s="402">
        <v>0</v>
      </c>
      <c r="K68" s="343">
        <f t="shared" si="0"/>
        <v>0</v>
      </c>
    </row>
    <row r="69" spans="1:11" ht="12.75" x14ac:dyDescent="0.2">
      <c r="A69" s="379">
        <f>AT3A_Schools_PS!A67</f>
        <v>58</v>
      </c>
      <c r="B69" s="379" t="str">
        <f>AT3A_Schools_PS!B67</f>
        <v>58-MUZAFFARNAGAR</v>
      </c>
      <c r="C69" s="411" t="s">
        <v>51</v>
      </c>
      <c r="D69" s="379">
        <v>0</v>
      </c>
      <c r="E69" s="402">
        <v>0</v>
      </c>
      <c r="F69" s="379">
        <v>0</v>
      </c>
      <c r="G69" s="379">
        <v>0</v>
      </c>
      <c r="H69" s="379">
        <v>0</v>
      </c>
      <c r="I69" s="411" t="s">
        <v>51</v>
      </c>
      <c r="J69" s="402">
        <v>0</v>
      </c>
      <c r="K69" s="343">
        <f t="shared" si="0"/>
        <v>0</v>
      </c>
    </row>
    <row r="70" spans="1:11" ht="12.75" x14ac:dyDescent="0.2">
      <c r="A70" s="379">
        <f>AT3A_Schools_PS!A68</f>
        <v>59</v>
      </c>
      <c r="B70" s="379" t="str">
        <f>AT3A_Schools_PS!B68</f>
        <v>59-PILIBHIT</v>
      </c>
      <c r="C70" s="411" t="s">
        <v>51</v>
      </c>
      <c r="D70" s="379">
        <v>0</v>
      </c>
      <c r="E70" s="402">
        <v>0</v>
      </c>
      <c r="F70" s="379">
        <v>0</v>
      </c>
      <c r="G70" s="379">
        <v>0</v>
      </c>
      <c r="H70" s="379">
        <v>0</v>
      </c>
      <c r="I70" s="411" t="s">
        <v>51</v>
      </c>
      <c r="J70" s="402">
        <v>0</v>
      </c>
      <c r="K70" s="343">
        <f t="shared" si="0"/>
        <v>0</v>
      </c>
    </row>
    <row r="71" spans="1:11" ht="12.75" x14ac:dyDescent="0.2">
      <c r="A71" s="379">
        <f>AT3A_Schools_PS!A69</f>
        <v>60</v>
      </c>
      <c r="B71" s="379" t="str">
        <f>AT3A_Schools_PS!B69</f>
        <v>60-PRATAPGARH</v>
      </c>
      <c r="C71" s="411" t="s">
        <v>51</v>
      </c>
      <c r="D71" s="379">
        <v>0</v>
      </c>
      <c r="E71" s="402">
        <v>0</v>
      </c>
      <c r="F71" s="379">
        <v>0</v>
      </c>
      <c r="G71" s="379">
        <v>0</v>
      </c>
      <c r="H71" s="379">
        <v>0</v>
      </c>
      <c r="I71" s="411" t="s">
        <v>51</v>
      </c>
      <c r="J71" s="402">
        <v>0</v>
      </c>
      <c r="K71" s="343">
        <f t="shared" si="0"/>
        <v>0</v>
      </c>
    </row>
    <row r="72" spans="1:11" ht="12.75" x14ac:dyDescent="0.2">
      <c r="A72" s="379">
        <f>AT3A_Schools_PS!A70</f>
        <v>61</v>
      </c>
      <c r="B72" s="379" t="str">
        <f>AT3A_Schools_PS!B70</f>
        <v>61-RAI BAREILY</v>
      </c>
      <c r="C72" s="411" t="s">
        <v>51</v>
      </c>
      <c r="D72" s="379">
        <v>0</v>
      </c>
      <c r="E72" s="402">
        <v>0</v>
      </c>
      <c r="F72" s="379">
        <v>0</v>
      </c>
      <c r="G72" s="379">
        <v>0</v>
      </c>
      <c r="H72" s="379">
        <v>0</v>
      </c>
      <c r="I72" s="411" t="s">
        <v>51</v>
      </c>
      <c r="J72" s="402">
        <v>0</v>
      </c>
      <c r="K72" s="343">
        <f t="shared" si="0"/>
        <v>0</v>
      </c>
    </row>
    <row r="73" spans="1:11" ht="12.75" x14ac:dyDescent="0.2">
      <c r="A73" s="379">
        <f>AT3A_Schools_PS!A71</f>
        <v>62</v>
      </c>
      <c r="B73" s="379" t="str">
        <f>AT3A_Schools_PS!B71</f>
        <v>62-RAMPUR</v>
      </c>
      <c r="C73" s="411" t="s">
        <v>51</v>
      </c>
      <c r="D73" s="379">
        <v>0</v>
      </c>
      <c r="E73" s="402">
        <v>0</v>
      </c>
      <c r="F73" s="379">
        <v>0</v>
      </c>
      <c r="G73" s="379">
        <v>0</v>
      </c>
      <c r="H73" s="379">
        <v>0</v>
      </c>
      <c r="I73" s="411" t="s">
        <v>51</v>
      </c>
      <c r="J73" s="402">
        <v>0</v>
      </c>
      <c r="K73" s="343">
        <f t="shared" si="0"/>
        <v>0</v>
      </c>
    </row>
    <row r="74" spans="1:11" ht="12.75" x14ac:dyDescent="0.2">
      <c r="A74" s="379">
        <f>AT3A_Schools_PS!A72</f>
        <v>63</v>
      </c>
      <c r="B74" s="379" t="str">
        <f>AT3A_Schools_PS!B72</f>
        <v>63-SAHARANPUR</v>
      </c>
      <c r="C74" s="411" t="s">
        <v>51</v>
      </c>
      <c r="D74" s="379">
        <v>0</v>
      </c>
      <c r="E74" s="402">
        <v>0</v>
      </c>
      <c r="F74" s="379">
        <v>0</v>
      </c>
      <c r="G74" s="379">
        <v>0</v>
      </c>
      <c r="H74" s="379">
        <v>0</v>
      </c>
      <c r="I74" s="411" t="s">
        <v>51</v>
      </c>
      <c r="J74" s="402">
        <v>0</v>
      </c>
      <c r="K74" s="343">
        <f t="shared" si="0"/>
        <v>0</v>
      </c>
    </row>
    <row r="75" spans="1:11" ht="12.75" x14ac:dyDescent="0.2">
      <c r="A75" s="379">
        <f>AT3A_Schools_PS!A73</f>
        <v>64</v>
      </c>
      <c r="B75" s="379" t="str">
        <f>AT3A_Schools_PS!B73</f>
        <v>64-SANTKABIR NAGAR</v>
      </c>
      <c r="C75" s="411" t="s">
        <v>51</v>
      </c>
      <c r="D75" s="379">
        <v>0</v>
      </c>
      <c r="E75" s="402">
        <v>0</v>
      </c>
      <c r="F75" s="379">
        <v>0</v>
      </c>
      <c r="G75" s="379">
        <v>0</v>
      </c>
      <c r="H75" s="379">
        <v>0</v>
      </c>
      <c r="I75" s="411" t="s">
        <v>51</v>
      </c>
      <c r="J75" s="402">
        <v>0</v>
      </c>
      <c r="K75" s="343">
        <f t="shared" si="0"/>
        <v>0</v>
      </c>
    </row>
    <row r="76" spans="1:11" ht="12.75" x14ac:dyDescent="0.2">
      <c r="A76" s="379">
        <f>AT3A_Schools_PS!A74</f>
        <v>65</v>
      </c>
      <c r="B76" s="379" t="str">
        <f>AT3A_Schools_PS!B74</f>
        <v>65-SHAHJAHANPUR</v>
      </c>
      <c r="C76" s="411" t="s">
        <v>51</v>
      </c>
      <c r="D76" s="379">
        <v>0</v>
      </c>
      <c r="E76" s="402">
        <v>0</v>
      </c>
      <c r="F76" s="379">
        <v>0</v>
      </c>
      <c r="G76" s="379">
        <v>0</v>
      </c>
      <c r="H76" s="379">
        <v>0</v>
      </c>
      <c r="I76" s="411" t="s">
        <v>51</v>
      </c>
      <c r="J76" s="402">
        <v>0</v>
      </c>
      <c r="K76" s="343">
        <f t="shared" si="0"/>
        <v>0</v>
      </c>
    </row>
    <row r="77" spans="1:11" ht="12.75" x14ac:dyDescent="0.2">
      <c r="A77" s="379">
        <f>AT3A_Schools_PS!A75</f>
        <v>66</v>
      </c>
      <c r="B77" s="379" t="str">
        <f>AT3A_Schools_PS!B75</f>
        <v>66-SHRAWASTI</v>
      </c>
      <c r="C77" s="411" t="s">
        <v>51</v>
      </c>
      <c r="D77" s="379">
        <v>0</v>
      </c>
      <c r="E77" s="402">
        <v>0</v>
      </c>
      <c r="F77" s="379">
        <v>0</v>
      </c>
      <c r="G77" s="379">
        <v>0</v>
      </c>
      <c r="H77" s="379">
        <v>0</v>
      </c>
      <c r="I77" s="411" t="s">
        <v>51</v>
      </c>
      <c r="J77" s="402">
        <v>0</v>
      </c>
      <c r="K77" s="343">
        <f t="shared" si="0"/>
        <v>0</v>
      </c>
    </row>
    <row r="78" spans="1:11" ht="12.75" x14ac:dyDescent="0.2">
      <c r="A78" s="379">
        <f>AT3A_Schools_PS!A76</f>
        <v>67</v>
      </c>
      <c r="B78" s="379" t="str">
        <f>AT3A_Schools_PS!B76</f>
        <v>67-SIDDHARTHNAGAR</v>
      </c>
      <c r="C78" s="411" t="s">
        <v>51</v>
      </c>
      <c r="D78" s="379">
        <v>0</v>
      </c>
      <c r="E78" s="402">
        <v>0</v>
      </c>
      <c r="F78" s="379">
        <v>0</v>
      </c>
      <c r="G78" s="379">
        <v>0</v>
      </c>
      <c r="H78" s="379">
        <v>0</v>
      </c>
      <c r="I78" s="411" t="s">
        <v>51</v>
      </c>
      <c r="J78" s="402">
        <v>0</v>
      </c>
      <c r="K78" s="343">
        <f t="shared" si="0"/>
        <v>0</v>
      </c>
    </row>
    <row r="79" spans="1:11" ht="12.75" x14ac:dyDescent="0.2">
      <c r="A79" s="379">
        <f>AT3A_Schools_PS!A77</f>
        <v>68</v>
      </c>
      <c r="B79" s="379" t="str">
        <f>AT3A_Schools_PS!B77</f>
        <v>68-SITAPUR</v>
      </c>
      <c r="C79" s="411" t="s">
        <v>51</v>
      </c>
      <c r="D79" s="379">
        <v>0</v>
      </c>
      <c r="E79" s="402">
        <v>0</v>
      </c>
      <c r="F79" s="379">
        <v>0</v>
      </c>
      <c r="G79" s="379">
        <v>0</v>
      </c>
      <c r="H79" s="379">
        <v>0</v>
      </c>
      <c r="I79" s="411" t="s">
        <v>51</v>
      </c>
      <c r="J79" s="402">
        <v>0</v>
      </c>
      <c r="K79" s="343">
        <f t="shared" si="0"/>
        <v>0</v>
      </c>
    </row>
    <row r="80" spans="1:11" ht="12.75" x14ac:dyDescent="0.2">
      <c r="A80" s="379">
        <f>AT3A_Schools_PS!A78</f>
        <v>69</v>
      </c>
      <c r="B80" s="379" t="str">
        <f>AT3A_Schools_PS!B78</f>
        <v>69-SONBHADRA</v>
      </c>
      <c r="C80" s="411" t="s">
        <v>51</v>
      </c>
      <c r="D80" s="379">
        <v>0</v>
      </c>
      <c r="E80" s="402">
        <v>0</v>
      </c>
      <c r="F80" s="379">
        <v>0</v>
      </c>
      <c r="G80" s="379">
        <v>0</v>
      </c>
      <c r="H80" s="379">
        <v>0</v>
      </c>
      <c r="I80" s="411" t="s">
        <v>51</v>
      </c>
      <c r="J80" s="402">
        <v>0</v>
      </c>
      <c r="K80" s="343">
        <f t="shared" si="0"/>
        <v>0</v>
      </c>
    </row>
    <row r="81" spans="1:11" ht="12.75" x14ac:dyDescent="0.2">
      <c r="A81" s="379">
        <f>AT3A_Schools_PS!A79</f>
        <v>70</v>
      </c>
      <c r="B81" s="379" t="str">
        <f>AT3A_Schools_PS!B79</f>
        <v>70-SULTANPUR</v>
      </c>
      <c r="C81" s="411" t="s">
        <v>51</v>
      </c>
      <c r="D81" s="379">
        <v>0</v>
      </c>
      <c r="E81" s="402">
        <v>0</v>
      </c>
      <c r="F81" s="379">
        <v>0</v>
      </c>
      <c r="G81" s="379">
        <v>0</v>
      </c>
      <c r="H81" s="379">
        <v>0</v>
      </c>
      <c r="I81" s="411" t="s">
        <v>51</v>
      </c>
      <c r="J81" s="402">
        <v>0</v>
      </c>
      <c r="K81" s="343">
        <f t="shared" si="0"/>
        <v>0</v>
      </c>
    </row>
    <row r="82" spans="1:11" ht="12.75" x14ac:dyDescent="0.2">
      <c r="A82" s="379">
        <f>AT3A_Schools_PS!A80</f>
        <v>71</v>
      </c>
      <c r="B82" s="379" t="str">
        <f>AT3A_Schools_PS!B80</f>
        <v>71-UNNAO</v>
      </c>
      <c r="C82" s="411" t="s">
        <v>51</v>
      </c>
      <c r="D82" s="379">
        <v>0</v>
      </c>
      <c r="E82" s="402">
        <v>0</v>
      </c>
      <c r="F82" s="379">
        <v>0</v>
      </c>
      <c r="G82" s="379">
        <v>0</v>
      </c>
      <c r="H82" s="379">
        <v>0</v>
      </c>
      <c r="I82" s="411" t="s">
        <v>51</v>
      </c>
      <c r="J82" s="402">
        <v>0</v>
      </c>
      <c r="K82" s="343">
        <f t="shared" si="0"/>
        <v>0</v>
      </c>
    </row>
    <row r="83" spans="1:11" ht="12.75" x14ac:dyDescent="0.2">
      <c r="A83" s="379">
        <f>AT3A_Schools_PS!A81</f>
        <v>72</v>
      </c>
      <c r="B83" s="379" t="str">
        <f>AT3A_Schools_PS!B81</f>
        <v>72-VARANASI</v>
      </c>
      <c r="C83" s="411" t="s">
        <v>51</v>
      </c>
      <c r="D83" s="379">
        <v>0</v>
      </c>
      <c r="E83" s="402">
        <v>0</v>
      </c>
      <c r="F83" s="379">
        <v>0</v>
      </c>
      <c r="G83" s="379">
        <v>0</v>
      </c>
      <c r="H83" s="379">
        <v>0</v>
      </c>
      <c r="I83" s="411" t="s">
        <v>51</v>
      </c>
      <c r="J83" s="402">
        <v>0</v>
      </c>
      <c r="K83" s="343">
        <f t="shared" si="0"/>
        <v>0</v>
      </c>
    </row>
    <row r="84" spans="1:11" ht="12.75" x14ac:dyDescent="0.2">
      <c r="A84" s="379">
        <f>AT3A_Schools_PS!A82</f>
        <v>73</v>
      </c>
      <c r="B84" s="379" t="str">
        <f>AT3A_Schools_PS!B82</f>
        <v>73-SAMBHAL</v>
      </c>
      <c r="C84" s="411" t="s">
        <v>51</v>
      </c>
      <c r="D84" s="379">
        <v>0</v>
      </c>
      <c r="E84" s="402">
        <v>0</v>
      </c>
      <c r="F84" s="379">
        <v>0</v>
      </c>
      <c r="G84" s="379">
        <v>0</v>
      </c>
      <c r="H84" s="379">
        <v>0</v>
      </c>
      <c r="I84" s="411" t="s">
        <v>51</v>
      </c>
      <c r="J84" s="402">
        <v>0</v>
      </c>
      <c r="K84" s="343">
        <f t="shared" si="0"/>
        <v>0</v>
      </c>
    </row>
    <row r="85" spans="1:11" ht="12.75" x14ac:dyDescent="0.2">
      <c r="A85" s="379">
        <f>AT3A_Schools_PS!A83</f>
        <v>74</v>
      </c>
      <c r="B85" s="379" t="str">
        <f>AT3A_Schools_PS!B83</f>
        <v>74-HAPUR</v>
      </c>
      <c r="C85" s="411" t="s">
        <v>51</v>
      </c>
      <c r="D85" s="379">
        <v>0</v>
      </c>
      <c r="E85" s="402">
        <v>0</v>
      </c>
      <c r="F85" s="379">
        <v>0</v>
      </c>
      <c r="G85" s="379">
        <v>0</v>
      </c>
      <c r="H85" s="379">
        <v>0</v>
      </c>
      <c r="I85" s="411" t="s">
        <v>51</v>
      </c>
      <c r="J85" s="402">
        <v>0</v>
      </c>
      <c r="K85" s="343">
        <f t="shared" si="0"/>
        <v>0</v>
      </c>
    </row>
    <row r="86" spans="1:11" ht="12.75" x14ac:dyDescent="0.2">
      <c r="A86" s="379">
        <f>AT3A_Schools_PS!A84</f>
        <v>75</v>
      </c>
      <c r="B86" s="379" t="str">
        <f>AT3A_Schools_PS!B84</f>
        <v>75-SHAMLI</v>
      </c>
      <c r="C86" s="411" t="s">
        <v>51</v>
      </c>
      <c r="D86" s="379">
        <v>0</v>
      </c>
      <c r="E86" s="402">
        <v>0</v>
      </c>
      <c r="F86" s="379">
        <v>0</v>
      </c>
      <c r="G86" s="379">
        <v>0</v>
      </c>
      <c r="H86" s="379">
        <v>0</v>
      </c>
      <c r="I86" s="411" t="s">
        <v>51</v>
      </c>
      <c r="J86" s="402">
        <v>0</v>
      </c>
      <c r="K86" s="343">
        <f t="shared" si="0"/>
        <v>0</v>
      </c>
    </row>
    <row r="91" spans="1:11" ht="12.75" x14ac:dyDescent="0.2">
      <c r="A91" s="347" t="str">
        <f>AT_2A_fundflow!A73</f>
        <v>Date:</v>
      </c>
      <c r="H91" s="346" t="str">
        <f>'AT-1'!J46</f>
        <v>(Signature)</v>
      </c>
    </row>
    <row r="92" spans="1:11" ht="12.75" x14ac:dyDescent="0.2">
      <c r="A92" s="347" t="str">
        <f>AT_2A_fundflow!A74</f>
        <v>Place: LUCKNOW</v>
      </c>
      <c r="H92" s="346" t="str">
        <f>'AT-1'!J47</f>
        <v>Secretary Basic Education Department</v>
      </c>
    </row>
    <row r="93" spans="1:11" ht="12.75" x14ac:dyDescent="0.2">
      <c r="G93" s="346" t="str">
        <f>'AT-1'!I48</f>
        <v>Seal:</v>
      </c>
    </row>
  </sheetData>
  <mergeCells count="14">
    <mergeCell ref="D6:D9"/>
    <mergeCell ref="C6:C9"/>
    <mergeCell ref="A4:J4"/>
    <mergeCell ref="A3:J3"/>
    <mergeCell ref="A2:J2"/>
    <mergeCell ref="A6:A9"/>
    <mergeCell ref="B6:B9"/>
    <mergeCell ref="I6:I9"/>
    <mergeCell ref="J6:J9"/>
    <mergeCell ref="E6:E9"/>
    <mergeCell ref="F6:H6"/>
    <mergeCell ref="F7:F9"/>
    <mergeCell ref="G7:G9"/>
    <mergeCell ref="H7:H9"/>
  </mergeCells>
  <conditionalFormatting sqref="D12:D86">
    <cfRule type="cellIs" dxfId="18" priority="1" operator="notEqual">
      <formula>K12</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Z93"/>
  <sheetViews>
    <sheetView view="pageBreakPreview" zoomScaleSheetLayoutView="100" workbookViewId="0">
      <pane xSplit="2" ySplit="9" topLeftCell="C85"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5703125" style="343" customWidth="1"/>
    <col min="2" max="2" width="21.7109375" style="343" bestFit="1" customWidth="1"/>
    <col min="3" max="3" width="18.85546875" style="343" bestFit="1" customWidth="1"/>
    <col min="4" max="8" width="9.5703125" style="343" customWidth="1"/>
    <col min="9" max="9" width="14.42578125" style="343"/>
    <col min="10" max="10" width="11.42578125" style="343" customWidth="1"/>
    <col min="11" max="11" width="12.42578125" style="343" customWidth="1"/>
    <col min="12" max="16384" width="14.42578125" style="343"/>
  </cols>
  <sheetData>
    <row r="1" spans="1:26" ht="15.75" customHeight="1" x14ac:dyDescent="0.2">
      <c r="A1" s="302"/>
      <c r="B1" s="302"/>
      <c r="C1" s="302"/>
      <c r="D1" s="302"/>
      <c r="E1" s="302"/>
      <c r="F1" s="302"/>
      <c r="G1" s="302"/>
      <c r="H1" s="302"/>
      <c r="I1" s="302"/>
      <c r="J1" s="302"/>
      <c r="K1" s="354" t="s">
        <v>436</v>
      </c>
    </row>
    <row r="2" spans="1:26" ht="15.75" customHeight="1" x14ac:dyDescent="0.2">
      <c r="A2" s="594" t="str">
        <f>'AT-2-S1 BUDGET'!A2</f>
        <v>[Mid Day Meal Scheme, U.P.]</v>
      </c>
      <c r="B2" s="608"/>
      <c r="C2" s="608"/>
      <c r="D2" s="608"/>
      <c r="E2" s="608"/>
      <c r="F2" s="608"/>
      <c r="G2" s="608"/>
      <c r="H2" s="608"/>
      <c r="I2" s="608"/>
      <c r="J2" s="608"/>
      <c r="K2" s="608"/>
    </row>
    <row r="3" spans="1:26" ht="15.75" customHeight="1" x14ac:dyDescent="0.2">
      <c r="A3" s="597" t="str">
        <f>'AT-2-S1 BUDGET'!A3</f>
        <v>Annual Work Plan and Budget 2018-19</v>
      </c>
      <c r="B3" s="608"/>
      <c r="C3" s="608"/>
      <c r="D3" s="608"/>
      <c r="E3" s="608"/>
      <c r="F3" s="608"/>
      <c r="G3" s="608"/>
      <c r="H3" s="608"/>
      <c r="I3" s="608"/>
      <c r="J3" s="608"/>
      <c r="K3" s="608"/>
    </row>
    <row r="4" spans="1:26" ht="15.75" customHeight="1" x14ac:dyDescent="0.2">
      <c r="A4" s="602" t="s">
        <v>437</v>
      </c>
      <c r="B4" s="608"/>
      <c r="C4" s="608"/>
      <c r="D4" s="608"/>
      <c r="E4" s="608"/>
      <c r="F4" s="608"/>
      <c r="G4" s="608"/>
      <c r="H4" s="608"/>
      <c r="I4" s="608"/>
      <c r="J4" s="608"/>
      <c r="K4" s="608"/>
    </row>
    <row r="5" spans="1:26" ht="15.75" customHeight="1" x14ac:dyDescent="0.2">
      <c r="A5" s="324" t="str">
        <f>AT_2A_fundflow!A5</f>
        <v>State: UTTAR PRADESH</v>
      </c>
      <c r="B5" s="302"/>
      <c r="C5" s="302"/>
      <c r="D5" s="302"/>
      <c r="E5" s="302"/>
      <c r="F5" s="302"/>
      <c r="G5" s="302"/>
      <c r="H5" s="302"/>
      <c r="I5" s="302"/>
      <c r="J5" s="302"/>
      <c r="K5" s="325" t="str">
        <f>AT_2A_fundflow!U5</f>
        <v>(For the Period 01.04.17 to 31.03.18)</v>
      </c>
    </row>
    <row r="6" spans="1:26" ht="15.75" customHeight="1" x14ac:dyDescent="0.2">
      <c r="A6" s="603" t="s">
        <v>91</v>
      </c>
      <c r="B6" s="603" t="s">
        <v>99</v>
      </c>
      <c r="C6" s="603" t="s">
        <v>438</v>
      </c>
      <c r="D6" s="605" t="s">
        <v>439</v>
      </c>
      <c r="E6" s="609"/>
      <c r="F6" s="610"/>
      <c r="G6" s="605" t="s">
        <v>440</v>
      </c>
      <c r="H6" s="609"/>
      <c r="I6" s="609"/>
      <c r="J6" s="610"/>
      <c r="K6" s="603" t="s">
        <v>441</v>
      </c>
      <c r="L6" s="309"/>
      <c r="M6" s="309"/>
      <c r="N6" s="309"/>
      <c r="O6" s="309"/>
      <c r="P6" s="309"/>
      <c r="Q6" s="309"/>
      <c r="R6" s="309"/>
      <c r="S6" s="309"/>
      <c r="T6" s="309"/>
      <c r="U6" s="309"/>
      <c r="V6" s="309"/>
      <c r="W6" s="309"/>
      <c r="X6" s="309"/>
      <c r="Y6" s="309"/>
      <c r="Z6" s="309"/>
    </row>
    <row r="7" spans="1:26" ht="60.75" customHeight="1" x14ac:dyDescent="0.2">
      <c r="A7" s="611"/>
      <c r="B7" s="611"/>
      <c r="C7" s="611"/>
      <c r="D7" s="310" t="s">
        <v>416</v>
      </c>
      <c r="E7" s="310" t="s">
        <v>442</v>
      </c>
      <c r="F7" s="310" t="s">
        <v>443</v>
      </c>
      <c r="G7" s="310" t="s">
        <v>444</v>
      </c>
      <c r="H7" s="310" t="s">
        <v>445</v>
      </c>
      <c r="I7" s="310" t="s">
        <v>446</v>
      </c>
      <c r="J7" s="310" t="s">
        <v>447</v>
      </c>
      <c r="K7" s="611"/>
      <c r="L7" s="309"/>
      <c r="M7" s="309"/>
      <c r="N7" s="309"/>
      <c r="O7" s="309"/>
      <c r="P7" s="309"/>
      <c r="Q7" s="309"/>
      <c r="R7" s="309"/>
      <c r="S7" s="309"/>
      <c r="T7" s="309"/>
      <c r="U7" s="309"/>
      <c r="V7" s="309"/>
      <c r="W7" s="309"/>
      <c r="X7" s="309"/>
      <c r="Y7" s="309"/>
      <c r="Z7" s="309"/>
    </row>
    <row r="8" spans="1:26" ht="15.75" customHeight="1" x14ac:dyDescent="0.2">
      <c r="A8" s="310">
        <v>1</v>
      </c>
      <c r="B8" s="310">
        <v>2</v>
      </c>
      <c r="C8" s="310">
        <v>3</v>
      </c>
      <c r="D8" s="310">
        <v>4</v>
      </c>
      <c r="E8" s="310">
        <v>5</v>
      </c>
      <c r="F8" s="310">
        <v>6</v>
      </c>
      <c r="G8" s="310">
        <v>7</v>
      </c>
      <c r="H8" s="310">
        <v>8</v>
      </c>
      <c r="I8" s="310">
        <v>9</v>
      </c>
      <c r="J8" s="310">
        <v>10</v>
      </c>
      <c r="K8" s="310">
        <v>11</v>
      </c>
      <c r="L8" s="309"/>
      <c r="M8" s="309"/>
      <c r="N8" s="309"/>
      <c r="O8" s="309"/>
      <c r="P8" s="309"/>
      <c r="Q8" s="309"/>
      <c r="R8" s="309"/>
      <c r="S8" s="309"/>
      <c r="T8" s="309"/>
      <c r="U8" s="309"/>
      <c r="V8" s="309"/>
      <c r="W8" s="309"/>
      <c r="X8" s="309"/>
      <c r="Y8" s="309"/>
      <c r="Z8" s="309"/>
    </row>
    <row r="9" spans="1:26" ht="15.75" customHeight="1" x14ac:dyDescent="0.2">
      <c r="A9" s="375"/>
      <c r="B9" s="375" t="s">
        <v>32</v>
      </c>
      <c r="C9" s="400">
        <f t="shared" ref="C9:K9" si="0">SUM(C10:C84)</f>
        <v>4455</v>
      </c>
      <c r="D9" s="400">
        <f t="shared" si="0"/>
        <v>28</v>
      </c>
      <c r="E9" s="400">
        <f t="shared" si="0"/>
        <v>1660</v>
      </c>
      <c r="F9" s="400">
        <f t="shared" si="0"/>
        <v>15357</v>
      </c>
      <c r="G9" s="400">
        <f t="shared" si="0"/>
        <v>10201</v>
      </c>
      <c r="H9" s="400">
        <f t="shared" si="0"/>
        <v>3246</v>
      </c>
      <c r="I9" s="400">
        <f t="shared" si="0"/>
        <v>30</v>
      </c>
      <c r="J9" s="400">
        <f t="shared" si="0"/>
        <v>2</v>
      </c>
      <c r="K9" s="376">
        <f t="shared" si="0"/>
        <v>4998238</v>
      </c>
      <c r="L9" s="347"/>
      <c r="M9" s="347"/>
      <c r="N9" s="347"/>
      <c r="O9" s="347"/>
      <c r="P9" s="347"/>
      <c r="Q9" s="347"/>
      <c r="R9" s="347"/>
      <c r="S9" s="347"/>
      <c r="T9" s="347"/>
      <c r="U9" s="347"/>
      <c r="V9" s="347"/>
      <c r="W9" s="347"/>
      <c r="X9" s="347"/>
      <c r="Y9" s="347"/>
      <c r="Z9" s="347"/>
    </row>
    <row r="10" spans="1:26" ht="15.75" customHeight="1" x14ac:dyDescent="0.2">
      <c r="A10" s="379">
        <f>AT3A_Schools_PS!A10</f>
        <v>1</v>
      </c>
      <c r="B10" s="379" t="str">
        <f>AT3A_Schools_PS!B10</f>
        <v>01-AGRA</v>
      </c>
      <c r="C10" s="379">
        <v>16</v>
      </c>
      <c r="D10" s="379">
        <v>0</v>
      </c>
      <c r="E10" s="379">
        <v>16</v>
      </c>
      <c r="F10" s="379">
        <v>0</v>
      </c>
      <c r="G10" s="379">
        <v>16</v>
      </c>
      <c r="H10" s="379">
        <v>0</v>
      </c>
      <c r="I10" s="379">
        <v>0</v>
      </c>
      <c r="J10" s="379">
        <v>0</v>
      </c>
      <c r="K10" s="379">
        <v>80000</v>
      </c>
    </row>
    <row r="11" spans="1:26" ht="15.75" customHeight="1" x14ac:dyDescent="0.2">
      <c r="A11" s="379">
        <f>AT3A_Schools_PS!A11</f>
        <v>2</v>
      </c>
      <c r="B11" s="379" t="str">
        <f>AT3A_Schools_PS!B11</f>
        <v>02-ALIGARH</v>
      </c>
      <c r="C11" s="379">
        <v>13</v>
      </c>
      <c r="D11" s="379">
        <v>0</v>
      </c>
      <c r="E11" s="379">
        <v>13</v>
      </c>
      <c r="F11" s="379">
        <v>2644</v>
      </c>
      <c r="G11" s="379">
        <v>13</v>
      </c>
      <c r="H11" s="379">
        <v>0</v>
      </c>
      <c r="I11" s="379">
        <v>0</v>
      </c>
      <c r="J11" s="379">
        <v>0</v>
      </c>
      <c r="K11" s="379">
        <v>65000</v>
      </c>
    </row>
    <row r="12" spans="1:26" ht="15.75" customHeight="1" x14ac:dyDescent="0.2">
      <c r="A12" s="379">
        <f>AT3A_Schools_PS!A12</f>
        <v>3</v>
      </c>
      <c r="B12" s="379" t="str">
        <f>AT3A_Schools_PS!B12</f>
        <v>03-ALLAHABAD</v>
      </c>
      <c r="C12" s="379">
        <v>220</v>
      </c>
      <c r="D12" s="379">
        <v>0</v>
      </c>
      <c r="E12" s="379">
        <v>220</v>
      </c>
      <c r="F12" s="379">
        <v>0</v>
      </c>
      <c r="G12" s="379">
        <v>220</v>
      </c>
      <c r="H12" s="379">
        <v>0</v>
      </c>
      <c r="I12" s="379">
        <v>0</v>
      </c>
      <c r="J12" s="379">
        <v>0</v>
      </c>
      <c r="K12" s="379">
        <v>220000</v>
      </c>
    </row>
    <row r="13" spans="1:26" ht="15.75" customHeight="1" x14ac:dyDescent="0.2">
      <c r="A13" s="379">
        <f>AT3A_Schools_PS!A13</f>
        <v>4</v>
      </c>
      <c r="B13" s="379" t="str">
        <f>AT3A_Schools_PS!B13</f>
        <v>04-AMBEDKAR NAGAR</v>
      </c>
      <c r="C13" s="379">
        <v>22</v>
      </c>
      <c r="D13" s="379">
        <v>2</v>
      </c>
      <c r="E13" s="379">
        <v>10</v>
      </c>
      <c r="F13" s="379">
        <v>10</v>
      </c>
      <c r="G13" s="379">
        <v>12</v>
      </c>
      <c r="H13" s="379">
        <v>2</v>
      </c>
      <c r="I13" s="379">
        <v>10</v>
      </c>
      <c r="J13" s="379">
        <v>0</v>
      </c>
      <c r="K13" s="379">
        <v>42000</v>
      </c>
    </row>
    <row r="14" spans="1:26" ht="15.75" customHeight="1" x14ac:dyDescent="0.2">
      <c r="A14" s="379">
        <f>AT3A_Schools_PS!A14</f>
        <v>5</v>
      </c>
      <c r="B14" s="379" t="str">
        <f>AT3A_Schools_PS!B14</f>
        <v>05-AURAIYA</v>
      </c>
      <c r="C14" s="379">
        <v>77</v>
      </c>
      <c r="D14" s="379">
        <v>0</v>
      </c>
      <c r="E14" s="379">
        <v>77</v>
      </c>
      <c r="F14" s="379">
        <v>0</v>
      </c>
      <c r="G14" s="379">
        <v>77</v>
      </c>
      <c r="H14" s="379">
        <v>0</v>
      </c>
      <c r="I14" s="379">
        <v>0</v>
      </c>
      <c r="J14" s="379">
        <v>0</v>
      </c>
      <c r="K14" s="379">
        <v>77000</v>
      </c>
    </row>
    <row r="15" spans="1:26" ht="15.75" customHeight="1" x14ac:dyDescent="0.2">
      <c r="A15" s="379">
        <f>AT3A_Schools_PS!A15</f>
        <v>6</v>
      </c>
      <c r="B15" s="379" t="str">
        <f>AT3A_Schools_PS!B15</f>
        <v>06-AZAMGARH</v>
      </c>
      <c r="C15" s="379">
        <v>0</v>
      </c>
      <c r="D15" s="379">
        <v>0</v>
      </c>
      <c r="E15" s="379">
        <v>0</v>
      </c>
      <c r="F15" s="379">
        <v>0</v>
      </c>
      <c r="G15" s="379">
        <v>0</v>
      </c>
      <c r="H15" s="379">
        <v>0</v>
      </c>
      <c r="I15" s="379">
        <v>0</v>
      </c>
      <c r="J15" s="379">
        <v>0</v>
      </c>
      <c r="K15" s="379">
        <v>0</v>
      </c>
    </row>
    <row r="16" spans="1:26" ht="15.75" customHeight="1" x14ac:dyDescent="0.2">
      <c r="A16" s="379">
        <f>AT3A_Schools_PS!A16</f>
        <v>7</v>
      </c>
      <c r="B16" s="379" t="str">
        <f>AT3A_Schools_PS!B16</f>
        <v>07-BADAUN</v>
      </c>
      <c r="C16" s="379">
        <v>20</v>
      </c>
      <c r="D16" s="379">
        <v>0</v>
      </c>
      <c r="E16" s="379">
        <v>20</v>
      </c>
      <c r="F16" s="379">
        <v>0</v>
      </c>
      <c r="G16" s="379">
        <v>20</v>
      </c>
      <c r="H16" s="379">
        <v>0</v>
      </c>
      <c r="I16" s="379">
        <v>0</v>
      </c>
      <c r="J16" s="379">
        <v>0</v>
      </c>
      <c r="K16" s="379">
        <v>100000</v>
      </c>
    </row>
    <row r="17" spans="1:11" ht="15.75" customHeight="1" x14ac:dyDescent="0.2">
      <c r="A17" s="379">
        <f>AT3A_Schools_PS!A17</f>
        <v>8</v>
      </c>
      <c r="B17" s="379" t="str">
        <f>AT3A_Schools_PS!B17</f>
        <v>08-BAGHPAT</v>
      </c>
      <c r="C17" s="379">
        <v>7</v>
      </c>
      <c r="D17" s="379">
        <v>0</v>
      </c>
      <c r="E17" s="379">
        <v>7</v>
      </c>
      <c r="F17" s="379">
        <v>0</v>
      </c>
      <c r="G17" s="379">
        <v>7</v>
      </c>
      <c r="H17" s="379">
        <v>0</v>
      </c>
      <c r="I17" s="379">
        <v>0</v>
      </c>
      <c r="J17" s="379">
        <v>0</v>
      </c>
      <c r="K17" s="379">
        <v>35000</v>
      </c>
    </row>
    <row r="18" spans="1:11" ht="15.75" customHeight="1" x14ac:dyDescent="0.2">
      <c r="A18" s="379">
        <f>AT3A_Schools_PS!A18</f>
        <v>9</v>
      </c>
      <c r="B18" s="379" t="str">
        <f>AT3A_Schools_PS!B18</f>
        <v>09-BAHRAICH</v>
      </c>
      <c r="C18" s="379">
        <v>37</v>
      </c>
      <c r="D18" s="379">
        <v>4</v>
      </c>
      <c r="E18" s="379">
        <v>34</v>
      </c>
      <c r="F18" s="379">
        <v>0</v>
      </c>
      <c r="G18" s="379">
        <v>3519</v>
      </c>
      <c r="H18" s="379">
        <v>0</v>
      </c>
      <c r="I18" s="379">
        <v>0</v>
      </c>
      <c r="J18" s="379">
        <v>0</v>
      </c>
      <c r="K18" s="379">
        <v>296000</v>
      </c>
    </row>
    <row r="19" spans="1:11" ht="15.75" customHeight="1" x14ac:dyDescent="0.2">
      <c r="A19" s="379">
        <f>AT3A_Schools_PS!A19</f>
        <v>10</v>
      </c>
      <c r="B19" s="379" t="str">
        <f>AT3A_Schools_PS!B19</f>
        <v>10-BALLIA</v>
      </c>
      <c r="C19" s="379">
        <v>18</v>
      </c>
      <c r="D19" s="379">
        <v>0</v>
      </c>
      <c r="E19" s="379">
        <v>18</v>
      </c>
      <c r="F19" s="379">
        <v>0</v>
      </c>
      <c r="G19" s="379">
        <v>18</v>
      </c>
      <c r="H19" s="379">
        <v>0</v>
      </c>
      <c r="I19" s="379">
        <v>0</v>
      </c>
      <c r="J19" s="379">
        <v>0</v>
      </c>
      <c r="K19" s="379">
        <v>18000</v>
      </c>
    </row>
    <row r="20" spans="1:11" ht="15.75" customHeight="1" x14ac:dyDescent="0.2">
      <c r="A20" s="379">
        <f>AT3A_Schools_PS!A20</f>
        <v>11</v>
      </c>
      <c r="B20" s="379" t="str">
        <f>AT3A_Schools_PS!B20</f>
        <v>11-BALRAMPUR</v>
      </c>
      <c r="C20" s="379">
        <v>10</v>
      </c>
      <c r="D20" s="379">
        <v>0</v>
      </c>
      <c r="E20" s="379">
        <v>10</v>
      </c>
      <c r="F20" s="379">
        <v>0</v>
      </c>
      <c r="G20" s="379">
        <v>10</v>
      </c>
      <c r="H20" s="379">
        <v>0</v>
      </c>
      <c r="I20" s="379">
        <v>0</v>
      </c>
      <c r="J20" s="379">
        <v>0</v>
      </c>
      <c r="K20" s="379">
        <v>10000</v>
      </c>
    </row>
    <row r="21" spans="1:11" ht="15.75" customHeight="1" x14ac:dyDescent="0.2">
      <c r="A21" s="379">
        <f>AT3A_Schools_PS!A21</f>
        <v>12</v>
      </c>
      <c r="B21" s="379" t="str">
        <f>AT3A_Schools_PS!B21</f>
        <v>12-BANDA</v>
      </c>
      <c r="C21" s="379">
        <v>0</v>
      </c>
      <c r="D21" s="379">
        <v>0</v>
      </c>
      <c r="E21" s="379">
        <v>9</v>
      </c>
      <c r="F21" s="379">
        <v>0</v>
      </c>
      <c r="G21" s="379">
        <v>9</v>
      </c>
      <c r="H21" s="379">
        <v>0</v>
      </c>
      <c r="I21" s="379">
        <v>0</v>
      </c>
      <c r="J21" s="379">
        <v>0</v>
      </c>
      <c r="K21" s="379">
        <v>45000</v>
      </c>
    </row>
    <row r="22" spans="1:11" ht="15.75" customHeight="1" x14ac:dyDescent="0.2">
      <c r="A22" s="379">
        <f>AT3A_Schools_PS!A22</f>
        <v>13</v>
      </c>
      <c r="B22" s="379" t="str">
        <f>AT3A_Schools_PS!B22</f>
        <v>13-BARABANKI</v>
      </c>
      <c r="C22" s="379">
        <v>0</v>
      </c>
      <c r="D22" s="379">
        <v>0</v>
      </c>
      <c r="E22" s="379">
        <v>0</v>
      </c>
      <c r="F22" s="379">
        <v>0</v>
      </c>
      <c r="G22" s="379">
        <v>0</v>
      </c>
      <c r="H22" s="379">
        <v>0</v>
      </c>
      <c r="I22" s="379">
        <v>0</v>
      </c>
      <c r="J22" s="379">
        <v>0</v>
      </c>
      <c r="K22" s="379">
        <v>0</v>
      </c>
    </row>
    <row r="23" spans="1:11" ht="15.75" customHeight="1" x14ac:dyDescent="0.2">
      <c r="A23" s="379">
        <f>AT3A_Schools_PS!A23</f>
        <v>14</v>
      </c>
      <c r="B23" s="379" t="str">
        <f>AT3A_Schools_PS!B23</f>
        <v>14-BAREILY</v>
      </c>
      <c r="C23" s="379">
        <v>16</v>
      </c>
      <c r="D23" s="379">
        <v>0</v>
      </c>
      <c r="E23" s="379">
        <v>16</v>
      </c>
      <c r="F23" s="379">
        <v>0</v>
      </c>
      <c r="G23" s="379">
        <v>16</v>
      </c>
      <c r="H23" s="379">
        <v>0</v>
      </c>
      <c r="I23" s="379">
        <v>0</v>
      </c>
      <c r="J23" s="379">
        <v>0</v>
      </c>
      <c r="K23" s="379">
        <v>80000</v>
      </c>
    </row>
    <row r="24" spans="1:11" ht="15.75" customHeight="1" x14ac:dyDescent="0.2">
      <c r="A24" s="379">
        <f>AT3A_Schools_PS!A24</f>
        <v>15</v>
      </c>
      <c r="B24" s="379" t="str">
        <f>AT3A_Schools_PS!B24</f>
        <v>15-BASTI</v>
      </c>
      <c r="C24" s="379">
        <v>1</v>
      </c>
      <c r="D24" s="379">
        <v>1</v>
      </c>
      <c r="E24" s="379">
        <v>0</v>
      </c>
      <c r="F24" s="379">
        <v>0</v>
      </c>
      <c r="G24" s="379">
        <v>0</v>
      </c>
      <c r="H24" s="379">
        <v>1</v>
      </c>
      <c r="I24" s="379">
        <v>0</v>
      </c>
      <c r="J24" s="379">
        <v>0</v>
      </c>
      <c r="K24" s="379">
        <v>7000</v>
      </c>
    </row>
    <row r="25" spans="1:11" ht="15.75" customHeight="1" x14ac:dyDescent="0.2">
      <c r="A25" s="379">
        <f>AT3A_Schools_PS!A25</f>
        <v>16</v>
      </c>
      <c r="B25" s="379" t="str">
        <f>AT3A_Schools_PS!B25</f>
        <v>16-BHADOHI</v>
      </c>
      <c r="C25" s="379">
        <v>7</v>
      </c>
      <c r="D25" s="379">
        <v>0</v>
      </c>
      <c r="E25" s="379">
        <v>7</v>
      </c>
      <c r="F25" s="379">
        <v>0</v>
      </c>
      <c r="G25" s="379">
        <v>7</v>
      </c>
      <c r="H25" s="379">
        <v>0</v>
      </c>
      <c r="I25" s="379">
        <v>0</v>
      </c>
      <c r="J25" s="379">
        <v>0</v>
      </c>
      <c r="K25" s="379">
        <v>35000</v>
      </c>
    </row>
    <row r="26" spans="1:11" ht="15.75" customHeight="1" x14ac:dyDescent="0.2">
      <c r="A26" s="379">
        <f>AT3A_Schools_PS!A26</f>
        <v>17</v>
      </c>
      <c r="B26" s="379" t="str">
        <f>AT3A_Schools_PS!B26</f>
        <v>17-BIJNOUR</v>
      </c>
      <c r="C26" s="379">
        <v>12</v>
      </c>
      <c r="D26" s="379">
        <v>1</v>
      </c>
      <c r="E26" s="379">
        <v>12</v>
      </c>
      <c r="F26" s="379">
        <v>2707</v>
      </c>
      <c r="G26" s="379">
        <v>2707</v>
      </c>
      <c r="H26" s="379">
        <v>0</v>
      </c>
      <c r="I26" s="379">
        <v>0</v>
      </c>
      <c r="J26" s="379">
        <v>0</v>
      </c>
      <c r="K26" s="379">
        <v>240000</v>
      </c>
    </row>
    <row r="27" spans="1:11" ht="15.75" customHeight="1" x14ac:dyDescent="0.2">
      <c r="A27" s="379">
        <f>AT3A_Schools_PS!A27</f>
        <v>18</v>
      </c>
      <c r="B27" s="379" t="str">
        <f>AT3A_Schools_PS!B27</f>
        <v>18-BULANDSHAHAR</v>
      </c>
      <c r="C27" s="379">
        <v>22</v>
      </c>
      <c r="D27" s="379">
        <v>0</v>
      </c>
      <c r="E27" s="379">
        <v>22</v>
      </c>
      <c r="F27" s="379">
        <v>0</v>
      </c>
      <c r="G27" s="379">
        <v>22</v>
      </c>
      <c r="H27" s="379">
        <v>0</v>
      </c>
      <c r="I27" s="379">
        <v>0</v>
      </c>
      <c r="J27" s="379">
        <v>0</v>
      </c>
      <c r="K27" s="379">
        <v>110000</v>
      </c>
    </row>
    <row r="28" spans="1:11" ht="15.75" customHeight="1" x14ac:dyDescent="0.2">
      <c r="A28" s="379">
        <f>AT3A_Schools_PS!A28</f>
        <v>19</v>
      </c>
      <c r="B28" s="379" t="str">
        <f>AT3A_Schools_PS!B28</f>
        <v>19-CHANDAULI</v>
      </c>
      <c r="C28" s="379">
        <v>10</v>
      </c>
      <c r="D28" s="379">
        <v>1</v>
      </c>
      <c r="E28" s="379">
        <v>10</v>
      </c>
      <c r="F28" s="379">
        <v>553</v>
      </c>
      <c r="G28" s="379">
        <v>102</v>
      </c>
      <c r="H28" s="379">
        <v>0</v>
      </c>
      <c r="I28" s="379">
        <v>0</v>
      </c>
      <c r="J28" s="379">
        <v>0</v>
      </c>
      <c r="K28" s="379">
        <v>56500</v>
      </c>
    </row>
    <row r="29" spans="1:11" ht="15.75" customHeight="1" x14ac:dyDescent="0.2">
      <c r="A29" s="379">
        <f>AT3A_Schools_PS!A29</f>
        <v>20</v>
      </c>
      <c r="B29" s="379" t="str">
        <f>AT3A_Schools_PS!B29</f>
        <v>20-CHITRAKOOT</v>
      </c>
      <c r="C29" s="379">
        <v>6</v>
      </c>
      <c r="D29" s="379">
        <v>0</v>
      </c>
      <c r="E29" s="379">
        <v>6</v>
      </c>
      <c r="F29" s="379">
        <v>0</v>
      </c>
      <c r="G29" s="379">
        <v>6</v>
      </c>
      <c r="H29" s="379">
        <v>0</v>
      </c>
      <c r="I29" s="379">
        <v>0</v>
      </c>
      <c r="J29" s="379">
        <v>0</v>
      </c>
      <c r="K29" s="379">
        <v>30000</v>
      </c>
    </row>
    <row r="30" spans="1:11" ht="15.75" customHeight="1" x14ac:dyDescent="0.2">
      <c r="A30" s="379">
        <f>AT3A_Schools_PS!A30</f>
        <v>21</v>
      </c>
      <c r="B30" s="379" t="str">
        <f>AT3A_Schools_PS!B30</f>
        <v>21-AMETHI</v>
      </c>
      <c r="C30" s="379">
        <v>0</v>
      </c>
      <c r="D30" s="379">
        <v>0</v>
      </c>
      <c r="E30" s="379">
        <v>0</v>
      </c>
      <c r="F30" s="379">
        <v>0</v>
      </c>
      <c r="G30" s="379">
        <v>0</v>
      </c>
      <c r="H30" s="379">
        <v>0</v>
      </c>
      <c r="I30" s="379">
        <v>0</v>
      </c>
      <c r="J30" s="379">
        <v>0</v>
      </c>
      <c r="K30" s="379">
        <v>0</v>
      </c>
    </row>
    <row r="31" spans="1:11" ht="15.75" customHeight="1" x14ac:dyDescent="0.2">
      <c r="A31" s="379">
        <f>AT3A_Schools_PS!A31</f>
        <v>22</v>
      </c>
      <c r="B31" s="379" t="str">
        <f>AT3A_Schools_PS!B31</f>
        <v>22-DEORIA</v>
      </c>
      <c r="C31" s="379">
        <v>0</v>
      </c>
      <c r="D31" s="379">
        <v>0</v>
      </c>
      <c r="E31" s="379">
        <v>0</v>
      </c>
      <c r="F31" s="379">
        <v>0</v>
      </c>
      <c r="G31" s="379">
        <v>0</v>
      </c>
      <c r="H31" s="379">
        <v>0</v>
      </c>
      <c r="I31" s="379">
        <v>0</v>
      </c>
      <c r="J31" s="379">
        <v>0</v>
      </c>
      <c r="K31" s="379">
        <v>0</v>
      </c>
    </row>
    <row r="32" spans="1:11" ht="15.75" customHeight="1" x14ac:dyDescent="0.2">
      <c r="A32" s="379">
        <f>AT3A_Schools_PS!A32</f>
        <v>23</v>
      </c>
      <c r="B32" s="379" t="str">
        <f>AT3A_Schools_PS!B32</f>
        <v>23-ETAH</v>
      </c>
      <c r="C32" s="379">
        <v>11</v>
      </c>
      <c r="D32" s="379">
        <v>0</v>
      </c>
      <c r="E32" s="379">
        <v>11</v>
      </c>
      <c r="F32" s="379">
        <v>0</v>
      </c>
      <c r="G32" s="379">
        <v>11</v>
      </c>
      <c r="H32" s="379">
        <v>0</v>
      </c>
      <c r="I32" s="379">
        <v>0</v>
      </c>
      <c r="J32" s="379">
        <v>0</v>
      </c>
      <c r="K32" s="379">
        <v>55000</v>
      </c>
    </row>
    <row r="33" spans="1:11" ht="15.75" customHeight="1" x14ac:dyDescent="0.2">
      <c r="A33" s="379">
        <f>AT3A_Schools_PS!A33</f>
        <v>24</v>
      </c>
      <c r="B33" s="379" t="str">
        <f>AT3A_Schools_PS!B33</f>
        <v>24-FAIZABAD</v>
      </c>
      <c r="C33" s="379">
        <v>17</v>
      </c>
      <c r="D33" s="379">
        <v>3</v>
      </c>
      <c r="E33" s="379">
        <v>13</v>
      </c>
      <c r="F33" s="379">
        <v>12</v>
      </c>
      <c r="G33" s="379">
        <v>13</v>
      </c>
      <c r="H33" s="379">
        <v>12</v>
      </c>
      <c r="I33" s="379">
        <v>12</v>
      </c>
      <c r="J33" s="379">
        <v>0</v>
      </c>
      <c r="K33" s="379">
        <v>62050</v>
      </c>
    </row>
    <row r="34" spans="1:11" ht="15.75" customHeight="1" x14ac:dyDescent="0.2">
      <c r="A34" s="379">
        <f>AT3A_Schools_PS!A34</f>
        <v>25</v>
      </c>
      <c r="B34" s="379" t="str">
        <f>AT3A_Schools_PS!B34</f>
        <v>25-FARRUKHABAD</v>
      </c>
      <c r="C34" s="379">
        <v>13</v>
      </c>
      <c r="D34" s="379">
        <v>0</v>
      </c>
      <c r="E34" s="379">
        <v>13</v>
      </c>
      <c r="F34" s="379">
        <v>0</v>
      </c>
      <c r="G34" s="379">
        <v>13</v>
      </c>
      <c r="H34" s="379">
        <v>0</v>
      </c>
      <c r="I34" s="379">
        <v>0</v>
      </c>
      <c r="J34" s="379">
        <v>0</v>
      </c>
      <c r="K34" s="379">
        <v>65000</v>
      </c>
    </row>
    <row r="35" spans="1:11" ht="15.75" customHeight="1" x14ac:dyDescent="0.2">
      <c r="A35" s="379">
        <f>AT3A_Schools_PS!A35</f>
        <v>26</v>
      </c>
      <c r="B35" s="379" t="str">
        <f>AT3A_Schools_PS!B35</f>
        <v>26-FATEHPUR</v>
      </c>
      <c r="C35" s="379">
        <v>0</v>
      </c>
      <c r="D35" s="379">
        <v>0</v>
      </c>
      <c r="E35" s="379">
        <v>0</v>
      </c>
      <c r="F35" s="379">
        <v>0</v>
      </c>
      <c r="G35" s="379">
        <v>0</v>
      </c>
      <c r="H35" s="379">
        <v>0</v>
      </c>
      <c r="I35" s="379">
        <v>0</v>
      </c>
      <c r="J35" s="379">
        <v>0</v>
      </c>
      <c r="K35" s="379">
        <v>0</v>
      </c>
    </row>
    <row r="36" spans="1:11" ht="15.75" customHeight="1" x14ac:dyDescent="0.2">
      <c r="A36" s="379">
        <f>AT3A_Schools_PS!A36</f>
        <v>27</v>
      </c>
      <c r="B36" s="379" t="str">
        <f>AT3A_Schools_PS!B36</f>
        <v>27-FIROZABAD</v>
      </c>
      <c r="C36" s="379">
        <v>80</v>
      </c>
      <c r="D36" s="379">
        <v>0</v>
      </c>
      <c r="E36" s="379">
        <v>80</v>
      </c>
      <c r="F36" s="379">
        <v>0</v>
      </c>
      <c r="G36" s="379">
        <v>80</v>
      </c>
      <c r="H36" s="379">
        <v>0</v>
      </c>
      <c r="I36" s="379">
        <v>0</v>
      </c>
      <c r="J36" s="379">
        <v>0</v>
      </c>
      <c r="K36" s="379">
        <v>80000</v>
      </c>
    </row>
    <row r="37" spans="1:11" ht="15.75" customHeight="1" x14ac:dyDescent="0.2">
      <c r="A37" s="379">
        <f>AT3A_Schools_PS!A37</f>
        <v>28</v>
      </c>
      <c r="B37" s="379" t="str">
        <f>AT3A_Schools_PS!B37</f>
        <v>28-G.B. NAGAR</v>
      </c>
      <c r="C37" s="379">
        <v>1</v>
      </c>
      <c r="D37" s="379">
        <v>1</v>
      </c>
      <c r="E37" s="379">
        <v>0</v>
      </c>
      <c r="F37" s="379">
        <v>0</v>
      </c>
      <c r="G37" s="379">
        <v>0</v>
      </c>
      <c r="H37" s="379">
        <v>0</v>
      </c>
      <c r="I37" s="379">
        <v>0</v>
      </c>
      <c r="J37" s="379">
        <v>0</v>
      </c>
      <c r="K37" s="379">
        <v>15000</v>
      </c>
    </row>
    <row r="38" spans="1:11" ht="15.75" customHeight="1" x14ac:dyDescent="0.2">
      <c r="A38" s="379">
        <f>AT3A_Schools_PS!A38</f>
        <v>29</v>
      </c>
      <c r="B38" s="379" t="str">
        <f>AT3A_Schools_PS!B38</f>
        <v>29-GHAZIPUR</v>
      </c>
      <c r="C38" s="379">
        <v>18</v>
      </c>
      <c r="D38" s="379">
        <v>1</v>
      </c>
      <c r="E38" s="379">
        <v>17</v>
      </c>
      <c r="F38" s="379">
        <v>0</v>
      </c>
      <c r="G38" s="379">
        <v>18</v>
      </c>
      <c r="H38" s="379">
        <v>0</v>
      </c>
      <c r="I38" s="379">
        <v>0</v>
      </c>
      <c r="J38" s="379">
        <v>0</v>
      </c>
      <c r="K38" s="379">
        <v>90000</v>
      </c>
    </row>
    <row r="39" spans="1:11" ht="15.75" customHeight="1" x14ac:dyDescent="0.2">
      <c r="A39" s="379">
        <f>AT3A_Schools_PS!A39</f>
        <v>30</v>
      </c>
      <c r="B39" s="379" t="str">
        <f>AT3A_Schools_PS!B39</f>
        <v>30-GHAZIYABAD</v>
      </c>
      <c r="C39" s="379">
        <v>673</v>
      </c>
      <c r="D39" s="379">
        <v>0</v>
      </c>
      <c r="E39" s="379">
        <v>0</v>
      </c>
      <c r="F39" s="379">
        <v>673</v>
      </c>
      <c r="G39" s="379">
        <v>673</v>
      </c>
      <c r="H39" s="379">
        <v>0</v>
      </c>
      <c r="I39" s="379">
        <v>0</v>
      </c>
      <c r="J39" s="379">
        <v>0</v>
      </c>
      <c r="K39" s="379">
        <v>0</v>
      </c>
    </row>
    <row r="40" spans="1:11" ht="15.75" customHeight="1" x14ac:dyDescent="0.2">
      <c r="A40" s="379">
        <f>AT3A_Schools_PS!A40</f>
        <v>31</v>
      </c>
      <c r="B40" s="379" t="str">
        <f>AT3A_Schools_PS!B40</f>
        <v>31-GONDA</v>
      </c>
      <c r="C40" s="379">
        <v>17</v>
      </c>
      <c r="D40" s="379">
        <v>1</v>
      </c>
      <c r="E40" s="379">
        <v>17</v>
      </c>
      <c r="F40" s="379">
        <v>3209</v>
      </c>
      <c r="G40" s="379">
        <v>0</v>
      </c>
      <c r="H40" s="379">
        <v>3209</v>
      </c>
      <c r="I40" s="379">
        <v>0</v>
      </c>
      <c r="J40" s="379">
        <v>0</v>
      </c>
      <c r="K40" s="379">
        <v>820000</v>
      </c>
    </row>
    <row r="41" spans="1:11" ht="15.75" customHeight="1" x14ac:dyDescent="0.2">
      <c r="A41" s="379">
        <f>AT3A_Schools_PS!A41</f>
        <v>32</v>
      </c>
      <c r="B41" s="379" t="str">
        <f>AT3A_Schools_PS!B41</f>
        <v>32-GORAKHPUR</v>
      </c>
      <c r="C41" s="379">
        <v>0</v>
      </c>
      <c r="D41" s="379">
        <v>0</v>
      </c>
      <c r="E41" s="379">
        <v>0</v>
      </c>
      <c r="F41" s="379">
        <v>0</v>
      </c>
      <c r="G41" s="379">
        <v>0</v>
      </c>
      <c r="H41" s="379">
        <v>0</v>
      </c>
      <c r="I41" s="379">
        <v>0</v>
      </c>
      <c r="J41" s="379">
        <v>0</v>
      </c>
      <c r="K41" s="379">
        <v>0</v>
      </c>
    </row>
    <row r="42" spans="1:11" ht="15.75" customHeight="1" x14ac:dyDescent="0.2">
      <c r="A42" s="379">
        <f>AT3A_Schools_PS!A42</f>
        <v>33</v>
      </c>
      <c r="B42" s="379" t="str">
        <f>AT3A_Schools_PS!B42</f>
        <v>33-HAMEERPUR</v>
      </c>
      <c r="C42" s="379">
        <v>10</v>
      </c>
      <c r="D42" s="379">
        <v>0</v>
      </c>
      <c r="E42" s="379">
        <v>10</v>
      </c>
      <c r="F42" s="379">
        <v>0</v>
      </c>
      <c r="G42" s="379">
        <v>10</v>
      </c>
      <c r="H42" s="379">
        <v>0</v>
      </c>
      <c r="I42" s="379">
        <v>0</v>
      </c>
      <c r="J42" s="379">
        <v>0</v>
      </c>
      <c r="K42" s="379">
        <v>50000</v>
      </c>
    </row>
    <row r="43" spans="1:11" ht="15.75" customHeight="1" x14ac:dyDescent="0.2">
      <c r="A43" s="379">
        <f>AT3A_Schools_PS!A43</f>
        <v>34</v>
      </c>
      <c r="B43" s="379" t="str">
        <f>AT3A_Schools_PS!B43</f>
        <v>34-HARDOI</v>
      </c>
      <c r="C43" s="379">
        <v>0</v>
      </c>
      <c r="D43" s="379">
        <v>0</v>
      </c>
      <c r="E43" s="379">
        <v>0</v>
      </c>
      <c r="F43" s="379">
        <v>0</v>
      </c>
      <c r="G43" s="379">
        <v>0</v>
      </c>
      <c r="H43" s="379">
        <v>0</v>
      </c>
      <c r="I43" s="379">
        <v>0</v>
      </c>
      <c r="J43" s="379">
        <v>0</v>
      </c>
      <c r="K43" s="379">
        <v>0</v>
      </c>
    </row>
    <row r="44" spans="1:11" ht="15.75" customHeight="1" x14ac:dyDescent="0.2">
      <c r="A44" s="379">
        <f>AT3A_Schools_PS!A44</f>
        <v>35</v>
      </c>
      <c r="B44" s="379" t="str">
        <f>AT3A_Schools_PS!B44</f>
        <v>35-HATHRAS</v>
      </c>
      <c r="C44" s="379">
        <v>9</v>
      </c>
      <c r="D44" s="379">
        <v>0</v>
      </c>
      <c r="E44" s="379">
        <v>9</v>
      </c>
      <c r="F44" s="379">
        <v>0</v>
      </c>
      <c r="G44" s="379">
        <v>9</v>
      </c>
      <c r="H44" s="379">
        <v>0</v>
      </c>
      <c r="I44" s="379">
        <v>0</v>
      </c>
      <c r="J44" s="379">
        <v>0</v>
      </c>
      <c r="K44" s="379">
        <v>45000</v>
      </c>
    </row>
    <row r="45" spans="1:11" ht="15.75" customHeight="1" x14ac:dyDescent="0.2">
      <c r="A45" s="379">
        <f>AT3A_Schools_PS!A45</f>
        <v>36</v>
      </c>
      <c r="B45" s="379" t="str">
        <f>AT3A_Schools_PS!B45</f>
        <v>36-ITAWAH</v>
      </c>
      <c r="C45" s="379">
        <v>76</v>
      </c>
      <c r="D45" s="379">
        <v>0</v>
      </c>
      <c r="E45" s="379">
        <v>76</v>
      </c>
      <c r="F45" s="379">
        <v>0</v>
      </c>
      <c r="G45" s="379">
        <v>76</v>
      </c>
      <c r="H45" s="379">
        <v>0</v>
      </c>
      <c r="I45" s="379">
        <v>0</v>
      </c>
      <c r="J45" s="379">
        <v>0</v>
      </c>
      <c r="K45" s="379">
        <v>76000</v>
      </c>
    </row>
    <row r="46" spans="1:11" ht="15.75" customHeight="1" x14ac:dyDescent="0.2">
      <c r="A46" s="379">
        <f>AT3A_Schools_PS!A46</f>
        <v>37</v>
      </c>
      <c r="B46" s="379" t="str">
        <f>AT3A_Schools_PS!B46</f>
        <v>37-J.P. NAGAR</v>
      </c>
      <c r="C46" s="379">
        <v>8</v>
      </c>
      <c r="D46" s="379">
        <v>1</v>
      </c>
      <c r="E46" s="379">
        <v>8</v>
      </c>
      <c r="F46" s="379">
        <v>1620</v>
      </c>
      <c r="G46" s="379">
        <v>1620</v>
      </c>
      <c r="H46" s="379">
        <v>0</v>
      </c>
      <c r="I46" s="379">
        <v>0</v>
      </c>
      <c r="J46" s="379">
        <v>0</v>
      </c>
      <c r="K46" s="379">
        <v>16000</v>
      </c>
    </row>
    <row r="47" spans="1:11" ht="15.75" customHeight="1" x14ac:dyDescent="0.2">
      <c r="A47" s="379">
        <f>AT3A_Schools_PS!A47</f>
        <v>38</v>
      </c>
      <c r="B47" s="379" t="str">
        <f>AT3A_Schools_PS!B47</f>
        <v>38-JALAUN</v>
      </c>
      <c r="C47" s="379">
        <v>13</v>
      </c>
      <c r="D47" s="379">
        <v>0</v>
      </c>
      <c r="E47" s="379">
        <v>13</v>
      </c>
      <c r="F47" s="379">
        <v>0</v>
      </c>
      <c r="G47" s="379">
        <v>13</v>
      </c>
      <c r="H47" s="379">
        <v>0</v>
      </c>
      <c r="I47" s="379">
        <v>0</v>
      </c>
      <c r="J47" s="379">
        <v>0</v>
      </c>
      <c r="K47" s="379">
        <v>65000</v>
      </c>
    </row>
    <row r="48" spans="1:11" ht="15.75" customHeight="1" x14ac:dyDescent="0.2">
      <c r="A48" s="379">
        <f>AT3A_Schools_PS!A48</f>
        <v>39</v>
      </c>
      <c r="B48" s="379" t="str">
        <f>AT3A_Schools_PS!B48</f>
        <v>39-JAUNPUR</v>
      </c>
      <c r="C48" s="379">
        <v>0</v>
      </c>
      <c r="D48" s="379">
        <v>0</v>
      </c>
      <c r="E48" s="379">
        <v>0</v>
      </c>
      <c r="F48" s="379">
        <v>0</v>
      </c>
      <c r="G48" s="379">
        <v>0</v>
      </c>
      <c r="H48" s="379">
        <v>0</v>
      </c>
      <c r="I48" s="379">
        <v>0</v>
      </c>
      <c r="J48" s="379">
        <v>0</v>
      </c>
      <c r="K48" s="379">
        <v>0</v>
      </c>
    </row>
    <row r="49" spans="1:11" ht="15.75" customHeight="1" x14ac:dyDescent="0.2">
      <c r="A49" s="379">
        <f>AT3A_Schools_PS!A49</f>
        <v>40</v>
      </c>
      <c r="B49" s="379" t="str">
        <f>AT3A_Schools_PS!B49</f>
        <v>40-JHANSI</v>
      </c>
      <c r="C49" s="379">
        <v>10</v>
      </c>
      <c r="D49" s="379">
        <v>0</v>
      </c>
      <c r="E49" s="379">
        <v>10</v>
      </c>
      <c r="F49" s="379">
        <v>0</v>
      </c>
      <c r="G49" s="379">
        <v>10</v>
      </c>
      <c r="H49" s="379">
        <v>0</v>
      </c>
      <c r="I49" s="379">
        <v>0</v>
      </c>
      <c r="J49" s="379">
        <v>0</v>
      </c>
      <c r="K49" s="379">
        <v>50000</v>
      </c>
    </row>
    <row r="50" spans="1:11" ht="15.75" customHeight="1" x14ac:dyDescent="0.2">
      <c r="A50" s="379">
        <f>AT3A_Schools_PS!A50</f>
        <v>41</v>
      </c>
      <c r="B50" s="379" t="str">
        <f>AT3A_Schools_PS!B50</f>
        <v>41-KANNAUJ</v>
      </c>
      <c r="C50" s="379">
        <v>18</v>
      </c>
      <c r="D50" s="379">
        <v>0</v>
      </c>
      <c r="E50" s="379">
        <v>18</v>
      </c>
      <c r="F50" s="379">
        <v>0</v>
      </c>
      <c r="G50" s="379">
        <v>18</v>
      </c>
      <c r="H50" s="379">
        <v>0</v>
      </c>
      <c r="I50" s="379">
        <v>0</v>
      </c>
      <c r="J50" s="379">
        <v>0</v>
      </c>
      <c r="K50" s="379">
        <v>45000</v>
      </c>
    </row>
    <row r="51" spans="1:11" ht="15.75" customHeight="1" x14ac:dyDescent="0.2">
      <c r="A51" s="379">
        <f>AT3A_Schools_PS!A51</f>
        <v>42</v>
      </c>
      <c r="B51" s="379" t="str">
        <f>AT3A_Schools_PS!B51</f>
        <v>42-KANPUR DEHAT</v>
      </c>
      <c r="C51" s="379">
        <v>10</v>
      </c>
      <c r="D51" s="379">
        <v>0</v>
      </c>
      <c r="E51" s="379">
        <v>10</v>
      </c>
      <c r="F51" s="379">
        <v>0</v>
      </c>
      <c r="G51" s="379">
        <v>10</v>
      </c>
      <c r="H51" s="379">
        <v>0</v>
      </c>
      <c r="I51" s="379">
        <v>0</v>
      </c>
      <c r="J51" s="379">
        <v>0</v>
      </c>
      <c r="K51" s="379">
        <v>50000</v>
      </c>
    </row>
    <row r="52" spans="1:11" ht="15.75" customHeight="1" x14ac:dyDescent="0.2">
      <c r="A52" s="379">
        <f>AT3A_Schools_PS!A52</f>
        <v>43</v>
      </c>
      <c r="B52" s="379" t="str">
        <f>AT3A_Schools_PS!B52</f>
        <v>43-KANPUR NAGAR</v>
      </c>
      <c r="C52" s="379">
        <v>11</v>
      </c>
      <c r="D52" s="379">
        <v>0</v>
      </c>
      <c r="E52" s="379">
        <v>11</v>
      </c>
      <c r="F52" s="379">
        <v>0</v>
      </c>
      <c r="G52" s="379">
        <v>11</v>
      </c>
      <c r="H52" s="379">
        <v>0</v>
      </c>
      <c r="I52" s="379">
        <v>0</v>
      </c>
      <c r="J52" s="379">
        <v>0</v>
      </c>
      <c r="K52" s="379">
        <v>55000</v>
      </c>
    </row>
    <row r="53" spans="1:11" ht="15.75" customHeight="1" x14ac:dyDescent="0.2">
      <c r="A53" s="379">
        <f>AT3A_Schools_PS!A53</f>
        <v>44</v>
      </c>
      <c r="B53" s="379" t="str">
        <f>AT3A_Schools_PS!B53</f>
        <v>44-KAAS GANJ</v>
      </c>
      <c r="C53" s="379">
        <v>10</v>
      </c>
      <c r="D53" s="379">
        <v>0</v>
      </c>
      <c r="E53" s="379">
        <v>10</v>
      </c>
      <c r="F53" s="379">
        <v>0</v>
      </c>
      <c r="G53" s="379">
        <v>10</v>
      </c>
      <c r="H53" s="379">
        <v>0</v>
      </c>
      <c r="I53" s="379">
        <v>0</v>
      </c>
      <c r="J53" s="379">
        <v>0</v>
      </c>
      <c r="K53" s="379">
        <v>50000</v>
      </c>
    </row>
    <row r="54" spans="1:11" ht="15.75" customHeight="1" x14ac:dyDescent="0.2">
      <c r="A54" s="379">
        <f>AT3A_Schools_PS!A54</f>
        <v>45</v>
      </c>
      <c r="B54" s="379" t="str">
        <f>AT3A_Schools_PS!B54</f>
        <v>45-KAUSHAMBI</v>
      </c>
      <c r="C54" s="379">
        <v>85</v>
      </c>
      <c r="D54" s="379">
        <v>0</v>
      </c>
      <c r="E54" s="379">
        <v>85</v>
      </c>
      <c r="F54" s="379">
        <v>0</v>
      </c>
      <c r="G54" s="379">
        <v>85</v>
      </c>
      <c r="H54" s="379">
        <v>0</v>
      </c>
      <c r="I54" s="379">
        <v>0</v>
      </c>
      <c r="J54" s="379">
        <v>0</v>
      </c>
      <c r="K54" s="379">
        <v>85000</v>
      </c>
    </row>
    <row r="55" spans="1:11" ht="15.75" customHeight="1" x14ac:dyDescent="0.2">
      <c r="A55" s="379">
        <f>AT3A_Schools_PS!A55</f>
        <v>46</v>
      </c>
      <c r="B55" s="379" t="str">
        <f>AT3A_Schools_PS!B55</f>
        <v>46-KUSHINAGAR</v>
      </c>
      <c r="C55" s="379">
        <v>8</v>
      </c>
      <c r="D55" s="379">
        <v>0</v>
      </c>
      <c r="E55" s="379">
        <v>8</v>
      </c>
      <c r="F55" s="379">
        <v>0</v>
      </c>
      <c r="G55" s="379">
        <v>0</v>
      </c>
      <c r="H55" s="379">
        <v>0</v>
      </c>
      <c r="I55" s="379">
        <v>8</v>
      </c>
      <c r="J55" s="379">
        <v>0</v>
      </c>
      <c r="K55" s="379">
        <v>93938</v>
      </c>
    </row>
    <row r="56" spans="1:11" ht="15.75" customHeight="1" x14ac:dyDescent="0.2">
      <c r="A56" s="379">
        <f>AT3A_Schools_PS!A56</f>
        <v>47</v>
      </c>
      <c r="B56" s="379" t="str">
        <f>AT3A_Schools_PS!B56</f>
        <v>47-LAKHIMPUR KHERI</v>
      </c>
      <c r="C56" s="379">
        <v>16</v>
      </c>
      <c r="D56" s="379">
        <v>0</v>
      </c>
      <c r="E56" s="379">
        <v>16</v>
      </c>
      <c r="F56" s="379">
        <v>0</v>
      </c>
      <c r="G56" s="379">
        <v>16</v>
      </c>
      <c r="H56" s="379">
        <v>0</v>
      </c>
      <c r="I56" s="379">
        <v>0</v>
      </c>
      <c r="J56" s="379">
        <v>0</v>
      </c>
      <c r="K56" s="379">
        <v>1600</v>
      </c>
    </row>
    <row r="57" spans="1:11" ht="15.75" customHeight="1" x14ac:dyDescent="0.2">
      <c r="A57" s="379">
        <f>AT3A_Schools_PS!A57</f>
        <v>48</v>
      </c>
      <c r="B57" s="379" t="str">
        <f>AT3A_Schools_PS!B57</f>
        <v>48-LALITPUR</v>
      </c>
      <c r="C57" s="379">
        <v>7</v>
      </c>
      <c r="D57" s="379">
        <v>0</v>
      </c>
      <c r="E57" s="379">
        <v>7</v>
      </c>
      <c r="F57" s="379">
        <v>0</v>
      </c>
      <c r="G57" s="379">
        <v>7</v>
      </c>
      <c r="H57" s="379">
        <v>0</v>
      </c>
      <c r="I57" s="379">
        <v>0</v>
      </c>
      <c r="J57" s="379">
        <v>0</v>
      </c>
      <c r="K57" s="379">
        <v>35000</v>
      </c>
    </row>
    <row r="58" spans="1:11" ht="15.75" customHeight="1" x14ac:dyDescent="0.2">
      <c r="A58" s="379">
        <f>AT3A_Schools_PS!A58</f>
        <v>49</v>
      </c>
      <c r="B58" s="379" t="str">
        <f>AT3A_Schools_PS!B58</f>
        <v>49-LUCKNOW</v>
      </c>
      <c r="C58" s="379">
        <v>137</v>
      </c>
      <c r="D58" s="379">
        <v>0</v>
      </c>
      <c r="E58" s="379">
        <v>137</v>
      </c>
      <c r="F58" s="379">
        <v>0</v>
      </c>
      <c r="G58" s="379">
        <v>137</v>
      </c>
      <c r="H58" s="379">
        <v>0</v>
      </c>
      <c r="I58" s="379">
        <v>0</v>
      </c>
      <c r="J58" s="379">
        <v>0</v>
      </c>
      <c r="K58" s="379">
        <v>137000</v>
      </c>
    </row>
    <row r="59" spans="1:11" ht="15.75" customHeight="1" x14ac:dyDescent="0.2">
      <c r="A59" s="379">
        <f>AT3A_Schools_PS!A59</f>
        <v>50</v>
      </c>
      <c r="B59" s="379" t="str">
        <f>AT3A_Schools_PS!B59</f>
        <v>50-MAHOBA</v>
      </c>
      <c r="C59" s="379">
        <v>5</v>
      </c>
      <c r="D59" s="379">
        <v>0</v>
      </c>
      <c r="E59" s="379">
        <v>5</v>
      </c>
      <c r="F59" s="379">
        <v>0</v>
      </c>
      <c r="G59" s="379">
        <v>5</v>
      </c>
      <c r="H59" s="379">
        <v>0</v>
      </c>
      <c r="I59" s="379">
        <v>0</v>
      </c>
      <c r="J59" s="379">
        <v>0</v>
      </c>
      <c r="K59" s="379">
        <v>25000</v>
      </c>
    </row>
    <row r="60" spans="1:11" ht="15.75" customHeight="1" x14ac:dyDescent="0.2">
      <c r="A60" s="379">
        <f>AT3A_Schools_PS!A60</f>
        <v>51</v>
      </c>
      <c r="B60" s="379" t="str">
        <f>AT3A_Schools_PS!B60</f>
        <v>51-MAHRAJGANJ</v>
      </c>
      <c r="C60" s="379">
        <v>13</v>
      </c>
      <c r="D60" s="379">
        <v>1</v>
      </c>
      <c r="E60" s="379">
        <v>12</v>
      </c>
      <c r="F60" s="379">
        <v>0</v>
      </c>
      <c r="G60" s="379">
        <v>13</v>
      </c>
      <c r="H60" s="379">
        <v>0</v>
      </c>
      <c r="I60" s="379">
        <v>0</v>
      </c>
      <c r="J60" s="379">
        <v>0</v>
      </c>
      <c r="K60" s="379">
        <v>70000</v>
      </c>
    </row>
    <row r="61" spans="1:11" ht="15.75" customHeight="1" x14ac:dyDescent="0.2">
      <c r="A61" s="379">
        <f>AT3A_Schools_PS!A61</f>
        <v>52</v>
      </c>
      <c r="B61" s="379" t="str">
        <f>AT3A_Schools_PS!B61</f>
        <v>52-MAINPURI</v>
      </c>
      <c r="C61" s="379">
        <v>10</v>
      </c>
      <c r="D61" s="379">
        <v>0</v>
      </c>
      <c r="E61" s="379">
        <v>10</v>
      </c>
      <c r="F61" s="379">
        <v>0</v>
      </c>
      <c r="G61" s="379">
        <v>10</v>
      </c>
      <c r="H61" s="379">
        <v>0</v>
      </c>
      <c r="I61" s="379">
        <v>0</v>
      </c>
      <c r="J61" s="379">
        <v>0</v>
      </c>
      <c r="K61" s="379">
        <v>50000</v>
      </c>
    </row>
    <row r="62" spans="1:11" ht="15.75" customHeight="1" x14ac:dyDescent="0.2">
      <c r="A62" s="379">
        <f>AT3A_Schools_PS!A62</f>
        <v>53</v>
      </c>
      <c r="B62" s="379" t="str">
        <f>AT3A_Schools_PS!B62</f>
        <v>53-MATHURA</v>
      </c>
      <c r="C62" s="379">
        <v>6</v>
      </c>
      <c r="D62" s="379">
        <v>1</v>
      </c>
      <c r="E62" s="379">
        <v>1</v>
      </c>
      <c r="F62" s="379">
        <v>4</v>
      </c>
      <c r="G62" s="379">
        <v>2</v>
      </c>
      <c r="H62" s="379">
        <v>0</v>
      </c>
      <c r="I62" s="379">
        <v>0</v>
      </c>
      <c r="J62" s="379">
        <v>0</v>
      </c>
      <c r="K62" s="379">
        <v>2000</v>
      </c>
    </row>
    <row r="63" spans="1:11" ht="15.75" customHeight="1" x14ac:dyDescent="0.2">
      <c r="A63" s="379">
        <f>AT3A_Schools_PS!A63</f>
        <v>54</v>
      </c>
      <c r="B63" s="379" t="str">
        <f>AT3A_Schools_PS!B63</f>
        <v>54-MAU</v>
      </c>
      <c r="C63" s="379">
        <v>11</v>
      </c>
      <c r="D63" s="379">
        <v>1</v>
      </c>
      <c r="E63" s="379">
        <v>10</v>
      </c>
      <c r="F63" s="379">
        <v>0</v>
      </c>
      <c r="G63" s="379">
        <v>0</v>
      </c>
      <c r="H63" s="379">
        <v>11</v>
      </c>
      <c r="I63" s="379">
        <v>0</v>
      </c>
      <c r="J63" s="379">
        <v>0</v>
      </c>
      <c r="K63" s="379">
        <v>50000</v>
      </c>
    </row>
    <row r="64" spans="1:11" ht="15.75" customHeight="1" x14ac:dyDescent="0.2">
      <c r="A64" s="379">
        <f>AT3A_Schools_PS!A64</f>
        <v>55</v>
      </c>
      <c r="B64" s="379" t="str">
        <f>AT3A_Schools_PS!B64</f>
        <v>55-MEERUT</v>
      </c>
      <c r="C64" s="379">
        <v>14</v>
      </c>
      <c r="D64" s="379">
        <v>0</v>
      </c>
      <c r="E64" s="379">
        <v>14</v>
      </c>
      <c r="F64" s="379">
        <v>0</v>
      </c>
      <c r="G64" s="379">
        <v>14</v>
      </c>
      <c r="H64" s="379">
        <v>0</v>
      </c>
      <c r="I64" s="379">
        <v>0</v>
      </c>
      <c r="J64" s="379">
        <v>0</v>
      </c>
      <c r="K64" s="379">
        <v>70000</v>
      </c>
    </row>
    <row r="65" spans="1:11" ht="15.75" customHeight="1" x14ac:dyDescent="0.2">
      <c r="A65" s="379">
        <f>AT3A_Schools_PS!A65</f>
        <v>56</v>
      </c>
      <c r="B65" s="379" t="str">
        <f>AT3A_Schools_PS!B65</f>
        <v>56-MIRZAPUR</v>
      </c>
      <c r="C65" s="379">
        <v>13</v>
      </c>
      <c r="D65" s="379">
        <v>0</v>
      </c>
      <c r="E65" s="379">
        <v>13</v>
      </c>
      <c r="F65" s="379">
        <v>0</v>
      </c>
      <c r="G65" s="379">
        <v>13</v>
      </c>
      <c r="H65" s="379">
        <v>0</v>
      </c>
      <c r="I65" s="379">
        <v>0</v>
      </c>
      <c r="J65" s="379">
        <v>0</v>
      </c>
      <c r="K65" s="379">
        <v>65000</v>
      </c>
    </row>
    <row r="66" spans="1:11" ht="15.75" customHeight="1" x14ac:dyDescent="0.2">
      <c r="A66" s="379">
        <f>AT3A_Schools_PS!A66</f>
        <v>57</v>
      </c>
      <c r="B66" s="379" t="str">
        <f>AT3A_Schools_PS!B66</f>
        <v>57-MORADABAD</v>
      </c>
      <c r="C66" s="379">
        <v>9</v>
      </c>
      <c r="D66" s="379">
        <v>1</v>
      </c>
      <c r="E66" s="379">
        <v>9</v>
      </c>
      <c r="F66" s="379">
        <v>1831</v>
      </c>
      <c r="G66" s="379">
        <v>0</v>
      </c>
      <c r="H66" s="379">
        <v>0</v>
      </c>
      <c r="I66" s="379">
        <v>0</v>
      </c>
      <c r="J66" s="379">
        <v>0</v>
      </c>
      <c r="K66" s="379">
        <v>180000</v>
      </c>
    </row>
    <row r="67" spans="1:11" ht="15.75" customHeight="1" x14ac:dyDescent="0.2">
      <c r="A67" s="379">
        <f>AT3A_Schools_PS!A67</f>
        <v>58</v>
      </c>
      <c r="B67" s="379" t="str">
        <f>AT3A_Schools_PS!B67</f>
        <v>58-MUZAFFARNAGAR</v>
      </c>
      <c r="C67" s="379">
        <v>11</v>
      </c>
      <c r="D67" s="379">
        <v>0</v>
      </c>
      <c r="E67" s="379">
        <v>11</v>
      </c>
      <c r="F67" s="379">
        <v>0</v>
      </c>
      <c r="G67" s="379">
        <v>11</v>
      </c>
      <c r="H67" s="379">
        <v>0</v>
      </c>
      <c r="I67" s="379">
        <v>0</v>
      </c>
      <c r="J67" s="379">
        <v>0</v>
      </c>
      <c r="K67" s="379">
        <v>55000</v>
      </c>
    </row>
    <row r="68" spans="1:11" ht="15.75" customHeight="1" x14ac:dyDescent="0.2">
      <c r="A68" s="379">
        <f>AT3A_Schools_PS!A68</f>
        <v>59</v>
      </c>
      <c r="B68" s="379" t="str">
        <f>AT3A_Schools_PS!B68</f>
        <v>59-PILIBHIT</v>
      </c>
      <c r="C68" s="379">
        <v>0</v>
      </c>
      <c r="D68" s="379">
        <v>0</v>
      </c>
      <c r="E68" s="379">
        <v>0</v>
      </c>
      <c r="F68" s="379">
        <v>0</v>
      </c>
      <c r="G68" s="379">
        <v>0</v>
      </c>
      <c r="H68" s="379">
        <v>0</v>
      </c>
      <c r="I68" s="379">
        <v>0</v>
      </c>
      <c r="J68" s="379">
        <v>0</v>
      </c>
      <c r="K68" s="379">
        <v>0</v>
      </c>
    </row>
    <row r="69" spans="1:11" ht="15.75" customHeight="1" x14ac:dyDescent="0.2">
      <c r="A69" s="379">
        <f>AT3A_Schools_PS!A69</f>
        <v>60</v>
      </c>
      <c r="B69" s="379" t="str">
        <f>AT3A_Schools_PS!B69</f>
        <v>60-PRATAPGARH</v>
      </c>
      <c r="C69" s="379">
        <v>172</v>
      </c>
      <c r="D69" s="379">
        <v>0</v>
      </c>
      <c r="E69" s="379">
        <v>172</v>
      </c>
      <c r="F69" s="379">
        <v>0</v>
      </c>
      <c r="G69" s="379">
        <v>172</v>
      </c>
      <c r="H69" s="379">
        <v>0</v>
      </c>
      <c r="I69" s="379">
        <v>0</v>
      </c>
      <c r="J69" s="379">
        <v>0</v>
      </c>
      <c r="K69" s="379">
        <v>172000</v>
      </c>
    </row>
    <row r="70" spans="1:11" ht="15.75" customHeight="1" x14ac:dyDescent="0.2">
      <c r="A70" s="379">
        <f>AT3A_Schools_PS!A70</f>
        <v>61</v>
      </c>
      <c r="B70" s="379" t="str">
        <f>AT3A_Schools_PS!B70</f>
        <v>61-RAI BAREILY</v>
      </c>
      <c r="C70" s="379">
        <v>0</v>
      </c>
      <c r="D70" s="379">
        <v>0</v>
      </c>
      <c r="E70" s="379">
        <v>0</v>
      </c>
      <c r="F70" s="379">
        <v>0</v>
      </c>
      <c r="G70" s="379">
        <v>0</v>
      </c>
      <c r="H70" s="379">
        <v>0</v>
      </c>
      <c r="I70" s="379">
        <v>0</v>
      </c>
      <c r="J70" s="379">
        <v>0</v>
      </c>
      <c r="K70" s="379">
        <v>19000</v>
      </c>
    </row>
    <row r="71" spans="1:11" ht="15.75" customHeight="1" x14ac:dyDescent="0.2">
      <c r="A71" s="379">
        <f>AT3A_Schools_PS!A71</f>
        <v>62</v>
      </c>
      <c r="B71" s="379" t="str">
        <f>AT3A_Schools_PS!B71</f>
        <v>62-RAMPUR</v>
      </c>
      <c r="C71" s="379">
        <v>2102</v>
      </c>
      <c r="D71" s="379">
        <v>1</v>
      </c>
      <c r="E71" s="379">
        <v>7</v>
      </c>
      <c r="F71" s="379">
        <v>2094</v>
      </c>
      <c r="G71" s="379">
        <v>0</v>
      </c>
      <c r="H71" s="379">
        <v>0</v>
      </c>
      <c r="I71" s="379">
        <v>0</v>
      </c>
      <c r="J71" s="379">
        <v>0</v>
      </c>
      <c r="K71" s="379">
        <v>140000</v>
      </c>
    </row>
    <row r="72" spans="1:11" ht="15.75" customHeight="1" x14ac:dyDescent="0.2">
      <c r="A72" s="379">
        <f>AT3A_Schools_PS!A72</f>
        <v>63</v>
      </c>
      <c r="B72" s="379" t="str">
        <f>AT3A_Schools_PS!B72</f>
        <v>63-SAHARANPUR</v>
      </c>
      <c r="C72" s="379">
        <v>14</v>
      </c>
      <c r="D72" s="379">
        <v>0</v>
      </c>
      <c r="E72" s="379">
        <v>14</v>
      </c>
      <c r="F72" s="379">
        <v>0</v>
      </c>
      <c r="G72" s="379">
        <v>0</v>
      </c>
      <c r="H72" s="379">
        <v>0</v>
      </c>
      <c r="I72" s="379">
        <v>0</v>
      </c>
      <c r="J72" s="379">
        <v>0</v>
      </c>
      <c r="K72" s="379">
        <v>70000</v>
      </c>
    </row>
    <row r="73" spans="1:11" ht="15.75" customHeight="1" x14ac:dyDescent="0.2">
      <c r="A73" s="379">
        <f>AT3A_Schools_PS!A73</f>
        <v>64</v>
      </c>
      <c r="B73" s="379" t="str">
        <f>AT3A_Schools_PS!B73</f>
        <v>64-SANTKABIR NAGAR</v>
      </c>
      <c r="C73" s="379">
        <v>1</v>
      </c>
      <c r="D73" s="379">
        <v>1</v>
      </c>
      <c r="E73" s="379">
        <v>0</v>
      </c>
      <c r="F73" s="379">
        <v>0</v>
      </c>
      <c r="G73" s="379">
        <v>0</v>
      </c>
      <c r="H73" s="379">
        <v>0</v>
      </c>
      <c r="I73" s="379">
        <v>0</v>
      </c>
      <c r="J73" s="379">
        <v>0</v>
      </c>
      <c r="K73" s="379">
        <v>25000</v>
      </c>
    </row>
    <row r="74" spans="1:11" ht="15.75" customHeight="1" x14ac:dyDescent="0.2">
      <c r="A74" s="379">
        <f>AT3A_Schools_PS!A74</f>
        <v>65</v>
      </c>
      <c r="B74" s="379" t="str">
        <f>AT3A_Schools_PS!B74</f>
        <v>65-SHAHJAHANPUR</v>
      </c>
      <c r="C74" s="379">
        <v>18</v>
      </c>
      <c r="D74" s="379">
        <v>1</v>
      </c>
      <c r="E74" s="379">
        <v>17</v>
      </c>
      <c r="F74" s="379">
        <v>0</v>
      </c>
      <c r="G74" s="379">
        <v>0</v>
      </c>
      <c r="H74" s="379">
        <v>0</v>
      </c>
      <c r="I74" s="379">
        <v>0</v>
      </c>
      <c r="J74" s="379">
        <v>1</v>
      </c>
      <c r="K74" s="379">
        <v>19000</v>
      </c>
    </row>
    <row r="75" spans="1:11" ht="15.75" customHeight="1" x14ac:dyDescent="0.2">
      <c r="A75" s="379">
        <f>AT3A_Schools_PS!A75</f>
        <v>66</v>
      </c>
      <c r="B75" s="379" t="str">
        <f>AT3A_Schools_PS!B75</f>
        <v>66-SHRAWASTI</v>
      </c>
      <c r="C75" s="379">
        <v>0</v>
      </c>
      <c r="D75" s="379">
        <v>0</v>
      </c>
      <c r="E75" s="379">
        <v>0</v>
      </c>
      <c r="F75" s="379">
        <v>0</v>
      </c>
      <c r="G75" s="379">
        <v>0</v>
      </c>
      <c r="H75" s="379">
        <v>0</v>
      </c>
      <c r="I75" s="379">
        <v>0</v>
      </c>
      <c r="J75" s="379">
        <v>0</v>
      </c>
      <c r="K75" s="379">
        <v>0</v>
      </c>
    </row>
    <row r="76" spans="1:11" ht="15.75" customHeight="1" x14ac:dyDescent="0.2">
      <c r="A76" s="379">
        <f>AT3A_Schools_PS!A76</f>
        <v>67</v>
      </c>
      <c r="B76" s="379" t="str">
        <f>AT3A_Schools_PS!B76</f>
        <v>67-SIDDHARTHNAGAR</v>
      </c>
      <c r="C76" s="379">
        <v>1</v>
      </c>
      <c r="D76" s="379">
        <v>1</v>
      </c>
      <c r="E76" s="379">
        <v>0</v>
      </c>
      <c r="F76" s="379">
        <v>0</v>
      </c>
      <c r="G76" s="379">
        <v>0</v>
      </c>
      <c r="H76" s="379">
        <v>1</v>
      </c>
      <c r="I76" s="379">
        <v>0</v>
      </c>
      <c r="J76" s="379">
        <v>0</v>
      </c>
      <c r="K76" s="379">
        <v>1150</v>
      </c>
    </row>
    <row r="77" spans="1:11" ht="15.75" customHeight="1" x14ac:dyDescent="0.2">
      <c r="A77" s="379">
        <f>AT3A_Schools_PS!A77</f>
        <v>68</v>
      </c>
      <c r="B77" s="379" t="str">
        <f>AT3A_Schools_PS!B77</f>
        <v>68-SITAPUR</v>
      </c>
      <c r="C77" s="379">
        <v>220</v>
      </c>
      <c r="D77" s="379">
        <v>0</v>
      </c>
      <c r="E77" s="379">
        <v>220</v>
      </c>
      <c r="F77" s="379">
        <v>0</v>
      </c>
      <c r="G77" s="379">
        <v>220</v>
      </c>
      <c r="H77" s="379">
        <v>0</v>
      </c>
      <c r="I77" s="379">
        <v>0</v>
      </c>
      <c r="J77" s="379">
        <v>0</v>
      </c>
      <c r="K77" s="379">
        <v>23000</v>
      </c>
    </row>
    <row r="78" spans="1:11" ht="15.75" customHeight="1" x14ac:dyDescent="0.2">
      <c r="A78" s="379">
        <f>AT3A_Schools_PS!A78</f>
        <v>69</v>
      </c>
      <c r="B78" s="379" t="str">
        <f>AT3A_Schools_PS!B78</f>
        <v>69-SONBHADRA</v>
      </c>
      <c r="C78" s="379">
        <v>10</v>
      </c>
      <c r="D78" s="379">
        <v>2</v>
      </c>
      <c r="E78" s="379">
        <v>8</v>
      </c>
      <c r="F78" s="379">
        <v>0</v>
      </c>
      <c r="G78" s="379">
        <v>67</v>
      </c>
      <c r="H78" s="379">
        <v>10</v>
      </c>
      <c r="I78" s="379">
        <v>0</v>
      </c>
      <c r="J78" s="379">
        <v>0</v>
      </c>
      <c r="K78" s="379">
        <v>77000</v>
      </c>
    </row>
    <row r="79" spans="1:11" ht="15.75" customHeight="1" x14ac:dyDescent="0.2">
      <c r="A79" s="379">
        <f>AT3A_Schools_PS!A79</f>
        <v>70</v>
      </c>
      <c r="B79" s="379" t="str">
        <f>AT3A_Schools_PS!B79</f>
        <v>70-SULTANPUR</v>
      </c>
      <c r="C79" s="379">
        <v>0</v>
      </c>
      <c r="D79" s="379">
        <v>0</v>
      </c>
      <c r="E79" s="379">
        <v>0</v>
      </c>
      <c r="F79" s="379">
        <v>0</v>
      </c>
      <c r="G79" s="379">
        <v>0</v>
      </c>
      <c r="H79" s="379">
        <v>0</v>
      </c>
      <c r="I79" s="379">
        <v>0</v>
      </c>
      <c r="J79" s="379">
        <v>0</v>
      </c>
      <c r="K79" s="379">
        <v>0</v>
      </c>
    </row>
    <row r="80" spans="1:11" ht="15.75" customHeight="1" x14ac:dyDescent="0.2">
      <c r="A80" s="379">
        <f>AT3A_Schools_PS!A80</f>
        <v>71</v>
      </c>
      <c r="B80" s="379" t="str">
        <f>AT3A_Schools_PS!B80</f>
        <v>71-UNNAO</v>
      </c>
      <c r="C80" s="379">
        <v>17</v>
      </c>
      <c r="D80" s="379">
        <v>0</v>
      </c>
      <c r="E80" s="379">
        <v>17</v>
      </c>
      <c r="F80" s="379">
        <v>0</v>
      </c>
      <c r="G80" s="379">
        <v>17</v>
      </c>
      <c r="H80" s="379">
        <v>0</v>
      </c>
      <c r="I80" s="379">
        <v>0</v>
      </c>
      <c r="J80" s="379">
        <v>0</v>
      </c>
      <c r="K80" s="379">
        <v>17000</v>
      </c>
    </row>
    <row r="81" spans="1:11" ht="15.75" customHeight="1" x14ac:dyDescent="0.2">
      <c r="A81" s="379">
        <f>AT3A_Schools_PS!A81</f>
        <v>72</v>
      </c>
      <c r="B81" s="379" t="str">
        <f>AT3A_Schools_PS!B81</f>
        <v>72-VARANASI</v>
      </c>
      <c r="C81" s="379">
        <v>11</v>
      </c>
      <c r="D81" s="379">
        <v>1</v>
      </c>
      <c r="E81" s="379">
        <v>10</v>
      </c>
      <c r="F81" s="379">
        <v>0</v>
      </c>
      <c r="G81" s="379">
        <v>11</v>
      </c>
      <c r="H81" s="379">
        <v>0</v>
      </c>
      <c r="I81" s="379">
        <v>0</v>
      </c>
      <c r="J81" s="379">
        <v>1</v>
      </c>
      <c r="K81" s="379">
        <v>100000</v>
      </c>
    </row>
    <row r="82" spans="1:11" ht="15.75" customHeight="1" x14ac:dyDescent="0.2">
      <c r="A82" s="379">
        <f>AT3A_Schools_PS!A82</f>
        <v>73</v>
      </c>
      <c r="B82" s="379" t="str">
        <f>AT3A_Schools_PS!B82</f>
        <v>73-SAMBHAL</v>
      </c>
      <c r="C82" s="379">
        <v>11</v>
      </c>
      <c r="D82" s="379">
        <v>1</v>
      </c>
      <c r="E82" s="379">
        <v>10</v>
      </c>
      <c r="F82" s="379">
        <v>0</v>
      </c>
      <c r="G82" s="379">
        <v>11</v>
      </c>
      <c r="H82" s="379">
        <v>0</v>
      </c>
      <c r="I82" s="379">
        <v>0</v>
      </c>
      <c r="J82" s="379">
        <v>0</v>
      </c>
      <c r="K82" s="379">
        <v>110000</v>
      </c>
    </row>
    <row r="83" spans="1:11" ht="15.75" customHeight="1" x14ac:dyDescent="0.2">
      <c r="A83" s="379">
        <f>AT3A_Schools_PS!A83</f>
        <v>74</v>
      </c>
      <c r="B83" s="379" t="str">
        <f>AT3A_Schools_PS!B83</f>
        <v>74-HAPUR</v>
      </c>
      <c r="C83" s="379">
        <v>6</v>
      </c>
      <c r="D83" s="379">
        <v>0</v>
      </c>
      <c r="E83" s="379">
        <v>6</v>
      </c>
      <c r="F83" s="379">
        <v>0</v>
      </c>
      <c r="G83" s="379">
        <v>6</v>
      </c>
      <c r="H83" s="379">
        <v>0</v>
      </c>
      <c r="I83" s="379">
        <v>0</v>
      </c>
      <c r="J83" s="379">
        <v>0</v>
      </c>
      <c r="K83" s="379">
        <v>30000</v>
      </c>
    </row>
    <row r="84" spans="1:11" ht="15.75" customHeight="1" x14ac:dyDescent="0.2">
      <c r="A84" s="379">
        <f>AT3A_Schools_PS!A84</f>
        <v>75</v>
      </c>
      <c r="B84" s="379" t="str">
        <f>AT3A_Schools_PS!B84</f>
        <v>75-SHAMLI</v>
      </c>
      <c r="C84" s="379">
        <v>8</v>
      </c>
      <c r="D84" s="379">
        <v>0</v>
      </c>
      <c r="E84" s="379">
        <v>8</v>
      </c>
      <c r="F84" s="379">
        <v>0</v>
      </c>
      <c r="G84" s="379">
        <v>8</v>
      </c>
      <c r="H84" s="379">
        <v>0</v>
      </c>
      <c r="I84" s="379">
        <v>0</v>
      </c>
      <c r="J84" s="379">
        <v>0</v>
      </c>
      <c r="K84" s="379">
        <v>40000</v>
      </c>
    </row>
    <row r="85" spans="1:11" ht="15.75" customHeight="1" x14ac:dyDescent="0.2">
      <c r="A85" s="412" t="s">
        <v>469</v>
      </c>
    </row>
    <row r="91" spans="1:11" ht="15.75" customHeight="1" x14ac:dyDescent="0.2">
      <c r="A91" s="347" t="str">
        <f>AT_2A_fundflow!A73</f>
        <v>Date:</v>
      </c>
      <c r="I91" s="346" t="str">
        <f>'AT-1'!J46</f>
        <v>(Signature)</v>
      </c>
    </row>
    <row r="92" spans="1:11" ht="15.75" customHeight="1" x14ac:dyDescent="0.2">
      <c r="A92" s="347" t="str">
        <f>AT_2A_fundflow!A74</f>
        <v>Place: LUCKNOW</v>
      </c>
      <c r="I92" s="346" t="str">
        <f>'AT-1'!J47</f>
        <v>Secretary Basic Education Department</v>
      </c>
    </row>
    <row r="93" spans="1:11" ht="15.75" customHeight="1" x14ac:dyDescent="0.2">
      <c r="H93" s="346" t="str">
        <f>'AT-1'!I48</f>
        <v>Seal:</v>
      </c>
    </row>
  </sheetData>
  <mergeCells count="9">
    <mergeCell ref="G6:J6"/>
    <mergeCell ref="D6:F6"/>
    <mergeCell ref="A3:K3"/>
    <mergeCell ref="A2:K2"/>
    <mergeCell ref="B6:B7"/>
    <mergeCell ref="A6:A7"/>
    <mergeCell ref="C6:C7"/>
    <mergeCell ref="K6:K7"/>
    <mergeCell ref="A4:K4"/>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33"/>
  <sheetViews>
    <sheetView view="pageBreakPreview" zoomScaleSheetLayoutView="100" workbookViewId="0">
      <selection activeCell="M56" sqref="M56"/>
    </sheetView>
  </sheetViews>
  <sheetFormatPr defaultColWidth="14.42578125" defaultRowHeight="15.75" customHeight="1" x14ac:dyDescent="0.2"/>
  <cols>
    <col min="1" max="1" width="6.5703125" customWidth="1"/>
    <col min="2" max="2" width="24.7109375" customWidth="1"/>
    <col min="3" max="7" width="9.140625" customWidth="1"/>
    <col min="8" max="10" width="13.140625" customWidth="1"/>
  </cols>
  <sheetData>
    <row r="1" spans="1:26" ht="12.75" x14ac:dyDescent="0.2">
      <c r="A1" s="34"/>
      <c r="B1" s="34"/>
      <c r="C1" s="34"/>
      <c r="D1" s="34"/>
      <c r="E1" s="34"/>
      <c r="F1" s="34"/>
      <c r="G1" s="34"/>
      <c r="H1" s="570"/>
      <c r="I1" s="570"/>
      <c r="J1" s="34"/>
      <c r="K1" s="39" t="s">
        <v>448</v>
      </c>
    </row>
    <row r="2" spans="1:26" ht="12.75" x14ac:dyDescent="0.2">
      <c r="A2" s="591" t="str">
        <f>'AT-2-S1 BUDGET'!A2</f>
        <v>[Mid Day Meal Scheme, U.P.]</v>
      </c>
      <c r="B2" s="570"/>
      <c r="C2" s="570"/>
      <c r="D2" s="570"/>
      <c r="E2" s="570"/>
      <c r="F2" s="570"/>
      <c r="G2" s="570"/>
      <c r="H2" s="570"/>
      <c r="I2" s="570"/>
      <c r="J2" s="570"/>
      <c r="K2" s="570"/>
    </row>
    <row r="3" spans="1:26" ht="23.25" x14ac:dyDescent="0.35">
      <c r="A3" s="592" t="str">
        <f>'AT-2-S1 BUDGET'!A3</f>
        <v>Annual Work Plan and Budget 2018-19</v>
      </c>
      <c r="B3" s="570"/>
      <c r="C3" s="570"/>
      <c r="D3" s="570"/>
      <c r="E3" s="570"/>
      <c r="F3" s="570"/>
      <c r="G3" s="570"/>
      <c r="H3" s="570"/>
      <c r="I3" s="570"/>
      <c r="J3" s="570"/>
      <c r="K3" s="570"/>
    </row>
    <row r="4" spans="1:26" ht="12.75" x14ac:dyDescent="0.2">
      <c r="A4" s="644" t="s">
        <v>449</v>
      </c>
      <c r="B4" s="570"/>
      <c r="C4" s="570"/>
      <c r="D4" s="570"/>
      <c r="E4" s="570"/>
      <c r="F4" s="570"/>
      <c r="G4" s="570"/>
      <c r="H4" s="570"/>
      <c r="I4" s="570"/>
      <c r="J4" s="570"/>
      <c r="K4" s="570"/>
    </row>
    <row r="5" spans="1:26" ht="12.75" x14ac:dyDescent="0.2">
      <c r="A5" s="40" t="str">
        <f>AT_2A_fundflow!A5</f>
        <v>State: UTTAR PRADESH</v>
      </c>
      <c r="B5" s="41"/>
      <c r="C5" s="34"/>
      <c r="D5" s="34"/>
      <c r="E5" s="34"/>
      <c r="F5" s="34"/>
      <c r="G5" s="34"/>
      <c r="H5" s="34"/>
      <c r="I5" s="34"/>
      <c r="J5" s="73"/>
      <c r="K5" s="75" t="str">
        <f>AT_2A_fundflow!U5</f>
        <v>(For the Period 01.04.17 to 31.03.18)</v>
      </c>
    </row>
    <row r="6" spans="1:26" ht="36.75" customHeight="1" x14ac:dyDescent="0.2">
      <c r="A6" s="588" t="s">
        <v>450</v>
      </c>
      <c r="B6" s="588" t="s">
        <v>451</v>
      </c>
      <c r="C6" s="589" t="s">
        <v>452</v>
      </c>
      <c r="D6" s="558"/>
      <c r="E6" s="558"/>
      <c r="F6" s="558"/>
      <c r="G6" s="559"/>
      <c r="H6" s="589" t="s">
        <v>453</v>
      </c>
      <c r="I6" s="558"/>
      <c r="J6" s="559"/>
      <c r="K6" s="588" t="s">
        <v>454</v>
      </c>
      <c r="L6" s="45"/>
      <c r="M6" s="45"/>
      <c r="N6" s="45"/>
      <c r="O6" s="45"/>
      <c r="P6" s="45"/>
      <c r="Q6" s="45"/>
      <c r="R6" s="45"/>
      <c r="S6" s="45"/>
      <c r="T6" s="45"/>
      <c r="U6" s="45"/>
      <c r="V6" s="45"/>
      <c r="W6" s="45"/>
      <c r="X6" s="45"/>
      <c r="Y6" s="45"/>
      <c r="Z6" s="45"/>
    </row>
    <row r="7" spans="1:26" ht="15.75" customHeight="1" x14ac:dyDescent="0.2">
      <c r="A7" s="561"/>
      <c r="B7" s="561"/>
      <c r="C7" s="46" t="s">
        <v>455</v>
      </c>
      <c r="D7" s="46" t="s">
        <v>456</v>
      </c>
      <c r="E7" s="46" t="s">
        <v>457</v>
      </c>
      <c r="F7" s="46" t="s">
        <v>458</v>
      </c>
      <c r="G7" s="46" t="s">
        <v>11</v>
      </c>
      <c r="H7" s="46" t="s">
        <v>457</v>
      </c>
      <c r="I7" s="46" t="s">
        <v>458</v>
      </c>
      <c r="J7" s="46" t="s">
        <v>11</v>
      </c>
      <c r="K7" s="561"/>
      <c r="L7" s="45"/>
      <c r="M7" s="45"/>
      <c r="N7" s="45"/>
      <c r="O7" s="45"/>
      <c r="P7" s="45"/>
      <c r="Q7" s="45"/>
      <c r="R7" s="45"/>
      <c r="S7" s="45"/>
      <c r="T7" s="45"/>
      <c r="U7" s="45"/>
      <c r="V7" s="45"/>
      <c r="W7" s="45"/>
      <c r="X7" s="45"/>
      <c r="Y7" s="45"/>
      <c r="Z7" s="45"/>
    </row>
    <row r="8" spans="1:26" s="399" customFormat="1" ht="12.75" x14ac:dyDescent="0.2">
      <c r="A8" s="78">
        <v>1</v>
      </c>
      <c r="B8" s="78">
        <v>2</v>
      </c>
      <c r="C8" s="78">
        <v>3</v>
      </c>
      <c r="D8" s="78">
        <v>4</v>
      </c>
      <c r="E8" s="78">
        <v>5</v>
      </c>
      <c r="F8" s="78">
        <v>6</v>
      </c>
      <c r="G8" s="78">
        <v>7</v>
      </c>
      <c r="H8" s="78">
        <v>8</v>
      </c>
      <c r="I8" s="78">
        <v>9</v>
      </c>
      <c r="J8" s="78">
        <v>10</v>
      </c>
      <c r="K8" s="78">
        <v>11</v>
      </c>
      <c r="L8" s="45"/>
      <c r="M8" s="45"/>
      <c r="N8" s="45"/>
      <c r="O8" s="45"/>
      <c r="P8" s="45"/>
      <c r="Q8" s="45"/>
      <c r="R8" s="45"/>
      <c r="S8" s="45"/>
      <c r="T8" s="45"/>
      <c r="U8" s="45"/>
      <c r="V8" s="45"/>
      <c r="W8" s="45"/>
      <c r="X8" s="45"/>
      <c r="Y8" s="45"/>
      <c r="Z8" s="45"/>
    </row>
    <row r="9" spans="1:26" s="399" customFormat="1" ht="12.75" x14ac:dyDescent="0.2">
      <c r="A9" s="88" t="s">
        <v>395</v>
      </c>
      <c r="B9" s="645" t="s">
        <v>459</v>
      </c>
      <c r="C9" s="646"/>
      <c r="D9" s="646"/>
      <c r="E9" s="646"/>
      <c r="F9" s="646"/>
      <c r="G9" s="646"/>
      <c r="H9" s="646"/>
      <c r="I9" s="646"/>
      <c r="J9" s="646"/>
      <c r="K9" s="647"/>
      <c r="L9" s="90"/>
      <c r="M9" s="90"/>
      <c r="N9" s="90"/>
      <c r="O9" s="90"/>
      <c r="P9" s="90"/>
      <c r="Q9" s="90"/>
      <c r="R9" s="90"/>
      <c r="S9" s="90"/>
      <c r="T9" s="90"/>
      <c r="U9" s="90"/>
      <c r="V9" s="90"/>
      <c r="W9" s="90"/>
      <c r="X9" s="90"/>
      <c r="Y9" s="90"/>
      <c r="Z9" s="90"/>
    </row>
    <row r="10" spans="1:26" s="399" customFormat="1" ht="12.75" x14ac:dyDescent="0.2">
      <c r="A10" s="89"/>
      <c r="B10" s="85">
        <v>1</v>
      </c>
      <c r="C10" s="89"/>
      <c r="D10" s="89"/>
      <c r="E10" s="89"/>
      <c r="F10" s="89"/>
      <c r="G10" s="88">
        <f t="shared" ref="G10:G15" si="0">C10+D10+E10+F10</f>
        <v>0</v>
      </c>
      <c r="H10" s="89"/>
      <c r="I10" s="89"/>
      <c r="J10" s="88">
        <f t="shared" ref="J10:J15" si="1">H10+I10</f>
        <v>0</v>
      </c>
      <c r="K10" s="89"/>
    </row>
    <row r="11" spans="1:26" s="399" customFormat="1" ht="12.75" x14ac:dyDescent="0.2">
      <c r="A11" s="89"/>
      <c r="B11" s="85">
        <v>2</v>
      </c>
      <c r="C11" s="89"/>
      <c r="D11" s="89"/>
      <c r="E11" s="89"/>
      <c r="F11" s="89"/>
      <c r="G11" s="88">
        <f t="shared" si="0"/>
        <v>0</v>
      </c>
      <c r="H11" s="89"/>
      <c r="I11" s="89"/>
      <c r="J11" s="88">
        <f t="shared" si="1"/>
        <v>0</v>
      </c>
      <c r="K11" s="89"/>
    </row>
    <row r="12" spans="1:26" s="399" customFormat="1" ht="12.75" x14ac:dyDescent="0.2">
      <c r="A12" s="89"/>
      <c r="B12" s="85">
        <v>3</v>
      </c>
      <c r="C12" s="89"/>
      <c r="D12" s="89"/>
      <c r="E12" s="89"/>
      <c r="F12" s="89"/>
      <c r="G12" s="88">
        <f t="shared" si="0"/>
        <v>0</v>
      </c>
      <c r="H12" s="89"/>
      <c r="I12" s="89"/>
      <c r="J12" s="88">
        <f t="shared" si="1"/>
        <v>0</v>
      </c>
      <c r="K12" s="89"/>
    </row>
    <row r="13" spans="1:26" s="399" customFormat="1" ht="12.75" x14ac:dyDescent="0.2">
      <c r="A13" s="89"/>
      <c r="B13" s="85">
        <v>4</v>
      </c>
      <c r="C13" s="89"/>
      <c r="D13" s="89"/>
      <c r="E13" s="89"/>
      <c r="F13" s="89"/>
      <c r="G13" s="88">
        <f t="shared" si="0"/>
        <v>0</v>
      </c>
      <c r="H13" s="89"/>
      <c r="I13" s="89"/>
      <c r="J13" s="88">
        <f t="shared" si="1"/>
        <v>0</v>
      </c>
      <c r="K13" s="89"/>
    </row>
    <row r="14" spans="1:26" s="399" customFormat="1" ht="12.75" x14ac:dyDescent="0.2">
      <c r="A14" s="89"/>
      <c r="B14" s="85">
        <v>5</v>
      </c>
      <c r="C14" s="89"/>
      <c r="D14" s="89"/>
      <c r="E14" s="89"/>
      <c r="F14" s="89"/>
      <c r="G14" s="88">
        <f t="shared" si="0"/>
        <v>0</v>
      </c>
      <c r="H14" s="89"/>
      <c r="I14" s="89"/>
      <c r="J14" s="88">
        <f t="shared" si="1"/>
        <v>0</v>
      </c>
      <c r="K14" s="89"/>
    </row>
    <row r="15" spans="1:26" s="399" customFormat="1" ht="12.75" x14ac:dyDescent="0.2">
      <c r="A15" s="89"/>
      <c r="B15" s="85">
        <v>6</v>
      </c>
      <c r="C15" s="89"/>
      <c r="D15" s="89"/>
      <c r="E15" s="89"/>
      <c r="F15" s="89"/>
      <c r="G15" s="88">
        <f t="shared" si="0"/>
        <v>0</v>
      </c>
      <c r="H15" s="89"/>
      <c r="I15" s="89"/>
      <c r="J15" s="88">
        <f t="shared" si="1"/>
        <v>0</v>
      </c>
      <c r="K15" s="89"/>
    </row>
    <row r="16" spans="1:26" s="399" customFormat="1" ht="12.75" x14ac:dyDescent="0.2">
      <c r="A16" s="88" t="s">
        <v>402</v>
      </c>
      <c r="B16" s="645" t="s">
        <v>460</v>
      </c>
      <c r="C16" s="646"/>
      <c r="D16" s="646"/>
      <c r="E16" s="646"/>
      <c r="F16" s="646"/>
      <c r="G16" s="646"/>
      <c r="H16" s="646"/>
      <c r="I16" s="646"/>
      <c r="J16" s="646"/>
      <c r="K16" s="647"/>
      <c r="L16" s="90"/>
      <c r="M16" s="90"/>
      <c r="N16" s="90"/>
      <c r="O16" s="90"/>
      <c r="P16" s="90"/>
      <c r="Q16" s="90"/>
      <c r="R16" s="90"/>
      <c r="S16" s="90"/>
      <c r="T16" s="90"/>
      <c r="U16" s="90"/>
      <c r="V16" s="90"/>
      <c r="W16" s="90"/>
      <c r="X16" s="90"/>
      <c r="Y16" s="90"/>
      <c r="Z16" s="90"/>
    </row>
    <row r="17" spans="1:11" s="399" customFormat="1" ht="12.75" x14ac:dyDescent="0.2">
      <c r="A17" s="89"/>
      <c r="B17" s="89" t="s">
        <v>461</v>
      </c>
      <c r="C17" s="89">
        <v>1</v>
      </c>
      <c r="D17" s="89"/>
      <c r="E17" s="89"/>
      <c r="F17" s="89"/>
      <c r="G17" s="88">
        <f t="shared" ref="G17:G24" si="2">C17+D17+E17+F17</f>
        <v>1</v>
      </c>
      <c r="H17" s="89"/>
      <c r="I17" s="89"/>
      <c r="J17" s="88">
        <f t="shared" ref="J17:J24" si="3">H17+I17</f>
        <v>0</v>
      </c>
      <c r="K17" s="89"/>
    </row>
    <row r="18" spans="1:11" s="399" customFormat="1" ht="12.75" x14ac:dyDescent="0.2">
      <c r="A18" s="89"/>
      <c r="B18" s="89" t="s">
        <v>462</v>
      </c>
      <c r="C18" s="89">
        <v>8</v>
      </c>
      <c r="D18" s="89"/>
      <c r="E18" s="89"/>
      <c r="F18" s="89"/>
      <c r="G18" s="88">
        <f t="shared" si="2"/>
        <v>8</v>
      </c>
      <c r="H18" s="89"/>
      <c r="I18" s="89"/>
      <c r="J18" s="88">
        <f t="shared" si="3"/>
        <v>0</v>
      </c>
      <c r="K18" s="89"/>
    </row>
    <row r="19" spans="1:11" s="399" customFormat="1" ht="12.75" x14ac:dyDescent="0.2">
      <c r="A19" s="89"/>
      <c r="B19" s="89" t="s">
        <v>463</v>
      </c>
      <c r="C19" s="89"/>
      <c r="D19" s="89">
        <v>15</v>
      </c>
      <c r="E19" s="89"/>
      <c r="F19" s="89"/>
      <c r="G19" s="88">
        <f t="shared" si="2"/>
        <v>15</v>
      </c>
      <c r="H19" s="89"/>
      <c r="I19" s="89"/>
      <c r="J19" s="88">
        <f t="shared" si="3"/>
        <v>0</v>
      </c>
      <c r="K19" s="89"/>
    </row>
    <row r="20" spans="1:11" s="399" customFormat="1" ht="12.75" x14ac:dyDescent="0.2">
      <c r="A20" s="89"/>
      <c r="B20" s="89" t="s">
        <v>464</v>
      </c>
      <c r="C20" s="89"/>
      <c r="D20" s="89"/>
      <c r="E20" s="89">
        <v>68</v>
      </c>
      <c r="F20" s="89"/>
      <c r="G20" s="88">
        <f t="shared" si="2"/>
        <v>68</v>
      </c>
      <c r="H20" s="89">
        <v>54</v>
      </c>
      <c r="I20" s="89">
        <v>759</v>
      </c>
      <c r="J20" s="88">
        <f t="shared" si="3"/>
        <v>813</v>
      </c>
      <c r="K20" s="89"/>
    </row>
    <row r="21" spans="1:11" s="399" customFormat="1" ht="12.75" x14ac:dyDescent="0.2">
      <c r="A21" s="89"/>
      <c r="B21" s="89" t="s">
        <v>465</v>
      </c>
      <c r="C21" s="89"/>
      <c r="D21" s="89"/>
      <c r="E21" s="89">
        <v>70</v>
      </c>
      <c r="F21" s="89"/>
      <c r="G21" s="88">
        <f t="shared" si="2"/>
        <v>70</v>
      </c>
      <c r="H21" s="89">
        <v>45</v>
      </c>
      <c r="I21" s="89"/>
      <c r="J21" s="88">
        <f t="shared" si="3"/>
        <v>45</v>
      </c>
      <c r="K21" s="89"/>
    </row>
    <row r="22" spans="1:11" s="399" customFormat="1" ht="12.75" x14ac:dyDescent="0.2">
      <c r="A22" s="89"/>
      <c r="B22" s="89" t="s">
        <v>466</v>
      </c>
      <c r="C22" s="89"/>
      <c r="D22" s="89">
        <v>11</v>
      </c>
      <c r="E22" s="89"/>
      <c r="F22" s="89"/>
      <c r="G22" s="88">
        <f t="shared" si="2"/>
        <v>11</v>
      </c>
      <c r="H22" s="89"/>
      <c r="I22" s="89"/>
      <c r="J22" s="88">
        <f t="shared" si="3"/>
        <v>0</v>
      </c>
      <c r="K22" s="89"/>
    </row>
    <row r="23" spans="1:11" s="399" customFormat="1" ht="12.75" x14ac:dyDescent="0.2">
      <c r="A23" s="89"/>
      <c r="B23" s="89" t="s">
        <v>467</v>
      </c>
      <c r="C23" s="89"/>
      <c r="D23" s="89"/>
      <c r="E23" s="89"/>
      <c r="F23" s="89"/>
      <c r="G23" s="88">
        <f t="shared" si="2"/>
        <v>0</v>
      </c>
      <c r="H23" s="89"/>
      <c r="I23" s="89">
        <v>484</v>
      </c>
      <c r="J23" s="88">
        <f t="shared" si="3"/>
        <v>484</v>
      </c>
      <c r="K23" s="89"/>
    </row>
    <row r="24" spans="1:11" s="399" customFormat="1" ht="12.75" x14ac:dyDescent="0.2">
      <c r="A24" s="89"/>
      <c r="B24" s="89" t="s">
        <v>10</v>
      </c>
      <c r="C24" s="89"/>
      <c r="D24" s="89"/>
      <c r="E24" s="89"/>
      <c r="F24" s="89"/>
      <c r="G24" s="88">
        <f t="shared" si="2"/>
        <v>0</v>
      </c>
      <c r="H24" s="89"/>
      <c r="I24" s="89"/>
      <c r="J24" s="88">
        <f t="shared" si="3"/>
        <v>0</v>
      </c>
      <c r="K24" s="89"/>
    </row>
    <row r="25" spans="1:11" s="399" customFormat="1" ht="12.75" x14ac:dyDescent="0.2">
      <c r="A25" s="89"/>
      <c r="B25" s="88" t="s">
        <v>468</v>
      </c>
      <c r="C25" s="92">
        <f t="shared" ref="C25:J25" si="4">C10+C11+C12+C13+C14+C15+C17+C18+C19+C20+C21+C22+C23+C24</f>
        <v>9</v>
      </c>
      <c r="D25" s="92">
        <f t="shared" si="4"/>
        <v>26</v>
      </c>
      <c r="E25" s="92">
        <f t="shared" si="4"/>
        <v>138</v>
      </c>
      <c r="F25" s="92">
        <f t="shared" si="4"/>
        <v>0</v>
      </c>
      <c r="G25" s="92">
        <f t="shared" si="4"/>
        <v>173</v>
      </c>
      <c r="H25" s="92">
        <f t="shared" si="4"/>
        <v>99</v>
      </c>
      <c r="I25" s="92">
        <f t="shared" si="4"/>
        <v>1243</v>
      </c>
      <c r="J25" s="92">
        <f t="shared" si="4"/>
        <v>1342</v>
      </c>
      <c r="K25" s="92"/>
    </row>
    <row r="31" spans="1:11" ht="15.75" customHeight="1" x14ac:dyDescent="0.2">
      <c r="A31" s="407" t="str">
        <f>AT_2A_fundflow!A73</f>
        <v>Date:</v>
      </c>
      <c r="I31" s="408"/>
      <c r="J31" s="408" t="str">
        <f>'AT-1'!J46</f>
        <v>(Signature)</v>
      </c>
    </row>
    <row r="32" spans="1:11" ht="15.75" customHeight="1" x14ac:dyDescent="0.2">
      <c r="A32" s="407" t="str">
        <f>AT_2A_fundflow!A74</f>
        <v>Place: LUCKNOW</v>
      </c>
      <c r="I32" s="408"/>
      <c r="J32" s="408" t="str">
        <f>'AT-1'!J47</f>
        <v>Secretary Basic Education Department</v>
      </c>
    </row>
    <row r="33" spans="9:10" ht="15.75" customHeight="1" x14ac:dyDescent="0.2">
      <c r="I33" s="408" t="str">
        <f>'AT-1'!I48</f>
        <v>Seal:</v>
      </c>
      <c r="J33" s="408"/>
    </row>
  </sheetData>
  <mergeCells count="11">
    <mergeCell ref="B9:K9"/>
    <mergeCell ref="B16:K16"/>
    <mergeCell ref="K6:K7"/>
    <mergeCell ref="H6:J6"/>
    <mergeCell ref="A2:K2"/>
    <mergeCell ref="H1:I1"/>
    <mergeCell ref="A6:A7"/>
    <mergeCell ref="B6:B7"/>
    <mergeCell ref="A3:K3"/>
    <mergeCell ref="A4:K4"/>
    <mergeCell ref="C6:G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0"/>
  <sheetViews>
    <sheetView view="pageBreakPreview" zoomScaleSheetLayoutView="100" workbookViewId="0">
      <pane xSplit="2" ySplit="8" topLeftCell="E4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343" customWidth="1"/>
    <col min="2" max="2" width="21.7109375" style="343" bestFit="1" customWidth="1"/>
    <col min="3" max="7" width="20.140625" style="343" customWidth="1"/>
    <col min="8" max="16384" width="14.42578125" style="343"/>
  </cols>
  <sheetData>
    <row r="1" spans="1:26" ht="12.75" x14ac:dyDescent="0.2">
      <c r="G1" s="354" t="s">
        <v>470</v>
      </c>
    </row>
    <row r="2" spans="1:26" ht="12.75" x14ac:dyDescent="0.2">
      <c r="A2" s="594" t="str">
        <f>'AT-2-S1 BUDGET'!A2</f>
        <v>[Mid Day Meal Scheme, U.P.]</v>
      </c>
      <c r="B2" s="608"/>
      <c r="C2" s="608"/>
      <c r="D2" s="608"/>
      <c r="E2" s="608"/>
      <c r="F2" s="608"/>
      <c r="G2" s="608"/>
    </row>
    <row r="3" spans="1:26" ht="23.25" x14ac:dyDescent="0.2">
      <c r="A3" s="597" t="str">
        <f>'AT-2-S1 BUDGET'!A3</f>
        <v>Annual Work Plan and Budget 2018-19</v>
      </c>
      <c r="B3" s="608"/>
      <c r="C3" s="608"/>
      <c r="D3" s="608"/>
      <c r="E3" s="608"/>
      <c r="F3" s="608"/>
      <c r="G3" s="608"/>
    </row>
    <row r="4" spans="1:26" ht="12.75" x14ac:dyDescent="0.2">
      <c r="A4" s="602" t="s">
        <v>471</v>
      </c>
      <c r="B4" s="608"/>
      <c r="C4" s="608"/>
      <c r="D4" s="608"/>
      <c r="E4" s="608"/>
      <c r="F4" s="608"/>
      <c r="G4" s="608"/>
    </row>
    <row r="5" spans="1:26" ht="12.75" x14ac:dyDescent="0.2">
      <c r="A5" s="324" t="str">
        <f>AT_2A_fundflow!A5</f>
        <v>State: UTTAR PRADESH</v>
      </c>
      <c r="B5" s="302"/>
      <c r="C5" s="302"/>
      <c r="D5" s="302"/>
      <c r="E5" s="302"/>
      <c r="F5" s="357"/>
      <c r="G5" s="308" t="str">
        <f>AT_2A_fundflow!U5</f>
        <v>(For the Period 01.04.17 to 31.03.18)</v>
      </c>
    </row>
    <row r="6" spans="1:26" ht="63.75" x14ac:dyDescent="0.2">
      <c r="A6" s="310" t="s">
        <v>91</v>
      </c>
      <c r="B6" s="310" t="s">
        <v>263</v>
      </c>
      <c r="C6" s="310" t="s">
        <v>472</v>
      </c>
      <c r="D6" s="310" t="s">
        <v>473</v>
      </c>
      <c r="E6" s="310" t="s">
        <v>474</v>
      </c>
      <c r="F6" s="310" t="s">
        <v>475</v>
      </c>
      <c r="G6" s="326" t="s">
        <v>1081</v>
      </c>
    </row>
    <row r="7" spans="1:26" ht="15.75" customHeight="1" x14ac:dyDescent="0.2">
      <c r="A7" s="310">
        <v>1</v>
      </c>
      <c r="B7" s="310">
        <v>2</v>
      </c>
      <c r="C7" s="310">
        <v>3</v>
      </c>
      <c r="D7" s="310">
        <v>4</v>
      </c>
      <c r="E7" s="310">
        <v>5</v>
      </c>
      <c r="F7" s="310">
        <v>6</v>
      </c>
      <c r="G7" s="310">
        <v>7</v>
      </c>
    </row>
    <row r="8" spans="1:26" ht="12.75" x14ac:dyDescent="0.2">
      <c r="A8" s="349"/>
      <c r="B8" s="348" t="s">
        <v>32</v>
      </c>
      <c r="C8" s="349">
        <f>SUM(C9:C83)</f>
        <v>167845</v>
      </c>
      <c r="D8" s="349">
        <f>SUM(D9:D83)</f>
        <v>28671</v>
      </c>
      <c r="E8" s="349">
        <f>SUM(E9:E83)</f>
        <v>2226</v>
      </c>
      <c r="F8" s="349">
        <f>SUM(F9:F83)</f>
        <v>1372</v>
      </c>
      <c r="G8" s="349">
        <f>SUM(G9:G83)</f>
        <v>28671</v>
      </c>
      <c r="H8" s="347"/>
      <c r="I8" s="347"/>
      <c r="J8" s="347"/>
      <c r="K8" s="347"/>
      <c r="L8" s="347"/>
      <c r="M8" s="347"/>
      <c r="N8" s="347"/>
      <c r="O8" s="347"/>
      <c r="P8" s="347"/>
      <c r="Q8" s="347"/>
      <c r="R8" s="347"/>
      <c r="S8" s="347"/>
      <c r="T8" s="347"/>
      <c r="U8" s="347"/>
      <c r="V8" s="347"/>
      <c r="W8" s="347"/>
      <c r="X8" s="347"/>
      <c r="Y8" s="347"/>
      <c r="Z8" s="347"/>
    </row>
    <row r="9" spans="1:26" ht="12.75" x14ac:dyDescent="0.2">
      <c r="A9" s="351">
        <f>AT3A_Schools_PS!A10</f>
        <v>1</v>
      </c>
      <c r="B9" s="351" t="str">
        <f>AT3A_Schools_PS!B10</f>
        <v>01-AGRA</v>
      </c>
      <c r="C9" s="318">
        <f>'AT-3'!G9</f>
        <v>3024</v>
      </c>
      <c r="D9" s="350">
        <v>34</v>
      </c>
      <c r="E9" s="350">
        <v>0</v>
      </c>
      <c r="F9" s="350">
        <v>0</v>
      </c>
      <c r="G9" s="351">
        <f t="shared" ref="G9:G83" si="0">D9</f>
        <v>34</v>
      </c>
    </row>
    <row r="10" spans="1:26" ht="12.75" x14ac:dyDescent="0.2">
      <c r="A10" s="351">
        <f>AT3A_Schools_PS!A11</f>
        <v>2</v>
      </c>
      <c r="B10" s="351" t="str">
        <f>AT3A_Schools_PS!B11</f>
        <v>02-ALIGARH</v>
      </c>
      <c r="C10" s="318">
        <f>'AT-3'!G10</f>
        <v>2644</v>
      </c>
      <c r="D10" s="350">
        <v>380</v>
      </c>
      <c r="E10" s="350">
        <v>33</v>
      </c>
      <c r="F10" s="350">
        <v>29</v>
      </c>
      <c r="G10" s="351">
        <f t="shared" si="0"/>
        <v>380</v>
      </c>
    </row>
    <row r="11" spans="1:26" ht="12.75" x14ac:dyDescent="0.2">
      <c r="A11" s="351">
        <f>AT3A_Schools_PS!A12</f>
        <v>3</v>
      </c>
      <c r="B11" s="351" t="str">
        <f>AT3A_Schools_PS!B12</f>
        <v>03-ALLAHABAD</v>
      </c>
      <c r="C11" s="318">
        <f>'AT-3'!G11</f>
        <v>3887</v>
      </c>
      <c r="D11" s="350">
        <v>729</v>
      </c>
      <c r="E11" s="350">
        <v>96</v>
      </c>
      <c r="F11" s="350">
        <v>0</v>
      </c>
      <c r="G11" s="351">
        <f t="shared" si="0"/>
        <v>729</v>
      </c>
    </row>
    <row r="12" spans="1:26" ht="12.75" x14ac:dyDescent="0.2">
      <c r="A12" s="351">
        <f>AT3A_Schools_PS!A13</f>
        <v>4</v>
      </c>
      <c r="B12" s="351" t="str">
        <f>AT3A_Schools_PS!B13</f>
        <v>04-AMBEDKAR NAGAR</v>
      </c>
      <c r="C12" s="318">
        <f>'AT-3'!G12</f>
        <v>2049</v>
      </c>
      <c r="D12" s="351">
        <f>95+40+45+35+30+70+45+35+67</f>
        <v>462</v>
      </c>
      <c r="E12" s="350">
        <v>0</v>
      </c>
      <c r="F12" s="350">
        <v>0</v>
      </c>
      <c r="G12" s="351">
        <f t="shared" si="0"/>
        <v>462</v>
      </c>
    </row>
    <row r="13" spans="1:26" ht="12.75" x14ac:dyDescent="0.2">
      <c r="A13" s="351">
        <f>AT3A_Schools_PS!A14</f>
        <v>5</v>
      </c>
      <c r="B13" s="351" t="str">
        <f>AT3A_Schools_PS!B14</f>
        <v>05-AURAIYA</v>
      </c>
      <c r="C13" s="318">
        <f>'AT-3'!G13</f>
        <v>1638</v>
      </c>
      <c r="D13" s="351">
        <f>10+15+14+11+9+18+7+4</f>
        <v>88</v>
      </c>
      <c r="E13" s="350">
        <v>0</v>
      </c>
      <c r="F13" s="350">
        <v>0</v>
      </c>
      <c r="G13" s="351">
        <f t="shared" si="0"/>
        <v>88</v>
      </c>
    </row>
    <row r="14" spans="1:26" ht="12.75" x14ac:dyDescent="0.2">
      <c r="A14" s="351">
        <f>AT3A_Schools_PS!A15</f>
        <v>6</v>
      </c>
      <c r="B14" s="351" t="str">
        <f>AT3A_Schools_PS!B15</f>
        <v>06-AZAMGARH</v>
      </c>
      <c r="C14" s="318">
        <f>'AT-3'!G14</f>
        <v>3564</v>
      </c>
      <c r="D14" s="350">
        <v>337</v>
      </c>
      <c r="E14" s="350">
        <v>0</v>
      </c>
      <c r="F14" s="350">
        <v>0</v>
      </c>
      <c r="G14" s="351">
        <f t="shared" si="0"/>
        <v>337</v>
      </c>
    </row>
    <row r="15" spans="1:26" ht="12.75" x14ac:dyDescent="0.2">
      <c r="A15" s="351">
        <f>AT3A_Schools_PS!A16</f>
        <v>7</v>
      </c>
      <c r="B15" s="351" t="str">
        <f>AT3A_Schools_PS!B16</f>
        <v>07-BADAUN</v>
      </c>
      <c r="C15" s="318">
        <f>'AT-3'!G15</f>
        <v>2539</v>
      </c>
      <c r="D15" s="350">
        <v>433</v>
      </c>
      <c r="E15" s="350">
        <v>1</v>
      </c>
      <c r="F15" s="350">
        <v>1</v>
      </c>
      <c r="G15" s="351">
        <f t="shared" si="0"/>
        <v>433</v>
      </c>
    </row>
    <row r="16" spans="1:26" ht="12.75" x14ac:dyDescent="0.2">
      <c r="A16" s="351">
        <f>AT3A_Schools_PS!A17</f>
        <v>8</v>
      </c>
      <c r="B16" s="351" t="str">
        <f>AT3A_Schools_PS!B17</f>
        <v>08-BAGHPAT</v>
      </c>
      <c r="C16" s="318">
        <f>'AT-3'!G16</f>
        <v>778</v>
      </c>
      <c r="D16" s="351">
        <f>8+13+9+12+6+11+3</f>
        <v>62</v>
      </c>
      <c r="E16" s="350">
        <v>6</v>
      </c>
      <c r="F16" s="350">
        <v>0</v>
      </c>
      <c r="G16" s="351">
        <f t="shared" si="0"/>
        <v>62</v>
      </c>
    </row>
    <row r="17" spans="1:7" ht="12.75" x14ac:dyDescent="0.2">
      <c r="A17" s="351">
        <f>AT3A_Schools_PS!A18</f>
        <v>9</v>
      </c>
      <c r="B17" s="351" t="str">
        <f>AT3A_Schools_PS!B18</f>
        <v>09-BAHRAICH</v>
      </c>
      <c r="C17" s="318">
        <f>'AT-3'!G17</f>
        <v>3519</v>
      </c>
      <c r="D17" s="351">
        <f>21+18+19+16+23+16+32+21+18+17+19+24+17+18</f>
        <v>279</v>
      </c>
      <c r="E17" s="350">
        <v>0</v>
      </c>
      <c r="F17" s="350">
        <v>0</v>
      </c>
      <c r="G17" s="351">
        <f t="shared" si="0"/>
        <v>279</v>
      </c>
    </row>
    <row r="18" spans="1:7" ht="12.75" x14ac:dyDescent="0.2">
      <c r="A18" s="351">
        <f>AT3A_Schools_PS!A19</f>
        <v>10</v>
      </c>
      <c r="B18" s="351" t="str">
        <f>AT3A_Schools_PS!B19</f>
        <v>10-BALLIA</v>
      </c>
      <c r="C18" s="318">
        <f>'AT-3'!G18</f>
        <v>2842</v>
      </c>
      <c r="D18" s="351">
        <f>2+19+21+16+21+27+19+31+37+25+27+46+36+25+45+18+53+41</f>
        <v>509</v>
      </c>
      <c r="E18" s="350">
        <v>0</v>
      </c>
      <c r="F18" s="350">
        <v>0</v>
      </c>
      <c r="G18" s="351">
        <f t="shared" si="0"/>
        <v>509</v>
      </c>
    </row>
    <row r="19" spans="1:7" ht="12.75" x14ac:dyDescent="0.2">
      <c r="A19" s="351">
        <f>AT3A_Schools_PS!A20</f>
        <v>11</v>
      </c>
      <c r="B19" s="351" t="str">
        <f>AT3A_Schools_PS!B20</f>
        <v>11-BALRAMPUR</v>
      </c>
      <c r="C19" s="318">
        <f>'AT-3'!G19</f>
        <v>2286</v>
      </c>
      <c r="D19" s="351">
        <f>28+207+199+227+117+214+228+93+137+127</f>
        <v>1577</v>
      </c>
      <c r="E19" s="351">
        <f>11+9+10+13+10+9+7+6+7</f>
        <v>82</v>
      </c>
      <c r="F19" s="350">
        <v>0</v>
      </c>
      <c r="G19" s="351">
        <f t="shared" si="0"/>
        <v>1577</v>
      </c>
    </row>
    <row r="20" spans="1:7" ht="12.75" x14ac:dyDescent="0.2">
      <c r="A20" s="351">
        <f>AT3A_Schools_PS!A21</f>
        <v>12</v>
      </c>
      <c r="B20" s="351" t="str">
        <f>AT3A_Schools_PS!B21</f>
        <v>12-BANDA</v>
      </c>
      <c r="C20" s="318">
        <f>'AT-3'!G20</f>
        <v>2102</v>
      </c>
      <c r="D20" s="350">
        <v>20</v>
      </c>
      <c r="E20" s="350">
        <v>6</v>
      </c>
      <c r="F20" s="350">
        <v>0</v>
      </c>
      <c r="G20" s="351">
        <f t="shared" si="0"/>
        <v>20</v>
      </c>
    </row>
    <row r="21" spans="1:7" ht="12.75" x14ac:dyDescent="0.2">
      <c r="A21" s="351">
        <f>AT3A_Schools_PS!A22</f>
        <v>13</v>
      </c>
      <c r="B21" s="351" t="str">
        <f>AT3A_Schools_PS!B22</f>
        <v>13-BARABANKI</v>
      </c>
      <c r="C21" s="318">
        <f>'AT-3'!G21</f>
        <v>3109</v>
      </c>
      <c r="D21" s="350">
        <v>1255</v>
      </c>
      <c r="E21" s="350">
        <v>0</v>
      </c>
      <c r="F21" s="350">
        <v>0</v>
      </c>
      <c r="G21" s="351">
        <f t="shared" si="0"/>
        <v>1255</v>
      </c>
    </row>
    <row r="22" spans="1:7" ht="12.75" x14ac:dyDescent="0.2">
      <c r="A22" s="351">
        <f>AT3A_Schools_PS!A23</f>
        <v>14</v>
      </c>
      <c r="B22" s="351" t="str">
        <f>AT3A_Schools_PS!B23</f>
        <v>14-BAREILY</v>
      </c>
      <c r="C22" s="318">
        <f>'AT-3'!G22</f>
        <v>3021</v>
      </c>
      <c r="D22" s="350">
        <v>506</v>
      </c>
      <c r="E22" s="350">
        <v>4</v>
      </c>
      <c r="F22" s="350">
        <v>19</v>
      </c>
      <c r="G22" s="351">
        <f t="shared" si="0"/>
        <v>506</v>
      </c>
    </row>
    <row r="23" spans="1:7" ht="12.75" x14ac:dyDescent="0.2">
      <c r="A23" s="351">
        <f>AT3A_Schools_PS!A24</f>
        <v>15</v>
      </c>
      <c r="B23" s="351" t="str">
        <f>AT3A_Schools_PS!B24</f>
        <v>15-BASTI</v>
      </c>
      <c r="C23" s="318">
        <f>'AT-3'!G23</f>
        <v>2539</v>
      </c>
      <c r="D23" s="350">
        <v>0</v>
      </c>
      <c r="E23" s="350">
        <v>0</v>
      </c>
      <c r="F23" s="350">
        <v>0</v>
      </c>
      <c r="G23" s="351">
        <f t="shared" si="0"/>
        <v>0</v>
      </c>
    </row>
    <row r="24" spans="1:7" ht="12.75" x14ac:dyDescent="0.2">
      <c r="A24" s="351">
        <f>AT3A_Schools_PS!A25</f>
        <v>16</v>
      </c>
      <c r="B24" s="351" t="str">
        <f>AT3A_Schools_PS!B25</f>
        <v>16-BHADOHI</v>
      </c>
      <c r="C24" s="318">
        <f>'AT-3'!G24</f>
        <v>1154</v>
      </c>
      <c r="D24" s="350">
        <v>0</v>
      </c>
      <c r="E24" s="350">
        <v>0</v>
      </c>
      <c r="F24" s="350">
        <v>0</v>
      </c>
      <c r="G24" s="351">
        <f t="shared" si="0"/>
        <v>0</v>
      </c>
    </row>
    <row r="25" spans="1:7" ht="12.75" x14ac:dyDescent="0.2">
      <c r="A25" s="351">
        <f>AT3A_Schools_PS!A26</f>
        <v>17</v>
      </c>
      <c r="B25" s="351" t="str">
        <f>AT3A_Schools_PS!B26</f>
        <v>17-BIJNOUR</v>
      </c>
      <c r="C25" s="318">
        <f>'AT-3'!G25</f>
        <v>2707</v>
      </c>
      <c r="D25" s="350">
        <v>216</v>
      </c>
      <c r="E25" s="350">
        <v>19</v>
      </c>
      <c r="F25" s="350">
        <v>0</v>
      </c>
      <c r="G25" s="351">
        <f t="shared" si="0"/>
        <v>216</v>
      </c>
    </row>
    <row r="26" spans="1:7" ht="12.75" x14ac:dyDescent="0.2">
      <c r="A26" s="351">
        <f>AT3A_Schools_PS!A27</f>
        <v>18</v>
      </c>
      <c r="B26" s="351" t="str">
        <f>AT3A_Schools_PS!B27</f>
        <v>18-BULANDSHAHAR</v>
      </c>
      <c r="C26" s="318">
        <f>'AT-3'!G26</f>
        <v>2447</v>
      </c>
      <c r="D26" s="351">
        <f>4+5+5+1+2+2+1+2+2+2+1+1+1+2+2+1</f>
        <v>34</v>
      </c>
      <c r="E26" s="350">
        <v>0</v>
      </c>
      <c r="F26" s="350">
        <v>0</v>
      </c>
      <c r="G26" s="351">
        <f t="shared" si="0"/>
        <v>34</v>
      </c>
    </row>
    <row r="27" spans="1:7" ht="12.75" x14ac:dyDescent="0.2">
      <c r="A27" s="351">
        <f>AT3A_Schools_PS!A28</f>
        <v>19</v>
      </c>
      <c r="B27" s="351" t="str">
        <f>AT3A_Schools_PS!B28</f>
        <v>19-CHANDAULI</v>
      </c>
      <c r="C27" s="318">
        <f>'AT-3'!G27</f>
        <v>1551</v>
      </c>
      <c r="D27" s="350">
        <v>45</v>
      </c>
      <c r="E27" s="350">
        <v>10</v>
      </c>
      <c r="F27" s="350">
        <v>4</v>
      </c>
      <c r="G27" s="351">
        <f t="shared" si="0"/>
        <v>45</v>
      </c>
    </row>
    <row r="28" spans="1:7" ht="12.75" x14ac:dyDescent="0.2">
      <c r="A28" s="351">
        <f>AT3A_Schools_PS!A29</f>
        <v>20</v>
      </c>
      <c r="B28" s="351" t="str">
        <f>AT3A_Schools_PS!B29</f>
        <v>20-CHITRAKOOT</v>
      </c>
      <c r="C28" s="318">
        <f>'AT-3'!G28</f>
        <v>1469</v>
      </c>
      <c r="D28" s="350">
        <v>21</v>
      </c>
      <c r="E28" s="350">
        <v>9</v>
      </c>
      <c r="F28" s="350">
        <v>0</v>
      </c>
      <c r="G28" s="351">
        <f t="shared" si="0"/>
        <v>21</v>
      </c>
    </row>
    <row r="29" spans="1:7" ht="12.75" x14ac:dyDescent="0.2">
      <c r="A29" s="351">
        <f>AT3A_Schools_PS!A30</f>
        <v>21</v>
      </c>
      <c r="B29" s="351" t="str">
        <f>AT3A_Schools_PS!B30</f>
        <v>21-AMETHI</v>
      </c>
      <c r="C29" s="318">
        <f>'AT-3'!G29</f>
        <v>1846</v>
      </c>
      <c r="D29" s="350">
        <v>411</v>
      </c>
      <c r="E29" s="350">
        <v>1</v>
      </c>
      <c r="F29" s="350">
        <v>0</v>
      </c>
      <c r="G29" s="351">
        <f t="shared" si="0"/>
        <v>411</v>
      </c>
    </row>
    <row r="30" spans="1:7" ht="12.75" x14ac:dyDescent="0.2">
      <c r="A30" s="351">
        <f>AT3A_Schools_PS!A31</f>
        <v>22</v>
      </c>
      <c r="B30" s="351" t="str">
        <f>AT3A_Schools_PS!B31</f>
        <v>22-DEORIA</v>
      </c>
      <c r="C30" s="318">
        <f>'AT-3'!G30</f>
        <v>2865</v>
      </c>
      <c r="D30" s="351">
        <f>2+1+5+3+2+1+1+2+2+2+4+3+1+4+5+6</f>
        <v>44</v>
      </c>
      <c r="E30" s="350">
        <v>0</v>
      </c>
      <c r="F30" s="350">
        <v>0</v>
      </c>
      <c r="G30" s="351">
        <f t="shared" si="0"/>
        <v>44</v>
      </c>
    </row>
    <row r="31" spans="1:7" ht="12.75" x14ac:dyDescent="0.2">
      <c r="A31" s="351">
        <f>AT3A_Schools_PS!A32</f>
        <v>23</v>
      </c>
      <c r="B31" s="351" t="str">
        <f>AT3A_Schools_PS!B32</f>
        <v>23-ETAH</v>
      </c>
      <c r="C31" s="318">
        <f>'AT-3'!G31</f>
        <v>2030</v>
      </c>
      <c r="D31" s="350">
        <v>39</v>
      </c>
      <c r="E31" s="350">
        <v>2</v>
      </c>
      <c r="F31" s="350">
        <v>0</v>
      </c>
      <c r="G31" s="351">
        <f t="shared" si="0"/>
        <v>39</v>
      </c>
    </row>
    <row r="32" spans="1:7" ht="12.75" x14ac:dyDescent="0.2">
      <c r="A32" s="351">
        <f>AT3A_Schools_PS!A33</f>
        <v>24</v>
      </c>
      <c r="B32" s="351" t="str">
        <f>AT3A_Schools_PS!B33</f>
        <v>24-FAIZABAD</v>
      </c>
      <c r="C32" s="318">
        <f>'AT-3'!G32</f>
        <v>2257</v>
      </c>
      <c r="D32" s="351">
        <f>6+14+11+9+15+13+14+12+15+22+19+16</f>
        <v>166</v>
      </c>
      <c r="E32" s="350">
        <v>0</v>
      </c>
      <c r="F32" s="350">
        <v>0</v>
      </c>
      <c r="G32" s="351">
        <f t="shared" si="0"/>
        <v>166</v>
      </c>
    </row>
    <row r="33" spans="1:7" ht="12.75" x14ac:dyDescent="0.2">
      <c r="A33" s="351">
        <f>AT3A_Schools_PS!A34</f>
        <v>25</v>
      </c>
      <c r="B33" s="351" t="str">
        <f>AT3A_Schools_PS!B34</f>
        <v>25-FARRUKHABAD</v>
      </c>
      <c r="C33" s="318">
        <f>'AT-3'!G33</f>
        <v>1974</v>
      </c>
      <c r="D33" s="351">
        <f>4+5+6+6+5+5+5</f>
        <v>36</v>
      </c>
      <c r="E33" s="350">
        <v>0</v>
      </c>
      <c r="F33" s="350">
        <v>0</v>
      </c>
      <c r="G33" s="351">
        <f t="shared" si="0"/>
        <v>36</v>
      </c>
    </row>
    <row r="34" spans="1:7" ht="12.75" x14ac:dyDescent="0.2">
      <c r="A34" s="351">
        <f>AT3A_Schools_PS!A35</f>
        <v>26</v>
      </c>
      <c r="B34" s="351" t="str">
        <f>AT3A_Schools_PS!B35</f>
        <v>26-FATEHPUR</v>
      </c>
      <c r="C34" s="318">
        <f>'AT-3'!G34</f>
        <v>2818</v>
      </c>
      <c r="D34" s="350">
        <v>1162</v>
      </c>
      <c r="E34" s="350">
        <v>81</v>
      </c>
      <c r="F34" s="350">
        <v>79</v>
      </c>
      <c r="G34" s="351">
        <f t="shared" si="0"/>
        <v>1162</v>
      </c>
    </row>
    <row r="35" spans="1:7" ht="12.75" x14ac:dyDescent="0.2">
      <c r="A35" s="351">
        <f>AT3A_Schools_PS!A36</f>
        <v>27</v>
      </c>
      <c r="B35" s="351" t="str">
        <f>AT3A_Schools_PS!B36</f>
        <v>27-FIROZABAD</v>
      </c>
      <c r="C35" s="318">
        <f>'AT-3'!G35</f>
        <v>2262</v>
      </c>
      <c r="D35" s="350">
        <v>1255</v>
      </c>
      <c r="E35" s="350">
        <v>63</v>
      </c>
      <c r="F35" s="350">
        <v>0</v>
      </c>
      <c r="G35" s="351">
        <f t="shared" si="0"/>
        <v>1255</v>
      </c>
    </row>
    <row r="36" spans="1:7" ht="12.75" x14ac:dyDescent="0.2">
      <c r="A36" s="351">
        <f>AT3A_Schools_PS!A37</f>
        <v>28</v>
      </c>
      <c r="B36" s="351" t="str">
        <f>AT3A_Schools_PS!B37</f>
        <v>28-G.B. NAGAR</v>
      </c>
      <c r="C36" s="318">
        <f>'AT-3'!G36</f>
        <v>744</v>
      </c>
      <c r="D36" s="350">
        <v>24</v>
      </c>
      <c r="E36" s="350">
        <v>0</v>
      </c>
      <c r="F36" s="350">
        <v>0</v>
      </c>
      <c r="G36" s="351">
        <f t="shared" si="0"/>
        <v>24</v>
      </c>
    </row>
    <row r="37" spans="1:7" ht="12.75" x14ac:dyDescent="0.2">
      <c r="A37" s="351">
        <f>AT3A_Schools_PS!A38</f>
        <v>29</v>
      </c>
      <c r="B37" s="351" t="str">
        <f>AT3A_Schools_PS!B38</f>
        <v>29-GHAZIPUR</v>
      </c>
      <c r="C37" s="318">
        <f>'AT-3'!G37</f>
        <v>3012</v>
      </c>
      <c r="D37" s="350">
        <v>233</v>
      </c>
      <c r="E37" s="350">
        <v>0</v>
      </c>
      <c r="F37" s="350">
        <v>0</v>
      </c>
      <c r="G37" s="351">
        <f t="shared" si="0"/>
        <v>233</v>
      </c>
    </row>
    <row r="38" spans="1:7" ht="12.75" x14ac:dyDescent="0.2">
      <c r="A38" s="351">
        <f>AT3A_Schools_PS!A39</f>
        <v>30</v>
      </c>
      <c r="B38" s="351" t="str">
        <f>AT3A_Schools_PS!B39</f>
        <v>30-GHAZIYABAD</v>
      </c>
      <c r="C38" s="318">
        <f>'AT-3'!G38</f>
        <v>673</v>
      </c>
      <c r="D38" s="350">
        <v>100</v>
      </c>
      <c r="E38" s="350">
        <v>100</v>
      </c>
      <c r="F38" s="350">
        <v>20</v>
      </c>
      <c r="G38" s="351">
        <f t="shared" si="0"/>
        <v>100</v>
      </c>
    </row>
    <row r="39" spans="1:7" ht="12.75" x14ac:dyDescent="0.2">
      <c r="A39" s="351">
        <f>AT3A_Schools_PS!A40</f>
        <v>31</v>
      </c>
      <c r="B39" s="351" t="str">
        <f>AT3A_Schools_PS!B40</f>
        <v>31-GONDA</v>
      </c>
      <c r="C39" s="318">
        <f>'AT-3'!G39</f>
        <v>3209</v>
      </c>
      <c r="D39" s="350">
        <v>904</v>
      </c>
      <c r="E39" s="350">
        <v>106</v>
      </c>
      <c r="F39" s="350">
        <v>22</v>
      </c>
      <c r="G39" s="351">
        <f t="shared" si="0"/>
        <v>904</v>
      </c>
    </row>
    <row r="40" spans="1:7" ht="12.75" x14ac:dyDescent="0.2">
      <c r="A40" s="351">
        <f>AT3A_Schools_PS!A41</f>
        <v>32</v>
      </c>
      <c r="B40" s="351" t="str">
        <f>AT3A_Schools_PS!B41</f>
        <v>32-GORAKHPUR</v>
      </c>
      <c r="C40" s="318">
        <f>'AT-3'!G40</f>
        <v>3221</v>
      </c>
      <c r="D40" s="350">
        <v>604</v>
      </c>
      <c r="E40" s="350">
        <v>378</v>
      </c>
      <c r="F40" s="350">
        <v>622</v>
      </c>
      <c r="G40" s="351">
        <f t="shared" si="0"/>
        <v>604</v>
      </c>
    </row>
    <row r="41" spans="1:7" ht="12.75" x14ac:dyDescent="0.2">
      <c r="A41" s="351">
        <f>AT3A_Schools_PS!A42</f>
        <v>33</v>
      </c>
      <c r="B41" s="351" t="str">
        <f>AT3A_Schools_PS!B42</f>
        <v>33-HAMEERPUR</v>
      </c>
      <c r="C41" s="318">
        <f>'AT-3'!G41</f>
        <v>1231</v>
      </c>
      <c r="D41" s="350">
        <v>82</v>
      </c>
      <c r="E41" s="350">
        <v>8</v>
      </c>
      <c r="F41" s="350">
        <v>0</v>
      </c>
      <c r="G41" s="351">
        <f t="shared" si="0"/>
        <v>82</v>
      </c>
    </row>
    <row r="42" spans="1:7" ht="12.75" x14ac:dyDescent="0.2">
      <c r="A42" s="351">
        <f>AT3A_Schools_PS!A43</f>
        <v>34</v>
      </c>
      <c r="B42" s="351" t="str">
        <f>AT3A_Schools_PS!B43</f>
        <v>34-HARDOI</v>
      </c>
      <c r="C42" s="318">
        <f>'AT-3'!G42</f>
        <v>3993</v>
      </c>
      <c r="D42" s="350">
        <v>610</v>
      </c>
      <c r="E42" s="350">
        <v>314</v>
      </c>
      <c r="F42" s="350">
        <v>76</v>
      </c>
      <c r="G42" s="351">
        <f t="shared" si="0"/>
        <v>610</v>
      </c>
    </row>
    <row r="43" spans="1:7" ht="12.75" x14ac:dyDescent="0.2">
      <c r="A43" s="351">
        <f>AT3A_Schools_PS!A44</f>
        <v>35</v>
      </c>
      <c r="B43" s="351" t="str">
        <f>AT3A_Schools_PS!B44</f>
        <v>35-HATHRAS</v>
      </c>
      <c r="C43" s="318">
        <f>'AT-3'!G43</f>
        <v>1586</v>
      </c>
      <c r="D43" s="350">
        <v>39</v>
      </c>
      <c r="E43" s="350">
        <v>0</v>
      </c>
      <c r="F43" s="350">
        <v>0</v>
      </c>
      <c r="G43" s="351">
        <f t="shared" si="0"/>
        <v>39</v>
      </c>
    </row>
    <row r="44" spans="1:7" ht="12.75" x14ac:dyDescent="0.2">
      <c r="A44" s="351">
        <f>AT3A_Schools_PS!A45</f>
        <v>36</v>
      </c>
      <c r="B44" s="351" t="str">
        <f>AT3A_Schools_PS!B45</f>
        <v>36-ITAWAH</v>
      </c>
      <c r="C44" s="318">
        <f>'AT-3'!G44</f>
        <v>1884</v>
      </c>
      <c r="D44" s="350">
        <v>185</v>
      </c>
      <c r="E44" s="350">
        <v>0</v>
      </c>
      <c r="F44" s="350">
        <v>0</v>
      </c>
      <c r="G44" s="351">
        <f t="shared" si="0"/>
        <v>185</v>
      </c>
    </row>
    <row r="45" spans="1:7" ht="12.75" x14ac:dyDescent="0.2">
      <c r="A45" s="351">
        <f>AT3A_Schools_PS!A46</f>
        <v>37</v>
      </c>
      <c r="B45" s="351" t="str">
        <f>AT3A_Schools_PS!B46</f>
        <v>37-J.P. NAGAR</v>
      </c>
      <c r="C45" s="318">
        <f>'AT-3'!G45</f>
        <v>1620</v>
      </c>
      <c r="D45" s="350">
        <v>72</v>
      </c>
      <c r="E45" s="350">
        <v>5</v>
      </c>
      <c r="F45" s="350">
        <v>6</v>
      </c>
      <c r="G45" s="351">
        <f t="shared" si="0"/>
        <v>72</v>
      </c>
    </row>
    <row r="46" spans="1:7" ht="12.75" x14ac:dyDescent="0.2">
      <c r="A46" s="351">
        <f>AT3A_Schools_PS!A47</f>
        <v>38</v>
      </c>
      <c r="B46" s="351" t="str">
        <f>AT3A_Schools_PS!B47</f>
        <v>38-JALAUN</v>
      </c>
      <c r="C46" s="318">
        <f>'AT-3'!G46</f>
        <v>1918</v>
      </c>
      <c r="D46" s="350">
        <v>340</v>
      </c>
      <c r="E46" s="350">
        <v>0</v>
      </c>
      <c r="F46" s="350">
        <v>0</v>
      </c>
      <c r="G46" s="351">
        <f t="shared" si="0"/>
        <v>340</v>
      </c>
    </row>
    <row r="47" spans="1:7" ht="12.75" x14ac:dyDescent="0.2">
      <c r="A47" s="351">
        <f>AT3A_Schools_PS!A48</f>
        <v>39</v>
      </c>
      <c r="B47" s="351" t="str">
        <f>AT3A_Schools_PS!B48</f>
        <v>39-JAUNPUR</v>
      </c>
      <c r="C47" s="318">
        <f>'AT-3'!G47</f>
        <v>3552</v>
      </c>
      <c r="D47" s="350">
        <v>132</v>
      </c>
      <c r="E47" s="350">
        <v>9</v>
      </c>
      <c r="F47" s="350">
        <v>2</v>
      </c>
      <c r="G47" s="351">
        <f t="shared" si="0"/>
        <v>132</v>
      </c>
    </row>
    <row r="48" spans="1:7" ht="12.75" x14ac:dyDescent="0.2">
      <c r="A48" s="351">
        <f>AT3A_Schools_PS!A49</f>
        <v>40</v>
      </c>
      <c r="B48" s="351" t="str">
        <f>AT3A_Schools_PS!B49</f>
        <v>40-JHANSI</v>
      </c>
      <c r="C48" s="318">
        <f>'AT-3'!G48</f>
        <v>1845</v>
      </c>
      <c r="D48" s="351">
        <f>3+4+5+3+6+4+4+7+0+0</f>
        <v>36</v>
      </c>
      <c r="E48" s="350">
        <v>0</v>
      </c>
      <c r="F48" s="350">
        <v>0</v>
      </c>
      <c r="G48" s="351">
        <f t="shared" si="0"/>
        <v>36</v>
      </c>
    </row>
    <row r="49" spans="1:7" ht="12.75" x14ac:dyDescent="0.2">
      <c r="A49" s="351">
        <f>AT3A_Schools_PS!A50</f>
        <v>41</v>
      </c>
      <c r="B49" s="351" t="str">
        <f>AT3A_Schools_PS!B50</f>
        <v>41-KANNAUJ</v>
      </c>
      <c r="C49" s="318">
        <f>'AT-3'!G49</f>
        <v>1765</v>
      </c>
      <c r="D49" s="351">
        <f>0+9+2+1+3+5+3+2+11</f>
        <v>36</v>
      </c>
      <c r="E49" s="350">
        <v>0</v>
      </c>
      <c r="F49" s="350">
        <v>0</v>
      </c>
      <c r="G49" s="351">
        <f t="shared" si="0"/>
        <v>36</v>
      </c>
    </row>
    <row r="50" spans="1:7" ht="12.75" x14ac:dyDescent="0.2">
      <c r="A50" s="351">
        <f>AT3A_Schools_PS!A51</f>
        <v>42</v>
      </c>
      <c r="B50" s="351" t="str">
        <f>AT3A_Schools_PS!B51</f>
        <v>42-KANPUR DEHAT</v>
      </c>
      <c r="C50" s="318">
        <f>'AT-3'!G50</f>
        <v>2380</v>
      </c>
      <c r="D50" s="351">
        <f>13+14+10+12+10+8+12+14+20+13</f>
        <v>126</v>
      </c>
      <c r="E50" s="350">
        <v>0</v>
      </c>
      <c r="F50" s="350">
        <v>0</v>
      </c>
      <c r="G50" s="351">
        <f t="shared" si="0"/>
        <v>126</v>
      </c>
    </row>
    <row r="51" spans="1:7" ht="12.75" x14ac:dyDescent="0.2">
      <c r="A51" s="351">
        <f>AT3A_Schools_PS!A52</f>
        <v>43</v>
      </c>
      <c r="B51" s="351" t="str">
        <f>AT3A_Schools_PS!B52</f>
        <v>43-KANPUR NAGAR</v>
      </c>
      <c r="C51" s="318">
        <f>'AT-3'!G51</f>
        <v>2471</v>
      </c>
      <c r="D51" s="350">
        <v>124</v>
      </c>
      <c r="E51" s="350">
        <v>6</v>
      </c>
      <c r="F51" s="350">
        <v>0</v>
      </c>
      <c r="G51" s="351">
        <f t="shared" si="0"/>
        <v>124</v>
      </c>
    </row>
    <row r="52" spans="1:7" ht="12.75" x14ac:dyDescent="0.2">
      <c r="A52" s="351">
        <f>AT3A_Schools_PS!A53</f>
        <v>44</v>
      </c>
      <c r="B52" s="351" t="str">
        <f>AT3A_Schools_PS!B53</f>
        <v>44-KAAS GANJ</v>
      </c>
      <c r="C52" s="318">
        <f>'AT-3'!G52</f>
        <v>1495</v>
      </c>
      <c r="D52" s="350">
        <v>73</v>
      </c>
      <c r="E52" s="350">
        <v>0</v>
      </c>
      <c r="F52" s="350">
        <v>0</v>
      </c>
      <c r="G52" s="351">
        <f t="shared" si="0"/>
        <v>73</v>
      </c>
    </row>
    <row r="53" spans="1:7" ht="12.75" x14ac:dyDescent="0.2">
      <c r="A53" s="351">
        <f>AT3A_Schools_PS!A54</f>
        <v>45</v>
      </c>
      <c r="B53" s="351" t="str">
        <f>AT3A_Schools_PS!B54</f>
        <v>45-KAUSHAMBI</v>
      </c>
      <c r="C53" s="318">
        <f>'AT-3'!G53</f>
        <v>1477</v>
      </c>
      <c r="D53" s="351">
        <f>70+184+176+180+157+150+148+205</f>
        <v>1270</v>
      </c>
      <c r="E53" s="350">
        <v>0</v>
      </c>
      <c r="F53" s="350">
        <v>0</v>
      </c>
      <c r="G53" s="351">
        <f t="shared" si="0"/>
        <v>1270</v>
      </c>
    </row>
    <row r="54" spans="1:7" ht="12.75" x14ac:dyDescent="0.2">
      <c r="A54" s="351">
        <f>AT3A_Schools_PS!A55</f>
        <v>46</v>
      </c>
      <c r="B54" s="351" t="str">
        <f>AT3A_Schools_PS!B55</f>
        <v>46-KUSHINAGAR</v>
      </c>
      <c r="C54" s="318">
        <f>'AT-3'!G54</f>
        <v>3165</v>
      </c>
      <c r="D54" s="351">
        <f>1+40+50+180+30+5+110+30+151+3+138+52+12+122+122</f>
        <v>1046</v>
      </c>
      <c r="E54" s="351">
        <f>0+0+0+1+2+0+2+3+5+0+6+3+0+10+1</f>
        <v>33</v>
      </c>
      <c r="F54" s="350">
        <f>0+0+0+20+0+0+0+4+25+0+45+2+12+40+0</f>
        <v>148</v>
      </c>
      <c r="G54" s="351">
        <f t="shared" si="0"/>
        <v>1046</v>
      </c>
    </row>
    <row r="55" spans="1:7" ht="12.75" x14ac:dyDescent="0.2">
      <c r="A55" s="351">
        <f>AT3A_Schools_PS!A56</f>
        <v>47</v>
      </c>
      <c r="B55" s="351" t="str">
        <f>AT3A_Schools_PS!B56</f>
        <v>47-LAKHIMPUR KHERI</v>
      </c>
      <c r="C55" s="318">
        <f>'AT-3'!G55</f>
        <v>3930</v>
      </c>
      <c r="D55" s="350">
        <v>46</v>
      </c>
      <c r="E55" s="350">
        <v>15</v>
      </c>
      <c r="F55" s="350">
        <v>31</v>
      </c>
      <c r="G55" s="351">
        <f t="shared" si="0"/>
        <v>46</v>
      </c>
    </row>
    <row r="56" spans="1:7" ht="12.75" x14ac:dyDescent="0.2">
      <c r="A56" s="351">
        <f>AT3A_Schools_PS!A57</f>
        <v>48</v>
      </c>
      <c r="B56" s="351" t="str">
        <f>AT3A_Schools_PS!B57</f>
        <v>48-LALITPUR</v>
      </c>
      <c r="C56" s="318">
        <f>'AT-3'!G56</f>
        <v>1562</v>
      </c>
      <c r="D56" s="351">
        <f>0+22+29+29+22+23+26</f>
        <v>151</v>
      </c>
      <c r="E56" s="351">
        <f>0+2+2+4+3+3+4</f>
        <v>18</v>
      </c>
      <c r="F56" s="350">
        <v>0</v>
      </c>
      <c r="G56" s="351">
        <f t="shared" si="0"/>
        <v>151</v>
      </c>
    </row>
    <row r="57" spans="1:7" ht="12.75" x14ac:dyDescent="0.2">
      <c r="A57" s="351">
        <f>AT3A_Schools_PS!A58</f>
        <v>49</v>
      </c>
      <c r="B57" s="351" t="str">
        <f>AT3A_Schools_PS!B58</f>
        <v>49-LUCKNOW</v>
      </c>
      <c r="C57" s="318">
        <f>'AT-3'!G57</f>
        <v>2031</v>
      </c>
      <c r="D57" s="351">
        <f>52+56+25+23+83+43+56+52+102+55+46+64</f>
        <v>657</v>
      </c>
      <c r="E57" s="350">
        <v>145</v>
      </c>
      <c r="F57" s="350">
        <v>51</v>
      </c>
      <c r="G57" s="351">
        <f t="shared" si="0"/>
        <v>657</v>
      </c>
    </row>
    <row r="58" spans="1:7" ht="12.75" x14ac:dyDescent="0.2">
      <c r="A58" s="351">
        <f>AT3A_Schools_PS!A59</f>
        <v>50</v>
      </c>
      <c r="B58" s="351" t="str">
        <f>AT3A_Schools_PS!B59</f>
        <v>50-MAHOBA</v>
      </c>
      <c r="C58" s="318">
        <f>'AT-3'!G58</f>
        <v>1054</v>
      </c>
      <c r="D58" s="350">
        <v>106</v>
      </c>
      <c r="E58" s="351">
        <f>7+3+4+6+0</f>
        <v>20</v>
      </c>
      <c r="F58" s="350">
        <v>0</v>
      </c>
      <c r="G58" s="351">
        <f t="shared" si="0"/>
        <v>106</v>
      </c>
    </row>
    <row r="59" spans="1:7" ht="12.75" x14ac:dyDescent="0.2">
      <c r="A59" s="351">
        <f>AT3A_Schools_PS!A60</f>
        <v>51</v>
      </c>
      <c r="B59" s="351" t="str">
        <f>AT3A_Schools_PS!B60</f>
        <v>51-MAHRAJGANJ</v>
      </c>
      <c r="C59" s="318">
        <f>'AT-3'!G59</f>
        <v>2242</v>
      </c>
      <c r="D59" s="350">
        <v>345</v>
      </c>
      <c r="E59" s="350">
        <v>0</v>
      </c>
      <c r="F59" s="350">
        <v>0</v>
      </c>
      <c r="G59" s="351">
        <f t="shared" si="0"/>
        <v>345</v>
      </c>
    </row>
    <row r="60" spans="1:7" ht="12.75" x14ac:dyDescent="0.2">
      <c r="A60" s="351">
        <f>AT3A_Schools_PS!A61</f>
        <v>52</v>
      </c>
      <c r="B60" s="351" t="str">
        <f>AT3A_Schools_PS!B61</f>
        <v>52-MAINPURI</v>
      </c>
      <c r="C60" s="318">
        <f>'AT-3'!G60</f>
        <v>2246</v>
      </c>
      <c r="D60" s="351">
        <f>10+8+11+12+10+11+9+8+11+0</f>
        <v>90</v>
      </c>
      <c r="E60" s="351">
        <f>2+1+3+2+1+3+2+1+2+0</f>
        <v>17</v>
      </c>
      <c r="F60" s="350">
        <v>3</v>
      </c>
      <c r="G60" s="351">
        <f t="shared" si="0"/>
        <v>90</v>
      </c>
    </row>
    <row r="61" spans="1:7" ht="12.75" x14ac:dyDescent="0.2">
      <c r="A61" s="351">
        <f>AT3A_Schools_PS!A62</f>
        <v>53</v>
      </c>
      <c r="B61" s="351" t="str">
        <f>AT3A_Schools_PS!B62</f>
        <v>53-MATHURA</v>
      </c>
      <c r="C61" s="318">
        <f>'AT-3'!G61</f>
        <v>2077</v>
      </c>
      <c r="D61" s="351">
        <f>22+18+25+18+16+19+21+23+28+24+12+6+4</f>
        <v>236</v>
      </c>
      <c r="E61" s="350">
        <v>0</v>
      </c>
      <c r="F61" s="350">
        <v>0</v>
      </c>
      <c r="G61" s="351">
        <f t="shared" si="0"/>
        <v>236</v>
      </c>
    </row>
    <row r="62" spans="1:7" ht="12.75" x14ac:dyDescent="0.2">
      <c r="A62" s="351">
        <f>AT3A_Schools_PS!A63</f>
        <v>54</v>
      </c>
      <c r="B62" s="351" t="str">
        <f>AT3A_Schools_PS!B63</f>
        <v>54-MAU</v>
      </c>
      <c r="C62" s="318">
        <f>'AT-3'!G62</f>
        <v>1756</v>
      </c>
      <c r="D62" s="351">
        <f>4+9+12+11+8+9+11+9+9+8</f>
        <v>90</v>
      </c>
      <c r="E62" s="350">
        <v>0</v>
      </c>
      <c r="F62" s="350">
        <v>0</v>
      </c>
      <c r="G62" s="351">
        <f t="shared" si="0"/>
        <v>90</v>
      </c>
    </row>
    <row r="63" spans="1:7" ht="12.75" x14ac:dyDescent="0.2">
      <c r="A63" s="351">
        <f>AT3A_Schools_PS!A64</f>
        <v>55</v>
      </c>
      <c r="B63" s="351" t="str">
        <f>AT3A_Schools_PS!B64</f>
        <v>55-MEERUT</v>
      </c>
      <c r="C63" s="318">
        <f>'AT-3'!G63</f>
        <v>1539</v>
      </c>
      <c r="D63" s="351">
        <f>21+6+5+15+18+17+12+10+17+17+19+18+10+10</f>
        <v>195</v>
      </c>
      <c r="E63" s="350">
        <v>0</v>
      </c>
      <c r="F63" s="350">
        <v>0</v>
      </c>
      <c r="G63" s="351">
        <f t="shared" si="0"/>
        <v>195</v>
      </c>
    </row>
    <row r="64" spans="1:7" ht="12.75" x14ac:dyDescent="0.2">
      <c r="A64" s="351">
        <f>AT3A_Schools_PS!A65</f>
        <v>56</v>
      </c>
      <c r="B64" s="351" t="str">
        <f>AT3A_Schools_PS!B65</f>
        <v>56-MIRZAPUR</v>
      </c>
      <c r="C64" s="318">
        <f>'AT-3'!G64</f>
        <v>2303</v>
      </c>
      <c r="D64" s="350">
        <v>1331</v>
      </c>
      <c r="E64" s="350">
        <v>84</v>
      </c>
      <c r="F64" s="350">
        <v>77</v>
      </c>
      <c r="G64" s="351">
        <f t="shared" si="0"/>
        <v>1331</v>
      </c>
    </row>
    <row r="65" spans="1:7" ht="12.75" x14ac:dyDescent="0.2">
      <c r="A65" s="351">
        <f>AT3A_Schools_PS!A66</f>
        <v>57</v>
      </c>
      <c r="B65" s="351" t="str">
        <f>AT3A_Schools_PS!B66</f>
        <v>57-MORADABAD</v>
      </c>
      <c r="C65" s="318">
        <f>'AT-3'!G65</f>
        <v>1831</v>
      </c>
      <c r="D65" s="350">
        <v>567</v>
      </c>
      <c r="E65" s="350">
        <v>0</v>
      </c>
      <c r="F65" s="350">
        <v>0</v>
      </c>
      <c r="G65" s="351">
        <f t="shared" si="0"/>
        <v>567</v>
      </c>
    </row>
    <row r="66" spans="1:7" ht="12.75" x14ac:dyDescent="0.2">
      <c r="A66" s="351">
        <f>AT3A_Schools_PS!A67</f>
        <v>58</v>
      </c>
      <c r="B66" s="351" t="str">
        <f>AT3A_Schools_PS!B67</f>
        <v>58-MUZAFFARNAGAR</v>
      </c>
      <c r="C66" s="318">
        <f>'AT-3'!G66</f>
        <v>1309</v>
      </c>
      <c r="D66" s="350">
        <v>49</v>
      </c>
      <c r="E66" s="350">
        <v>36</v>
      </c>
      <c r="F66" s="350">
        <v>0</v>
      </c>
      <c r="G66" s="351">
        <f t="shared" si="0"/>
        <v>49</v>
      </c>
    </row>
    <row r="67" spans="1:7" ht="12.75" x14ac:dyDescent="0.2">
      <c r="A67" s="351">
        <f>AT3A_Schools_PS!A68</f>
        <v>59</v>
      </c>
      <c r="B67" s="351" t="str">
        <f>AT3A_Schools_PS!B68</f>
        <v>59-PILIBHIT</v>
      </c>
      <c r="C67" s="318">
        <f>'AT-3'!G67</f>
        <v>1843</v>
      </c>
      <c r="D67" s="350">
        <v>408</v>
      </c>
      <c r="E67" s="350">
        <v>23</v>
      </c>
      <c r="F67" s="350">
        <v>0</v>
      </c>
      <c r="G67" s="351">
        <f t="shared" si="0"/>
        <v>408</v>
      </c>
    </row>
    <row r="68" spans="1:7" ht="12.75" x14ac:dyDescent="0.2">
      <c r="A68" s="351">
        <f>AT3A_Schools_PS!A69</f>
        <v>60</v>
      </c>
      <c r="B68" s="351" t="str">
        <f>AT3A_Schools_PS!B69</f>
        <v>60-PRATAPGARH</v>
      </c>
      <c r="C68" s="318">
        <f>'AT-3'!G68</f>
        <v>2949</v>
      </c>
      <c r="D68" s="350">
        <v>151</v>
      </c>
      <c r="E68" s="350">
        <v>0</v>
      </c>
      <c r="F68" s="350">
        <v>0</v>
      </c>
      <c r="G68" s="351">
        <f t="shared" si="0"/>
        <v>151</v>
      </c>
    </row>
    <row r="69" spans="1:7" ht="12.75" x14ac:dyDescent="0.2">
      <c r="A69" s="351">
        <f>AT3A_Schools_PS!A70</f>
        <v>61</v>
      </c>
      <c r="B69" s="351" t="str">
        <f>AT3A_Schools_PS!B70</f>
        <v>61-RAI BAREILY</v>
      </c>
      <c r="C69" s="318">
        <f>'AT-3'!G69</f>
        <v>2705</v>
      </c>
      <c r="D69" s="350">
        <v>2002</v>
      </c>
      <c r="E69" s="350">
        <v>0</v>
      </c>
      <c r="F69" s="350">
        <v>0</v>
      </c>
      <c r="G69" s="351">
        <f t="shared" si="0"/>
        <v>2002</v>
      </c>
    </row>
    <row r="70" spans="1:7" ht="12.75" x14ac:dyDescent="0.2">
      <c r="A70" s="351">
        <f>AT3A_Schools_PS!A71</f>
        <v>62</v>
      </c>
      <c r="B70" s="351" t="str">
        <f>AT3A_Schools_PS!B71</f>
        <v>62-RAMPUR</v>
      </c>
      <c r="C70" s="318">
        <f>'AT-3'!G70</f>
        <v>2094</v>
      </c>
      <c r="D70" s="350">
        <v>95</v>
      </c>
      <c r="E70" s="350">
        <v>13</v>
      </c>
      <c r="F70" s="350">
        <v>0</v>
      </c>
      <c r="G70" s="351">
        <f t="shared" si="0"/>
        <v>95</v>
      </c>
    </row>
    <row r="71" spans="1:7" ht="12.75" x14ac:dyDescent="0.2">
      <c r="A71" s="351">
        <f>AT3A_Schools_PS!A72</f>
        <v>63</v>
      </c>
      <c r="B71" s="351" t="str">
        <f>AT3A_Schools_PS!B72</f>
        <v>63-SAHARANPUR</v>
      </c>
      <c r="C71" s="318">
        <f>'AT-3'!G71</f>
        <v>2064</v>
      </c>
      <c r="D71" s="350">
        <v>409</v>
      </c>
      <c r="E71" s="350">
        <v>30</v>
      </c>
      <c r="F71" s="350">
        <v>0</v>
      </c>
      <c r="G71" s="351">
        <f t="shared" si="0"/>
        <v>409</v>
      </c>
    </row>
    <row r="72" spans="1:7" ht="12.75" x14ac:dyDescent="0.2">
      <c r="A72" s="351">
        <f>AT3A_Schools_PS!A73</f>
        <v>64</v>
      </c>
      <c r="B72" s="351" t="str">
        <f>AT3A_Schools_PS!B73</f>
        <v>64-SANTKABIR NAGAR</v>
      </c>
      <c r="C72" s="318">
        <f>'AT-3'!G72</f>
        <v>1603</v>
      </c>
      <c r="D72" s="350">
        <v>116</v>
      </c>
      <c r="E72" s="350">
        <v>4</v>
      </c>
      <c r="F72" s="350">
        <v>0</v>
      </c>
      <c r="G72" s="351">
        <f t="shared" si="0"/>
        <v>116</v>
      </c>
    </row>
    <row r="73" spans="1:7" ht="12.75" x14ac:dyDescent="0.2">
      <c r="A73" s="351">
        <f>AT3A_Schools_PS!A74</f>
        <v>65</v>
      </c>
      <c r="B73" s="351" t="str">
        <f>AT3A_Schools_PS!B74</f>
        <v>65-SHAHJAHANPUR</v>
      </c>
      <c r="C73" s="318">
        <f>'AT-3'!G73</f>
        <v>3274</v>
      </c>
      <c r="D73" s="350">
        <v>207</v>
      </c>
      <c r="E73" s="350">
        <v>11</v>
      </c>
      <c r="F73" s="350">
        <v>0</v>
      </c>
      <c r="G73" s="351">
        <f t="shared" si="0"/>
        <v>207</v>
      </c>
    </row>
    <row r="74" spans="1:7" ht="12.75" x14ac:dyDescent="0.2">
      <c r="A74" s="351">
        <f>AT3A_Schools_PS!A75</f>
        <v>66</v>
      </c>
      <c r="B74" s="351" t="str">
        <f>AT3A_Schools_PS!B75</f>
        <v>66-SHRAWASTI</v>
      </c>
      <c r="C74" s="318">
        <f>'AT-3'!G74</f>
        <v>1295</v>
      </c>
      <c r="D74" s="350">
        <v>921</v>
      </c>
      <c r="E74" s="350">
        <v>86</v>
      </c>
      <c r="F74" s="350">
        <v>0</v>
      </c>
      <c r="G74" s="351">
        <f t="shared" si="0"/>
        <v>921</v>
      </c>
    </row>
    <row r="75" spans="1:7" ht="12.75" x14ac:dyDescent="0.2">
      <c r="A75" s="351">
        <f>AT3A_Schools_PS!A76</f>
        <v>67</v>
      </c>
      <c r="B75" s="351" t="str">
        <f>AT3A_Schools_PS!B76</f>
        <v>67-SIDDHARTHNAGAR</v>
      </c>
      <c r="C75" s="318">
        <f>'AT-3'!G75</f>
        <v>2749</v>
      </c>
      <c r="D75" s="350">
        <v>1658</v>
      </c>
      <c r="E75" s="350">
        <v>0</v>
      </c>
      <c r="F75" s="350">
        <v>0</v>
      </c>
      <c r="G75" s="351">
        <f t="shared" si="0"/>
        <v>1658</v>
      </c>
    </row>
    <row r="76" spans="1:7" ht="12.75" x14ac:dyDescent="0.2">
      <c r="A76" s="351">
        <f>AT3A_Schools_PS!A77</f>
        <v>68</v>
      </c>
      <c r="B76" s="351" t="str">
        <f>AT3A_Schools_PS!B77</f>
        <v>68-SITAPUR</v>
      </c>
      <c r="C76" s="318">
        <f>'AT-3'!G76</f>
        <v>4337</v>
      </c>
      <c r="D76" s="350">
        <v>123</v>
      </c>
      <c r="E76" s="350">
        <v>31</v>
      </c>
      <c r="F76" s="350">
        <v>92</v>
      </c>
      <c r="G76" s="351">
        <f t="shared" si="0"/>
        <v>123</v>
      </c>
    </row>
    <row r="77" spans="1:7" ht="12.75" x14ac:dyDescent="0.2">
      <c r="A77" s="351">
        <f>AT3A_Schools_PS!A78</f>
        <v>69</v>
      </c>
      <c r="B77" s="351" t="str">
        <f>AT3A_Schools_PS!B78</f>
        <v>69-SONBHADRA</v>
      </c>
      <c r="C77" s="318">
        <f>'AT-3'!G77</f>
        <v>2491</v>
      </c>
      <c r="D77" s="350">
        <v>0</v>
      </c>
      <c r="E77" s="350">
        <v>0</v>
      </c>
      <c r="F77" s="350">
        <v>0</v>
      </c>
      <c r="G77" s="351">
        <f t="shared" si="0"/>
        <v>0</v>
      </c>
    </row>
    <row r="78" spans="1:7" ht="12.75" x14ac:dyDescent="0.2">
      <c r="A78" s="351">
        <f>AT3A_Schools_PS!A79</f>
        <v>70</v>
      </c>
      <c r="B78" s="351" t="str">
        <f>AT3A_Schools_PS!B79</f>
        <v>70-SULTANPUR</v>
      </c>
      <c r="C78" s="318">
        <f>'AT-3'!G78</f>
        <v>2467</v>
      </c>
      <c r="D78" s="350">
        <v>573</v>
      </c>
      <c r="E78" s="350">
        <v>106</v>
      </c>
      <c r="F78" s="350">
        <v>28</v>
      </c>
      <c r="G78" s="351">
        <f t="shared" si="0"/>
        <v>573</v>
      </c>
    </row>
    <row r="79" spans="1:7" ht="12.75" x14ac:dyDescent="0.2">
      <c r="A79" s="351">
        <f>AT3A_Schools_PS!A80</f>
        <v>71</v>
      </c>
      <c r="B79" s="351" t="str">
        <f>AT3A_Schools_PS!B80</f>
        <v>71-UNNAO</v>
      </c>
      <c r="C79" s="318">
        <f>'AT-3'!G79</f>
        <v>3240</v>
      </c>
      <c r="D79" s="350">
        <v>960</v>
      </c>
      <c r="E79" s="350">
        <v>51</v>
      </c>
      <c r="F79" s="350">
        <v>6</v>
      </c>
      <c r="G79" s="351">
        <f t="shared" si="0"/>
        <v>960</v>
      </c>
    </row>
    <row r="80" spans="1:7" ht="12.75" x14ac:dyDescent="0.2">
      <c r="A80" s="351">
        <f>AT3A_Schools_PS!A81</f>
        <v>72</v>
      </c>
      <c r="B80" s="351" t="str">
        <f>AT3A_Schools_PS!B81</f>
        <v>72-VARANASI</v>
      </c>
      <c r="C80" s="318">
        <f>'AT-3'!G80</f>
        <v>1610</v>
      </c>
      <c r="D80" s="350">
        <v>29</v>
      </c>
      <c r="E80" s="350">
        <v>0</v>
      </c>
      <c r="F80" s="350">
        <v>0</v>
      </c>
      <c r="G80" s="351">
        <f t="shared" si="0"/>
        <v>29</v>
      </c>
    </row>
    <row r="81" spans="1:7" ht="12.75" x14ac:dyDescent="0.2">
      <c r="A81" s="351">
        <f>AT3A_Schools_PS!A82</f>
        <v>73</v>
      </c>
      <c r="B81" s="351" t="str">
        <f>AT3A_Schools_PS!B82</f>
        <v>73-SAMBHAL</v>
      </c>
      <c r="C81" s="318">
        <f>'AT-3'!G81</f>
        <v>1582</v>
      </c>
      <c r="D81" s="350">
        <v>527</v>
      </c>
      <c r="E81" s="350">
        <v>82</v>
      </c>
      <c r="F81" s="350">
        <v>33</v>
      </c>
      <c r="G81" s="351">
        <f t="shared" si="0"/>
        <v>527</v>
      </c>
    </row>
    <row r="82" spans="1:7" ht="12.75" x14ac:dyDescent="0.2">
      <c r="A82" s="351">
        <f>AT3A_Schools_PS!A83</f>
        <v>74</v>
      </c>
      <c r="B82" s="351" t="str">
        <f>AT3A_Schools_PS!B83</f>
        <v>74-HAPUR</v>
      </c>
      <c r="C82" s="318">
        <f>'AT-3'!G82</f>
        <v>700</v>
      </c>
      <c r="D82" s="350">
        <v>144</v>
      </c>
      <c r="E82" s="350">
        <v>3</v>
      </c>
      <c r="F82" s="350">
        <v>0</v>
      </c>
      <c r="G82" s="351">
        <f t="shared" si="0"/>
        <v>144</v>
      </c>
    </row>
    <row r="83" spans="1:7" ht="12.75" x14ac:dyDescent="0.2">
      <c r="A83" s="351">
        <f>AT3A_Schools_PS!A84</f>
        <v>75</v>
      </c>
      <c r="B83" s="351" t="str">
        <f>AT3A_Schools_PS!B84</f>
        <v>75-SHAMLI</v>
      </c>
      <c r="C83" s="318">
        <f>'AT-3'!G83</f>
        <v>800</v>
      </c>
      <c r="D83" s="350">
        <v>349</v>
      </c>
      <c r="E83" s="350">
        <v>79</v>
      </c>
      <c r="F83" s="350">
        <v>23</v>
      </c>
      <c r="G83" s="351">
        <f t="shared" si="0"/>
        <v>349</v>
      </c>
    </row>
    <row r="84" spans="1:7" ht="15.75" customHeight="1" x14ac:dyDescent="0.2">
      <c r="F84" s="353"/>
    </row>
    <row r="88" spans="1:7" ht="15.75" customHeight="1" x14ac:dyDescent="0.2">
      <c r="A88" s="347" t="str">
        <f>AT_2A_fundflow!A73</f>
        <v>Date:</v>
      </c>
      <c r="F88" s="346" t="str">
        <f>'AT-1'!J46</f>
        <v>(Signature)</v>
      </c>
    </row>
    <row r="89" spans="1:7" ht="15.75" customHeight="1" x14ac:dyDescent="0.2">
      <c r="A89" s="347" t="str">
        <f>AT_2A_fundflow!A74</f>
        <v>Place: LUCKNOW</v>
      </c>
      <c r="F89" s="346" t="str">
        <f>'AT-1'!J47</f>
        <v>Secretary Basic Education Department</v>
      </c>
    </row>
    <row r="90" spans="1:7" ht="15.75" customHeight="1" x14ac:dyDescent="0.2">
      <c r="E90" s="346" t="str">
        <f>'AT-1'!I48</f>
        <v>Seal:</v>
      </c>
    </row>
  </sheetData>
  <mergeCells count="3">
    <mergeCell ref="A2:G2"/>
    <mergeCell ref="A3:G3"/>
    <mergeCell ref="A4:G4"/>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2"/>
  <sheetViews>
    <sheetView view="pageBreakPreview" zoomScaleSheetLayoutView="100" workbookViewId="0">
      <pane xSplit="2" ySplit="10" topLeftCell="C68"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343" customWidth="1"/>
    <col min="2" max="2" width="21.7109375" style="343" bestFit="1" customWidth="1"/>
    <col min="3" max="3" width="14.42578125" style="343"/>
    <col min="4" max="4" width="10.5703125" style="343" customWidth="1"/>
    <col min="5" max="5" width="10.28515625" style="343" customWidth="1"/>
    <col min="6" max="6" width="11.28515625" style="343" customWidth="1"/>
    <col min="7" max="7" width="8" style="343" customWidth="1"/>
    <col min="8" max="8" width="9.28515625" style="343" customWidth="1"/>
    <col min="9" max="9" width="11.7109375" style="343" customWidth="1"/>
    <col min="10" max="10" width="9" style="343" customWidth="1"/>
    <col min="11" max="11" width="10" style="343" customWidth="1"/>
    <col min="12" max="12" width="14.42578125" style="343"/>
    <col min="13" max="13" width="8.28515625" style="343" customWidth="1"/>
    <col min="14" max="14" width="9.140625" style="343" customWidth="1"/>
    <col min="15" max="15" width="10.42578125" style="343" customWidth="1"/>
    <col min="16" max="16384" width="14.42578125" style="343"/>
  </cols>
  <sheetData>
    <row r="1" spans="1:26" ht="12.75" x14ac:dyDescent="0.2">
      <c r="O1" s="354" t="s">
        <v>476</v>
      </c>
    </row>
    <row r="2" spans="1:26" ht="12.75" x14ac:dyDescent="0.2">
      <c r="A2" s="594" t="str">
        <f>'AT-2-S1 BUDGET'!A2</f>
        <v>[Mid Day Meal Scheme, U.P.]</v>
      </c>
      <c r="B2" s="608"/>
      <c r="C2" s="608"/>
      <c r="D2" s="608"/>
      <c r="E2" s="608"/>
      <c r="F2" s="608"/>
      <c r="G2" s="608"/>
      <c r="H2" s="608"/>
      <c r="I2" s="608"/>
      <c r="J2" s="608"/>
      <c r="K2" s="608"/>
      <c r="L2" s="608"/>
      <c r="M2" s="608"/>
      <c r="N2" s="608"/>
      <c r="O2" s="608"/>
    </row>
    <row r="3" spans="1:26" ht="23.25" x14ac:dyDescent="0.2">
      <c r="A3" s="597" t="str">
        <f>'AT-2-S1 BUDGET'!A3</f>
        <v>Annual Work Plan and Budget 2018-19</v>
      </c>
      <c r="B3" s="608"/>
      <c r="C3" s="608"/>
      <c r="D3" s="608"/>
      <c r="E3" s="608"/>
      <c r="F3" s="608"/>
      <c r="G3" s="608"/>
      <c r="H3" s="608"/>
      <c r="I3" s="608"/>
      <c r="J3" s="608"/>
      <c r="K3" s="608"/>
      <c r="L3" s="608"/>
      <c r="M3" s="608"/>
      <c r="N3" s="608"/>
      <c r="O3" s="608"/>
    </row>
    <row r="4" spans="1:26" ht="12.75" x14ac:dyDescent="0.2">
      <c r="A4" s="602" t="s">
        <v>477</v>
      </c>
      <c r="B4" s="608"/>
      <c r="C4" s="608"/>
      <c r="D4" s="608"/>
      <c r="E4" s="608"/>
      <c r="F4" s="608"/>
      <c r="G4" s="608"/>
      <c r="H4" s="608"/>
      <c r="I4" s="608"/>
      <c r="J4" s="608"/>
      <c r="K4" s="608"/>
      <c r="L4" s="608"/>
      <c r="M4" s="608"/>
      <c r="N4" s="608"/>
      <c r="O4" s="608"/>
    </row>
    <row r="5" spans="1:26" ht="15.75" customHeight="1" x14ac:dyDescent="0.2">
      <c r="A5" s="324" t="str">
        <f>AT_2A_fundflow!A5</f>
        <v>State: UTTAR PRADESH</v>
      </c>
      <c r="B5" s="302"/>
      <c r="C5" s="302"/>
      <c r="D5" s="302"/>
      <c r="E5" s="302"/>
      <c r="F5" s="357"/>
      <c r="O5" s="308" t="str">
        <f>AT_2A_fundflow!U5</f>
        <v>(For the Period 01.04.17 to 31.03.18)</v>
      </c>
    </row>
    <row r="6" spans="1:26" ht="15.75" customHeight="1" x14ac:dyDescent="0.2">
      <c r="A6" s="603" t="s">
        <v>91</v>
      </c>
      <c r="B6" s="603" t="s">
        <v>263</v>
      </c>
      <c r="C6" s="603" t="s">
        <v>472</v>
      </c>
      <c r="D6" s="603" t="s">
        <v>478</v>
      </c>
      <c r="E6" s="603" t="s">
        <v>479</v>
      </c>
      <c r="F6" s="603" t="s">
        <v>480</v>
      </c>
      <c r="G6" s="605" t="s">
        <v>481</v>
      </c>
      <c r="H6" s="609"/>
      <c r="I6" s="609"/>
      <c r="J6" s="609"/>
      <c r="K6" s="610"/>
      <c r="L6" s="603" t="s">
        <v>482</v>
      </c>
      <c r="M6" s="605" t="s">
        <v>483</v>
      </c>
      <c r="N6" s="609"/>
      <c r="O6" s="610"/>
    </row>
    <row r="7" spans="1:26" ht="48.75" customHeight="1" x14ac:dyDescent="0.2">
      <c r="A7" s="648"/>
      <c r="B7" s="648"/>
      <c r="C7" s="631"/>
      <c r="D7" s="631"/>
      <c r="E7" s="631"/>
      <c r="F7" s="631"/>
      <c r="G7" s="605" t="s">
        <v>484</v>
      </c>
      <c r="H7" s="610"/>
      <c r="I7" s="603" t="s">
        <v>485</v>
      </c>
      <c r="J7" s="603" t="s">
        <v>486</v>
      </c>
      <c r="K7" s="603" t="s">
        <v>487</v>
      </c>
      <c r="L7" s="631"/>
      <c r="M7" s="603" t="s">
        <v>159</v>
      </c>
      <c r="N7" s="603" t="s">
        <v>488</v>
      </c>
      <c r="O7" s="603" t="s">
        <v>489</v>
      </c>
    </row>
    <row r="8" spans="1:26" ht="15.75" customHeight="1" x14ac:dyDescent="0.2">
      <c r="A8" s="628"/>
      <c r="B8" s="628"/>
      <c r="C8" s="611"/>
      <c r="D8" s="611"/>
      <c r="E8" s="611"/>
      <c r="F8" s="611"/>
      <c r="G8" s="310" t="s">
        <v>490</v>
      </c>
      <c r="H8" s="310" t="s">
        <v>491</v>
      </c>
      <c r="I8" s="611"/>
      <c r="J8" s="611"/>
      <c r="K8" s="611"/>
      <c r="L8" s="611"/>
      <c r="M8" s="611"/>
      <c r="N8" s="611"/>
      <c r="O8" s="611"/>
    </row>
    <row r="9" spans="1:26" ht="15.75" customHeight="1" x14ac:dyDescent="0.2">
      <c r="A9" s="310">
        <v>1</v>
      </c>
      <c r="B9" s="310">
        <v>2</v>
      </c>
      <c r="C9" s="310">
        <v>3</v>
      </c>
      <c r="D9" s="310">
        <v>4</v>
      </c>
      <c r="E9" s="310">
        <v>5</v>
      </c>
      <c r="F9" s="310">
        <v>6</v>
      </c>
      <c r="G9" s="310">
        <v>7</v>
      </c>
      <c r="H9" s="310">
        <v>8</v>
      </c>
      <c r="I9" s="310">
        <v>9</v>
      </c>
      <c r="J9" s="310">
        <v>10</v>
      </c>
      <c r="K9" s="310">
        <v>11</v>
      </c>
      <c r="L9" s="310">
        <v>12</v>
      </c>
      <c r="M9" s="310">
        <v>13</v>
      </c>
      <c r="N9" s="310">
        <v>14</v>
      </c>
      <c r="O9" s="310">
        <v>15</v>
      </c>
    </row>
    <row r="10" spans="1:26" ht="15.75" customHeight="1" x14ac:dyDescent="0.2">
      <c r="A10" s="349"/>
      <c r="B10" s="348" t="s">
        <v>32</v>
      </c>
      <c r="C10" s="349">
        <f t="shared" ref="C10:O10" si="0">SUM(C11:C85)</f>
        <v>168832</v>
      </c>
      <c r="D10" s="349">
        <f t="shared" si="0"/>
        <v>168406</v>
      </c>
      <c r="E10" s="349">
        <f t="shared" si="0"/>
        <v>168406</v>
      </c>
      <c r="F10" s="349">
        <f t="shared" si="0"/>
        <v>1117</v>
      </c>
      <c r="G10" s="349">
        <f t="shared" si="0"/>
        <v>840</v>
      </c>
      <c r="H10" s="349">
        <f t="shared" si="0"/>
        <v>79</v>
      </c>
      <c r="I10" s="349">
        <f t="shared" si="0"/>
        <v>2</v>
      </c>
      <c r="J10" s="349">
        <f t="shared" si="0"/>
        <v>144</v>
      </c>
      <c r="K10" s="349">
        <f t="shared" si="0"/>
        <v>52</v>
      </c>
      <c r="L10" s="349">
        <f t="shared" si="0"/>
        <v>0</v>
      </c>
      <c r="M10" s="349">
        <f t="shared" si="0"/>
        <v>297</v>
      </c>
      <c r="N10" s="349">
        <f t="shared" si="0"/>
        <v>133</v>
      </c>
      <c r="O10" s="349">
        <f t="shared" si="0"/>
        <v>687</v>
      </c>
      <c r="P10" s="347">
        <f>C10-D10</f>
        <v>426</v>
      </c>
      <c r="Q10" s="347"/>
      <c r="R10" s="347"/>
      <c r="S10" s="347"/>
      <c r="T10" s="347"/>
      <c r="U10" s="347"/>
      <c r="V10" s="347"/>
      <c r="W10" s="347"/>
      <c r="X10" s="347"/>
      <c r="Y10" s="347"/>
      <c r="Z10" s="347"/>
    </row>
    <row r="11" spans="1:26" ht="15.75" customHeight="1" x14ac:dyDescent="0.2">
      <c r="A11" s="351">
        <f>AT3A_Schools_PS!A10</f>
        <v>1</v>
      </c>
      <c r="B11" s="351" t="str">
        <f>AT3A_Schools_PS!B10</f>
        <v>01-AGRA</v>
      </c>
      <c r="C11" s="318">
        <f>'AT-3'!F9</f>
        <v>3200</v>
      </c>
      <c r="D11" s="350">
        <v>3155</v>
      </c>
      <c r="E11" s="350">
        <v>3155</v>
      </c>
      <c r="F11" s="350">
        <v>0</v>
      </c>
      <c r="G11" s="350">
        <v>0</v>
      </c>
      <c r="H11" s="350">
        <v>0</v>
      </c>
      <c r="I11" s="350">
        <v>0</v>
      </c>
      <c r="J11" s="350">
        <v>0</v>
      </c>
      <c r="K11" s="350">
        <v>0</v>
      </c>
      <c r="L11" s="350">
        <v>0</v>
      </c>
      <c r="M11" s="350">
        <v>0</v>
      </c>
      <c r="N11" s="350">
        <v>0</v>
      </c>
      <c r="O11" s="350">
        <v>0</v>
      </c>
      <c r="P11" s="491">
        <f>C11-D11</f>
        <v>45</v>
      </c>
      <c r="Q11" s="490" t="s">
        <v>114</v>
      </c>
    </row>
    <row r="12" spans="1:26" ht="15.75" customHeight="1" x14ac:dyDescent="0.2">
      <c r="A12" s="351">
        <f>AT3A_Schools_PS!A11</f>
        <v>2</v>
      </c>
      <c r="B12" s="351" t="str">
        <f>AT3A_Schools_PS!B11</f>
        <v>02-ALIGARH</v>
      </c>
      <c r="C12" s="318">
        <f>'AT-3'!F10</f>
        <v>2656</v>
      </c>
      <c r="D12" s="350">
        <v>2656</v>
      </c>
      <c r="E12" s="350">
        <v>2656</v>
      </c>
      <c r="F12" s="350">
        <v>22</v>
      </c>
      <c r="G12" s="350">
        <v>22</v>
      </c>
      <c r="H12" s="350">
        <v>0</v>
      </c>
      <c r="I12" s="350">
        <v>0</v>
      </c>
      <c r="J12" s="350">
        <v>0</v>
      </c>
      <c r="K12" s="350">
        <v>0</v>
      </c>
      <c r="L12" s="350">
        <v>0</v>
      </c>
      <c r="M12" s="350">
        <v>0</v>
      </c>
      <c r="N12" s="350">
        <v>0</v>
      </c>
      <c r="O12" s="350">
        <v>22</v>
      </c>
      <c r="P12" s="490">
        <f t="shared" ref="P12:P75" si="1">C12-D12</f>
        <v>0</v>
      </c>
      <c r="Q12" s="490"/>
    </row>
    <row r="13" spans="1:26" ht="15.75" customHeight="1" x14ac:dyDescent="0.2">
      <c r="A13" s="351">
        <f>AT3A_Schools_PS!A12</f>
        <v>3</v>
      </c>
      <c r="B13" s="351" t="str">
        <f>AT3A_Schools_PS!B12</f>
        <v>03-ALLAHABAD</v>
      </c>
      <c r="C13" s="318">
        <f>'AT-3'!F11</f>
        <v>3910</v>
      </c>
      <c r="D13" s="350">
        <v>3910</v>
      </c>
      <c r="E13" s="350">
        <v>3910</v>
      </c>
      <c r="F13" s="350">
        <v>0</v>
      </c>
      <c r="G13" s="350">
        <v>0</v>
      </c>
      <c r="H13" s="350">
        <v>0</v>
      </c>
      <c r="I13" s="350">
        <v>0</v>
      </c>
      <c r="J13" s="350">
        <v>0</v>
      </c>
      <c r="K13" s="350">
        <v>0</v>
      </c>
      <c r="L13" s="350">
        <v>0</v>
      </c>
      <c r="M13" s="350">
        <v>0</v>
      </c>
      <c r="N13" s="350">
        <v>0</v>
      </c>
      <c r="O13" s="350">
        <v>0</v>
      </c>
      <c r="P13" s="490">
        <f t="shared" si="1"/>
        <v>0</v>
      </c>
      <c r="Q13" s="490"/>
    </row>
    <row r="14" spans="1:26" ht="15.75" customHeight="1" x14ac:dyDescent="0.2">
      <c r="A14" s="351">
        <f>AT3A_Schools_PS!A13</f>
        <v>4</v>
      </c>
      <c r="B14" s="351" t="str">
        <f>AT3A_Schools_PS!B13</f>
        <v>04-AMBEDKAR NAGAR</v>
      </c>
      <c r="C14" s="318">
        <f>'AT-3'!F12</f>
        <v>2049</v>
      </c>
      <c r="D14" s="350">
        <v>2049</v>
      </c>
      <c r="E14" s="350">
        <v>2049</v>
      </c>
      <c r="F14" s="350">
        <v>4</v>
      </c>
      <c r="G14" s="350">
        <v>4</v>
      </c>
      <c r="H14" s="350">
        <v>0</v>
      </c>
      <c r="I14" s="350">
        <v>0</v>
      </c>
      <c r="J14" s="350">
        <v>0</v>
      </c>
      <c r="K14" s="350">
        <v>0</v>
      </c>
      <c r="L14" s="350">
        <v>0</v>
      </c>
      <c r="M14" s="350">
        <v>0</v>
      </c>
      <c r="N14" s="350">
        <v>0</v>
      </c>
      <c r="O14" s="350">
        <v>4</v>
      </c>
      <c r="P14" s="490">
        <f t="shared" si="1"/>
        <v>0</v>
      </c>
      <c r="Q14" s="490"/>
    </row>
    <row r="15" spans="1:26" ht="15.75" customHeight="1" x14ac:dyDescent="0.2">
      <c r="A15" s="351">
        <f>AT3A_Schools_PS!A14</f>
        <v>5</v>
      </c>
      <c r="B15" s="351" t="str">
        <f>AT3A_Schools_PS!B14</f>
        <v>05-AURAIYA</v>
      </c>
      <c r="C15" s="318">
        <f>'AT-3'!F13</f>
        <v>1638</v>
      </c>
      <c r="D15" s="350">
        <v>1638</v>
      </c>
      <c r="E15" s="350">
        <v>1638</v>
      </c>
      <c r="F15" s="350">
        <v>0</v>
      </c>
      <c r="G15" s="350">
        <v>0</v>
      </c>
      <c r="H15" s="350">
        <v>0</v>
      </c>
      <c r="I15" s="350">
        <v>0</v>
      </c>
      <c r="J15" s="350">
        <v>0</v>
      </c>
      <c r="K15" s="350">
        <v>0</v>
      </c>
      <c r="L15" s="350">
        <v>0</v>
      </c>
      <c r="M15" s="350">
        <v>0</v>
      </c>
      <c r="N15" s="350">
        <v>0</v>
      </c>
      <c r="O15" s="350">
        <v>0</v>
      </c>
      <c r="P15" s="490">
        <f t="shared" si="1"/>
        <v>0</v>
      </c>
      <c r="Q15" s="490"/>
    </row>
    <row r="16" spans="1:26" ht="15.75" customHeight="1" x14ac:dyDescent="0.2">
      <c r="A16" s="351">
        <f>AT3A_Schools_PS!A15</f>
        <v>6</v>
      </c>
      <c r="B16" s="351" t="str">
        <f>AT3A_Schools_PS!B15</f>
        <v>06-AZAMGARH</v>
      </c>
      <c r="C16" s="318">
        <f>'AT-3'!F14</f>
        <v>3586</v>
      </c>
      <c r="D16" s="350">
        <v>3586</v>
      </c>
      <c r="E16" s="350">
        <v>3586</v>
      </c>
      <c r="F16" s="350">
        <v>0</v>
      </c>
      <c r="G16" s="350">
        <v>0</v>
      </c>
      <c r="H16" s="350">
        <v>0</v>
      </c>
      <c r="I16" s="350">
        <v>0</v>
      </c>
      <c r="J16" s="350">
        <v>0</v>
      </c>
      <c r="K16" s="350">
        <v>0</v>
      </c>
      <c r="L16" s="350">
        <v>0</v>
      </c>
      <c r="M16" s="350">
        <v>0</v>
      </c>
      <c r="N16" s="350">
        <v>0</v>
      </c>
      <c r="O16" s="350">
        <v>0</v>
      </c>
      <c r="P16" s="490">
        <f t="shared" si="1"/>
        <v>0</v>
      </c>
      <c r="Q16" s="490"/>
    </row>
    <row r="17" spans="1:17" ht="15.75" customHeight="1" x14ac:dyDescent="0.2">
      <c r="A17" s="351">
        <f>AT3A_Schools_PS!A16</f>
        <v>7</v>
      </c>
      <c r="B17" s="351" t="str">
        <f>AT3A_Schools_PS!B16</f>
        <v>07-BADAUN</v>
      </c>
      <c r="C17" s="318">
        <f>'AT-3'!F15</f>
        <v>2539</v>
      </c>
      <c r="D17" s="350">
        <v>2539</v>
      </c>
      <c r="E17" s="350">
        <v>2539</v>
      </c>
      <c r="F17" s="350">
        <v>5</v>
      </c>
      <c r="G17" s="350">
        <v>5</v>
      </c>
      <c r="H17" s="350">
        <v>0</v>
      </c>
      <c r="I17" s="350">
        <v>0</v>
      </c>
      <c r="J17" s="350">
        <v>0</v>
      </c>
      <c r="K17" s="350">
        <v>0</v>
      </c>
      <c r="L17" s="350">
        <v>0</v>
      </c>
      <c r="M17" s="350">
        <v>5</v>
      </c>
      <c r="N17" s="350">
        <v>0</v>
      </c>
      <c r="O17" s="350">
        <v>0</v>
      </c>
      <c r="P17" s="490">
        <f t="shared" si="1"/>
        <v>0</v>
      </c>
      <c r="Q17" s="490"/>
    </row>
    <row r="18" spans="1:17" ht="15.75" customHeight="1" x14ac:dyDescent="0.2">
      <c r="A18" s="351">
        <f>AT3A_Schools_PS!A17</f>
        <v>8</v>
      </c>
      <c r="B18" s="351" t="str">
        <f>AT3A_Schools_PS!B17</f>
        <v>08-BAGHPAT</v>
      </c>
      <c r="C18" s="318">
        <f>'AT-3'!F16</f>
        <v>778</v>
      </c>
      <c r="D18" s="350">
        <v>778</v>
      </c>
      <c r="E18" s="350">
        <v>778</v>
      </c>
      <c r="F18" s="350">
        <v>20</v>
      </c>
      <c r="G18" s="350">
        <v>20</v>
      </c>
      <c r="H18" s="350">
        <v>0</v>
      </c>
      <c r="I18" s="350">
        <v>0</v>
      </c>
      <c r="J18" s="350">
        <v>0</v>
      </c>
      <c r="K18" s="350">
        <v>0</v>
      </c>
      <c r="L18" s="350">
        <v>0</v>
      </c>
      <c r="M18" s="350">
        <v>0</v>
      </c>
      <c r="N18" s="350">
        <v>0</v>
      </c>
      <c r="O18" s="350">
        <v>20</v>
      </c>
      <c r="P18" s="490">
        <f t="shared" si="1"/>
        <v>0</v>
      </c>
      <c r="Q18" s="490"/>
    </row>
    <row r="19" spans="1:17" ht="15.75" customHeight="1" x14ac:dyDescent="0.2">
      <c r="A19" s="351">
        <f>AT3A_Schools_PS!A18</f>
        <v>9</v>
      </c>
      <c r="B19" s="351" t="str">
        <f>AT3A_Schools_PS!B18</f>
        <v>09-BAHRAICH</v>
      </c>
      <c r="C19" s="318">
        <f>'AT-3'!F17</f>
        <v>3521</v>
      </c>
      <c r="D19" s="350">
        <v>3521</v>
      </c>
      <c r="E19" s="350">
        <v>3521</v>
      </c>
      <c r="F19" s="350">
        <v>0</v>
      </c>
      <c r="G19" s="350">
        <v>0</v>
      </c>
      <c r="H19" s="350">
        <v>0</v>
      </c>
      <c r="I19" s="350">
        <v>0</v>
      </c>
      <c r="J19" s="350">
        <v>0</v>
      </c>
      <c r="K19" s="350">
        <v>0</v>
      </c>
      <c r="L19" s="350">
        <v>0</v>
      </c>
      <c r="M19" s="350">
        <v>0</v>
      </c>
      <c r="N19" s="350">
        <v>0</v>
      </c>
      <c r="O19" s="350">
        <v>0</v>
      </c>
      <c r="P19" s="490">
        <f t="shared" si="1"/>
        <v>0</v>
      </c>
      <c r="Q19" s="490"/>
    </row>
    <row r="20" spans="1:17" ht="15.75" customHeight="1" x14ac:dyDescent="0.2">
      <c r="A20" s="351">
        <f>AT3A_Schools_PS!A19</f>
        <v>10</v>
      </c>
      <c r="B20" s="351" t="str">
        <f>AT3A_Schools_PS!B19</f>
        <v>10-BALLIA</v>
      </c>
      <c r="C20" s="318">
        <f>'AT-3'!F18</f>
        <v>2901</v>
      </c>
      <c r="D20" s="350">
        <v>2901</v>
      </c>
      <c r="E20" s="350">
        <v>2901</v>
      </c>
      <c r="F20" s="350">
        <v>0</v>
      </c>
      <c r="G20" s="350">
        <v>0</v>
      </c>
      <c r="H20" s="350">
        <v>0</v>
      </c>
      <c r="I20" s="350">
        <v>0</v>
      </c>
      <c r="J20" s="350">
        <v>0</v>
      </c>
      <c r="K20" s="350">
        <v>0</v>
      </c>
      <c r="L20" s="350">
        <v>0</v>
      </c>
      <c r="M20" s="350">
        <v>0</v>
      </c>
      <c r="N20" s="350">
        <v>0</v>
      </c>
      <c r="O20" s="350">
        <v>0</v>
      </c>
      <c r="P20" s="490">
        <f t="shared" si="1"/>
        <v>0</v>
      </c>
      <c r="Q20" s="490"/>
    </row>
    <row r="21" spans="1:17" ht="15.75" customHeight="1" x14ac:dyDescent="0.2">
      <c r="A21" s="351">
        <f>AT3A_Schools_PS!A20</f>
        <v>11</v>
      </c>
      <c r="B21" s="351" t="str">
        <f>AT3A_Schools_PS!B20</f>
        <v>11-BALRAMPUR</v>
      </c>
      <c r="C21" s="318">
        <f>'AT-3'!F19</f>
        <v>2286</v>
      </c>
      <c r="D21" s="350">
        <v>2286</v>
      </c>
      <c r="E21" s="350">
        <v>2286</v>
      </c>
      <c r="F21" s="350">
        <v>0</v>
      </c>
      <c r="G21" s="350">
        <v>0</v>
      </c>
      <c r="H21" s="350">
        <v>0</v>
      </c>
      <c r="I21" s="350">
        <v>0</v>
      </c>
      <c r="J21" s="350">
        <v>0</v>
      </c>
      <c r="K21" s="350">
        <v>0</v>
      </c>
      <c r="L21" s="350">
        <v>0</v>
      </c>
      <c r="M21" s="350">
        <v>0</v>
      </c>
      <c r="N21" s="350">
        <v>0</v>
      </c>
      <c r="O21" s="350">
        <v>0</v>
      </c>
      <c r="P21" s="490">
        <f t="shared" si="1"/>
        <v>0</v>
      </c>
      <c r="Q21" s="490"/>
    </row>
    <row r="22" spans="1:17" ht="15.75" customHeight="1" x14ac:dyDescent="0.2">
      <c r="A22" s="351">
        <f>AT3A_Schools_PS!A21</f>
        <v>12</v>
      </c>
      <c r="B22" s="351" t="str">
        <f>AT3A_Schools_PS!B21</f>
        <v>12-BANDA</v>
      </c>
      <c r="C22" s="318">
        <f>'AT-3'!F20</f>
        <v>2103</v>
      </c>
      <c r="D22" s="350">
        <v>2103</v>
      </c>
      <c r="E22" s="350">
        <v>2103</v>
      </c>
      <c r="F22" s="350">
        <v>0</v>
      </c>
      <c r="G22" s="350">
        <v>0</v>
      </c>
      <c r="H22" s="350">
        <v>0</v>
      </c>
      <c r="I22" s="350">
        <v>0</v>
      </c>
      <c r="J22" s="350">
        <v>0</v>
      </c>
      <c r="K22" s="350">
        <v>0</v>
      </c>
      <c r="L22" s="350">
        <v>0</v>
      </c>
      <c r="M22" s="350">
        <v>0</v>
      </c>
      <c r="N22" s="350">
        <v>0</v>
      </c>
      <c r="O22" s="350">
        <v>0</v>
      </c>
      <c r="P22" s="490">
        <f t="shared" si="1"/>
        <v>0</v>
      </c>
      <c r="Q22" s="490"/>
    </row>
    <row r="23" spans="1:17" ht="15.75" customHeight="1" x14ac:dyDescent="0.2">
      <c r="A23" s="351">
        <f>AT3A_Schools_PS!A22</f>
        <v>13</v>
      </c>
      <c r="B23" s="351" t="str">
        <f>AT3A_Schools_PS!B22</f>
        <v>13-BARABANKI</v>
      </c>
      <c r="C23" s="318">
        <f>'AT-3'!F21</f>
        <v>3155</v>
      </c>
      <c r="D23" s="350">
        <v>3133</v>
      </c>
      <c r="E23" s="350">
        <v>3133</v>
      </c>
      <c r="F23" s="350">
        <v>0</v>
      </c>
      <c r="G23" s="350">
        <v>0</v>
      </c>
      <c r="H23" s="350">
        <v>0</v>
      </c>
      <c r="I23" s="350">
        <v>0</v>
      </c>
      <c r="J23" s="350">
        <v>0</v>
      </c>
      <c r="K23" s="350">
        <v>0</v>
      </c>
      <c r="L23" s="350">
        <v>0</v>
      </c>
      <c r="M23" s="350">
        <v>0</v>
      </c>
      <c r="N23" s="350">
        <v>0</v>
      </c>
      <c r="O23" s="350">
        <v>0</v>
      </c>
      <c r="P23" s="491">
        <f t="shared" si="1"/>
        <v>22</v>
      </c>
      <c r="Q23" s="490" t="s">
        <v>114</v>
      </c>
    </row>
    <row r="24" spans="1:17" ht="15.75" customHeight="1" x14ac:dyDescent="0.2">
      <c r="A24" s="351">
        <f>AT3A_Schools_PS!A23</f>
        <v>14</v>
      </c>
      <c r="B24" s="351" t="str">
        <f>AT3A_Schools_PS!B23</f>
        <v>14-BAREILY</v>
      </c>
      <c r="C24" s="318">
        <f>'AT-3'!F22</f>
        <v>3027</v>
      </c>
      <c r="D24" s="350">
        <v>3027</v>
      </c>
      <c r="E24" s="350">
        <v>3027</v>
      </c>
      <c r="F24" s="350">
        <v>1</v>
      </c>
      <c r="G24" s="350">
        <v>1</v>
      </c>
      <c r="H24" s="350">
        <v>0</v>
      </c>
      <c r="I24" s="350">
        <v>0</v>
      </c>
      <c r="J24" s="350">
        <v>0</v>
      </c>
      <c r="K24" s="350">
        <v>0</v>
      </c>
      <c r="L24" s="350">
        <v>0</v>
      </c>
      <c r="M24" s="350">
        <v>0</v>
      </c>
      <c r="N24" s="350">
        <v>1</v>
      </c>
      <c r="O24" s="350">
        <v>0</v>
      </c>
      <c r="P24" s="490">
        <f t="shared" si="1"/>
        <v>0</v>
      </c>
      <c r="Q24" s="490"/>
    </row>
    <row r="25" spans="1:17" ht="15.75" customHeight="1" x14ac:dyDescent="0.2">
      <c r="A25" s="351">
        <f>AT3A_Schools_PS!A24</f>
        <v>15</v>
      </c>
      <c r="B25" s="351" t="str">
        <f>AT3A_Schools_PS!B24</f>
        <v>15-BASTI</v>
      </c>
      <c r="C25" s="318">
        <f>'AT-3'!F23</f>
        <v>2541</v>
      </c>
      <c r="D25" s="350">
        <v>2541</v>
      </c>
      <c r="E25" s="350">
        <v>2541</v>
      </c>
      <c r="F25" s="350">
        <v>76</v>
      </c>
      <c r="G25" s="350">
        <v>39</v>
      </c>
      <c r="H25" s="350">
        <v>37</v>
      </c>
      <c r="I25" s="350">
        <v>0</v>
      </c>
      <c r="J25" s="350">
        <v>0</v>
      </c>
      <c r="K25" s="350">
        <v>0</v>
      </c>
      <c r="L25" s="350">
        <v>0</v>
      </c>
      <c r="M25" s="350">
        <v>0</v>
      </c>
      <c r="N25" s="350">
        <v>25</v>
      </c>
      <c r="O25" s="350">
        <v>51</v>
      </c>
      <c r="P25" s="490">
        <f t="shared" si="1"/>
        <v>0</v>
      </c>
      <c r="Q25" s="490"/>
    </row>
    <row r="26" spans="1:17" ht="15.75" customHeight="1" x14ac:dyDescent="0.2">
      <c r="A26" s="351">
        <f>AT3A_Schools_PS!A25</f>
        <v>16</v>
      </c>
      <c r="B26" s="351" t="str">
        <f>AT3A_Schools_PS!B25</f>
        <v>16-BHADOHI</v>
      </c>
      <c r="C26" s="318">
        <f>'AT-3'!F24</f>
        <v>1159</v>
      </c>
      <c r="D26" s="350">
        <v>1159</v>
      </c>
      <c r="E26" s="350">
        <v>1159</v>
      </c>
      <c r="F26" s="350">
        <v>0</v>
      </c>
      <c r="G26" s="350">
        <v>0</v>
      </c>
      <c r="H26" s="350">
        <v>0</v>
      </c>
      <c r="I26" s="350">
        <v>0</v>
      </c>
      <c r="J26" s="350">
        <v>0</v>
      </c>
      <c r="K26" s="350">
        <v>0</v>
      </c>
      <c r="L26" s="350">
        <v>0</v>
      </c>
      <c r="M26" s="350">
        <v>0</v>
      </c>
      <c r="N26" s="350">
        <v>0</v>
      </c>
      <c r="O26" s="350">
        <v>0</v>
      </c>
      <c r="P26" s="490">
        <f t="shared" si="1"/>
        <v>0</v>
      </c>
      <c r="Q26" s="490"/>
    </row>
    <row r="27" spans="1:17" ht="15.75" customHeight="1" x14ac:dyDescent="0.2">
      <c r="A27" s="351">
        <f>AT3A_Schools_PS!A26</f>
        <v>17</v>
      </c>
      <c r="B27" s="351" t="str">
        <f>AT3A_Schools_PS!B26</f>
        <v>17-BIJNOUR</v>
      </c>
      <c r="C27" s="318">
        <f>'AT-3'!F25</f>
        <v>2707</v>
      </c>
      <c r="D27" s="350">
        <v>2707</v>
      </c>
      <c r="E27" s="350">
        <v>2707</v>
      </c>
      <c r="F27" s="350">
        <v>22</v>
      </c>
      <c r="G27" s="350">
        <v>14</v>
      </c>
      <c r="H27" s="350">
        <v>6</v>
      </c>
      <c r="I27" s="350">
        <v>0</v>
      </c>
      <c r="J27" s="350">
        <v>2</v>
      </c>
      <c r="K27" s="350">
        <v>0</v>
      </c>
      <c r="L27" s="350">
        <v>0</v>
      </c>
      <c r="M27" s="350">
        <v>0</v>
      </c>
      <c r="N27" s="350">
        <v>0</v>
      </c>
      <c r="O27" s="350">
        <v>22</v>
      </c>
      <c r="P27" s="490">
        <f t="shared" si="1"/>
        <v>0</v>
      </c>
      <c r="Q27" s="490"/>
    </row>
    <row r="28" spans="1:17" ht="15.75" customHeight="1" x14ac:dyDescent="0.2">
      <c r="A28" s="351">
        <f>AT3A_Schools_PS!A27</f>
        <v>18</v>
      </c>
      <c r="B28" s="351" t="str">
        <f>AT3A_Schools_PS!B27</f>
        <v>18-BULANDSHAHAR</v>
      </c>
      <c r="C28" s="318">
        <f>'AT-3'!F26</f>
        <v>2614</v>
      </c>
      <c r="D28" s="350">
        <v>2614</v>
      </c>
      <c r="E28" s="350">
        <v>2614</v>
      </c>
      <c r="F28" s="350">
        <v>6</v>
      </c>
      <c r="G28" s="350">
        <v>6</v>
      </c>
      <c r="H28" s="350">
        <v>0</v>
      </c>
      <c r="I28" s="350">
        <v>0</v>
      </c>
      <c r="J28" s="350">
        <v>0</v>
      </c>
      <c r="K28" s="350">
        <v>0</v>
      </c>
      <c r="L28" s="350">
        <v>0</v>
      </c>
      <c r="M28" s="350">
        <v>0</v>
      </c>
      <c r="N28" s="350">
        <v>6</v>
      </c>
      <c r="O28" s="350">
        <v>0</v>
      </c>
      <c r="P28" s="490">
        <f t="shared" si="1"/>
        <v>0</v>
      </c>
      <c r="Q28" s="490"/>
    </row>
    <row r="29" spans="1:17" ht="15.75" customHeight="1" x14ac:dyDescent="0.2">
      <c r="A29" s="351">
        <f>AT3A_Schools_PS!A28</f>
        <v>19</v>
      </c>
      <c r="B29" s="351" t="str">
        <f>AT3A_Schools_PS!B28</f>
        <v>19-CHANDAULI</v>
      </c>
      <c r="C29" s="318">
        <f>'AT-3'!F27</f>
        <v>1552</v>
      </c>
      <c r="D29" s="350">
        <v>1552</v>
      </c>
      <c r="E29" s="350">
        <v>1552</v>
      </c>
      <c r="F29" s="350">
        <v>0</v>
      </c>
      <c r="G29" s="350">
        <v>0</v>
      </c>
      <c r="H29" s="350">
        <v>0</v>
      </c>
      <c r="I29" s="350">
        <v>0</v>
      </c>
      <c r="J29" s="350">
        <v>0</v>
      </c>
      <c r="K29" s="350">
        <v>0</v>
      </c>
      <c r="L29" s="350">
        <v>0</v>
      </c>
      <c r="M29" s="350">
        <v>0</v>
      </c>
      <c r="N29" s="350">
        <v>0</v>
      </c>
      <c r="O29" s="350">
        <v>0</v>
      </c>
      <c r="P29" s="490">
        <f t="shared" si="1"/>
        <v>0</v>
      </c>
      <c r="Q29" s="490"/>
    </row>
    <row r="30" spans="1:17" ht="15.75" customHeight="1" x14ac:dyDescent="0.2">
      <c r="A30" s="351">
        <f>AT3A_Schools_PS!A29</f>
        <v>20</v>
      </c>
      <c r="B30" s="351" t="str">
        <f>AT3A_Schools_PS!B29</f>
        <v>20-CHITRAKOOT</v>
      </c>
      <c r="C30" s="318">
        <f>'AT-3'!F28</f>
        <v>1469</v>
      </c>
      <c r="D30" s="350">
        <v>1469</v>
      </c>
      <c r="E30" s="350">
        <v>1469</v>
      </c>
      <c r="F30" s="350">
        <v>0</v>
      </c>
      <c r="G30" s="350">
        <v>0</v>
      </c>
      <c r="H30" s="350">
        <v>0</v>
      </c>
      <c r="I30" s="350">
        <v>0</v>
      </c>
      <c r="J30" s="350">
        <v>0</v>
      </c>
      <c r="K30" s="350">
        <v>0</v>
      </c>
      <c r="L30" s="350">
        <v>0</v>
      </c>
      <c r="M30" s="350">
        <v>0</v>
      </c>
      <c r="N30" s="350">
        <v>0</v>
      </c>
      <c r="O30" s="350">
        <v>0</v>
      </c>
      <c r="P30" s="490">
        <f t="shared" si="1"/>
        <v>0</v>
      </c>
      <c r="Q30" s="490"/>
    </row>
    <row r="31" spans="1:17" ht="15.75" customHeight="1" x14ac:dyDescent="0.2">
      <c r="A31" s="351">
        <f>AT3A_Schools_PS!A30</f>
        <v>21</v>
      </c>
      <c r="B31" s="351" t="str">
        <f>AT3A_Schools_PS!B30</f>
        <v>21-AMETHI</v>
      </c>
      <c r="C31" s="318">
        <f>'AT-3'!F29</f>
        <v>1849</v>
      </c>
      <c r="D31" s="350">
        <v>1849</v>
      </c>
      <c r="E31" s="350">
        <v>1849</v>
      </c>
      <c r="F31" s="350">
        <v>1</v>
      </c>
      <c r="G31" s="350">
        <v>1</v>
      </c>
      <c r="H31" s="350">
        <v>0</v>
      </c>
      <c r="I31" s="350">
        <v>0</v>
      </c>
      <c r="J31" s="350">
        <v>0</v>
      </c>
      <c r="K31" s="350">
        <v>0</v>
      </c>
      <c r="L31" s="350">
        <v>0</v>
      </c>
      <c r="M31" s="350">
        <v>0</v>
      </c>
      <c r="N31" s="350">
        <v>0</v>
      </c>
      <c r="O31" s="350">
        <v>1</v>
      </c>
      <c r="P31" s="490">
        <f t="shared" si="1"/>
        <v>0</v>
      </c>
      <c r="Q31" s="490"/>
    </row>
    <row r="32" spans="1:17" ht="15.75" customHeight="1" x14ac:dyDescent="0.2">
      <c r="A32" s="351">
        <f>AT3A_Schools_PS!A31</f>
        <v>22</v>
      </c>
      <c r="B32" s="351" t="str">
        <f>AT3A_Schools_PS!B31</f>
        <v>22-DEORIA</v>
      </c>
      <c r="C32" s="318">
        <f>'AT-3'!F30</f>
        <v>2868</v>
      </c>
      <c r="D32" s="350">
        <v>2868</v>
      </c>
      <c r="E32" s="350">
        <v>2868</v>
      </c>
      <c r="F32" s="350">
        <v>0</v>
      </c>
      <c r="G32" s="350">
        <v>0</v>
      </c>
      <c r="H32" s="350">
        <v>0</v>
      </c>
      <c r="I32" s="350">
        <v>0</v>
      </c>
      <c r="J32" s="350">
        <v>0</v>
      </c>
      <c r="K32" s="350">
        <v>0</v>
      </c>
      <c r="L32" s="350">
        <v>0</v>
      </c>
      <c r="M32" s="350">
        <v>0</v>
      </c>
      <c r="N32" s="350">
        <v>0</v>
      </c>
      <c r="O32" s="350">
        <v>0</v>
      </c>
      <c r="P32" s="490">
        <f t="shared" si="1"/>
        <v>0</v>
      </c>
      <c r="Q32" s="490"/>
    </row>
    <row r="33" spans="1:17" ht="15.75" customHeight="1" x14ac:dyDescent="0.2">
      <c r="A33" s="351">
        <f>AT3A_Schools_PS!A32</f>
        <v>23</v>
      </c>
      <c r="B33" s="351" t="str">
        <f>AT3A_Schools_PS!B32</f>
        <v>23-ETAH</v>
      </c>
      <c r="C33" s="318">
        <f>'AT-3'!F31</f>
        <v>2030</v>
      </c>
      <c r="D33" s="350">
        <v>2030</v>
      </c>
      <c r="E33" s="350">
        <v>2030</v>
      </c>
      <c r="F33" s="350">
        <v>15</v>
      </c>
      <c r="G33" s="350">
        <v>15</v>
      </c>
      <c r="H33" s="350">
        <v>0</v>
      </c>
      <c r="I33" s="350">
        <v>0</v>
      </c>
      <c r="J33" s="350">
        <v>0</v>
      </c>
      <c r="K33" s="350">
        <v>0</v>
      </c>
      <c r="L33" s="350">
        <v>0</v>
      </c>
      <c r="M33" s="350">
        <v>0</v>
      </c>
      <c r="N33" s="350">
        <v>0</v>
      </c>
      <c r="O33" s="350">
        <v>15</v>
      </c>
      <c r="P33" s="490">
        <f t="shared" si="1"/>
        <v>0</v>
      </c>
      <c r="Q33" s="490"/>
    </row>
    <row r="34" spans="1:17" ht="15.75" customHeight="1" x14ac:dyDescent="0.2">
      <c r="A34" s="351">
        <f>AT3A_Schools_PS!A33</f>
        <v>24</v>
      </c>
      <c r="B34" s="351" t="str">
        <f>AT3A_Schools_PS!B33</f>
        <v>24-FAIZABAD</v>
      </c>
      <c r="C34" s="318">
        <f>'AT-3'!F32</f>
        <v>2257</v>
      </c>
      <c r="D34" s="350">
        <v>2257</v>
      </c>
      <c r="E34" s="350">
        <v>2257</v>
      </c>
      <c r="F34" s="350">
        <v>0</v>
      </c>
      <c r="G34" s="350">
        <v>0</v>
      </c>
      <c r="H34" s="350">
        <v>0</v>
      </c>
      <c r="I34" s="350">
        <v>0</v>
      </c>
      <c r="J34" s="350">
        <v>0</v>
      </c>
      <c r="K34" s="350">
        <v>0</v>
      </c>
      <c r="L34" s="350">
        <v>0</v>
      </c>
      <c r="M34" s="350">
        <v>0</v>
      </c>
      <c r="N34" s="350">
        <v>0</v>
      </c>
      <c r="O34" s="350">
        <v>0</v>
      </c>
      <c r="P34" s="490">
        <f t="shared" si="1"/>
        <v>0</v>
      </c>
      <c r="Q34" s="490"/>
    </row>
    <row r="35" spans="1:17" ht="15.75" customHeight="1" x14ac:dyDescent="0.2">
      <c r="A35" s="351">
        <f>AT3A_Schools_PS!A34</f>
        <v>25</v>
      </c>
      <c r="B35" s="351" t="str">
        <f>AT3A_Schools_PS!B34</f>
        <v>25-FARRUKHABAD</v>
      </c>
      <c r="C35" s="318">
        <f>'AT-3'!F33</f>
        <v>1975</v>
      </c>
      <c r="D35" s="350">
        <v>1975</v>
      </c>
      <c r="E35" s="350">
        <v>1975</v>
      </c>
      <c r="F35" s="350">
        <v>0</v>
      </c>
      <c r="G35" s="350">
        <v>0</v>
      </c>
      <c r="H35" s="350">
        <v>0</v>
      </c>
      <c r="I35" s="350">
        <v>0</v>
      </c>
      <c r="J35" s="350">
        <v>0</v>
      </c>
      <c r="K35" s="350">
        <v>0</v>
      </c>
      <c r="L35" s="350">
        <v>0</v>
      </c>
      <c r="M35" s="350">
        <v>0</v>
      </c>
      <c r="N35" s="350">
        <v>0</v>
      </c>
      <c r="O35" s="350">
        <v>0</v>
      </c>
      <c r="P35" s="490">
        <f t="shared" si="1"/>
        <v>0</v>
      </c>
      <c r="Q35" s="490"/>
    </row>
    <row r="36" spans="1:17" ht="15.75" customHeight="1" x14ac:dyDescent="0.2">
      <c r="A36" s="351">
        <f>AT3A_Schools_PS!A35</f>
        <v>26</v>
      </c>
      <c r="B36" s="351" t="str">
        <f>AT3A_Schools_PS!B35</f>
        <v>26-FATEHPUR</v>
      </c>
      <c r="C36" s="318">
        <f>'AT-3'!F34</f>
        <v>2818</v>
      </c>
      <c r="D36" s="350">
        <v>2818</v>
      </c>
      <c r="E36" s="350">
        <v>2818</v>
      </c>
      <c r="F36" s="350">
        <v>19</v>
      </c>
      <c r="G36" s="350">
        <v>19</v>
      </c>
      <c r="H36" s="350">
        <v>0</v>
      </c>
      <c r="I36" s="350">
        <v>0</v>
      </c>
      <c r="J36" s="350">
        <v>0</v>
      </c>
      <c r="K36" s="350">
        <v>0</v>
      </c>
      <c r="L36" s="350">
        <v>0</v>
      </c>
      <c r="M36" s="350">
        <v>19</v>
      </c>
      <c r="N36" s="350">
        <v>0</v>
      </c>
      <c r="O36" s="350">
        <v>0</v>
      </c>
      <c r="P36" s="490">
        <f t="shared" si="1"/>
        <v>0</v>
      </c>
      <c r="Q36" s="490"/>
    </row>
    <row r="37" spans="1:17" ht="15.75" customHeight="1" x14ac:dyDescent="0.2">
      <c r="A37" s="351">
        <f>AT3A_Schools_PS!A36</f>
        <v>27</v>
      </c>
      <c r="B37" s="351" t="str">
        <f>AT3A_Schools_PS!B36</f>
        <v>27-FIROZABAD</v>
      </c>
      <c r="C37" s="318">
        <f>'AT-3'!F35</f>
        <v>2297</v>
      </c>
      <c r="D37" s="350">
        <v>2262</v>
      </c>
      <c r="E37" s="350">
        <v>2262</v>
      </c>
      <c r="F37" s="350">
        <v>0</v>
      </c>
      <c r="G37" s="350">
        <v>0</v>
      </c>
      <c r="H37" s="350">
        <v>0</v>
      </c>
      <c r="I37" s="350">
        <v>0</v>
      </c>
      <c r="J37" s="350">
        <v>0</v>
      </c>
      <c r="K37" s="350">
        <v>0</v>
      </c>
      <c r="L37" s="350">
        <v>0</v>
      </c>
      <c r="M37" s="350">
        <v>0</v>
      </c>
      <c r="N37" s="350">
        <v>0</v>
      </c>
      <c r="O37" s="350">
        <v>0</v>
      </c>
      <c r="P37" s="491">
        <f t="shared" si="1"/>
        <v>35</v>
      </c>
      <c r="Q37" s="490" t="s">
        <v>114</v>
      </c>
    </row>
    <row r="38" spans="1:17" ht="15.75" customHeight="1" x14ac:dyDescent="0.2">
      <c r="A38" s="351">
        <f>AT3A_Schools_PS!A37</f>
        <v>28</v>
      </c>
      <c r="B38" s="351" t="str">
        <f>AT3A_Schools_PS!B37</f>
        <v>28-G.B. NAGAR</v>
      </c>
      <c r="C38" s="318">
        <f>'AT-3'!F36</f>
        <v>744</v>
      </c>
      <c r="D38" s="350">
        <v>744</v>
      </c>
      <c r="E38" s="350">
        <v>744</v>
      </c>
      <c r="F38" s="350">
        <v>35</v>
      </c>
      <c r="G38" s="350">
        <v>35</v>
      </c>
      <c r="H38" s="350">
        <v>0</v>
      </c>
      <c r="I38" s="350">
        <v>0</v>
      </c>
      <c r="J38" s="350">
        <v>0</v>
      </c>
      <c r="K38" s="350">
        <v>0</v>
      </c>
      <c r="L38" s="350">
        <v>0</v>
      </c>
      <c r="M38" s="350">
        <v>0</v>
      </c>
      <c r="N38" s="350">
        <v>35</v>
      </c>
      <c r="O38" s="350">
        <v>0</v>
      </c>
      <c r="P38" s="490">
        <f t="shared" si="1"/>
        <v>0</v>
      </c>
      <c r="Q38" s="490"/>
    </row>
    <row r="39" spans="1:17" ht="15.75" customHeight="1" x14ac:dyDescent="0.2">
      <c r="A39" s="351">
        <f>AT3A_Schools_PS!A38</f>
        <v>29</v>
      </c>
      <c r="B39" s="351" t="str">
        <f>AT3A_Schools_PS!B38</f>
        <v>29-GHAZIPUR</v>
      </c>
      <c r="C39" s="318">
        <f>'AT-3'!F37</f>
        <v>3015</v>
      </c>
      <c r="D39" s="350">
        <v>3015</v>
      </c>
      <c r="E39" s="350">
        <v>3015</v>
      </c>
      <c r="F39" s="350">
        <v>0</v>
      </c>
      <c r="G39" s="350">
        <v>0</v>
      </c>
      <c r="H39" s="350">
        <v>0</v>
      </c>
      <c r="I39" s="350">
        <v>0</v>
      </c>
      <c r="J39" s="350">
        <v>0</v>
      </c>
      <c r="K39" s="350">
        <v>0</v>
      </c>
      <c r="L39" s="350">
        <v>0</v>
      </c>
      <c r="M39" s="350">
        <v>0</v>
      </c>
      <c r="N39" s="350">
        <v>0</v>
      </c>
      <c r="O39" s="350">
        <v>0</v>
      </c>
      <c r="P39" s="490">
        <f t="shared" si="1"/>
        <v>0</v>
      </c>
      <c r="Q39" s="490"/>
    </row>
    <row r="40" spans="1:17" ht="15.75" customHeight="1" x14ac:dyDescent="0.2">
      <c r="A40" s="351">
        <f>AT3A_Schools_PS!A39</f>
        <v>30</v>
      </c>
      <c r="B40" s="351" t="str">
        <f>AT3A_Schools_PS!B39</f>
        <v>30-GHAZIYABAD</v>
      </c>
      <c r="C40" s="318">
        <f>'AT-3'!F38</f>
        <v>673</v>
      </c>
      <c r="D40" s="350">
        <v>673</v>
      </c>
      <c r="E40" s="350">
        <v>673</v>
      </c>
      <c r="F40" s="350">
        <v>100</v>
      </c>
      <c r="G40" s="350">
        <v>100</v>
      </c>
      <c r="H40" s="350">
        <v>0</v>
      </c>
      <c r="I40" s="350">
        <v>0</v>
      </c>
      <c r="J40" s="350">
        <v>0</v>
      </c>
      <c r="K40" s="350">
        <v>0</v>
      </c>
      <c r="L40" s="350">
        <v>0</v>
      </c>
      <c r="M40" s="350">
        <v>0</v>
      </c>
      <c r="N40" s="350">
        <v>0</v>
      </c>
      <c r="O40" s="350">
        <v>100</v>
      </c>
      <c r="P40" s="490">
        <f t="shared" si="1"/>
        <v>0</v>
      </c>
      <c r="Q40" s="490"/>
    </row>
    <row r="41" spans="1:17" ht="15.75" customHeight="1" x14ac:dyDescent="0.2">
      <c r="A41" s="351">
        <f>AT3A_Schools_PS!A40</f>
        <v>31</v>
      </c>
      <c r="B41" s="351" t="str">
        <f>AT3A_Schools_PS!B40</f>
        <v>31-GONDA</v>
      </c>
      <c r="C41" s="318">
        <f>'AT-3'!F39</f>
        <v>3209</v>
      </c>
      <c r="D41" s="350">
        <v>3209</v>
      </c>
      <c r="E41" s="350">
        <v>3209</v>
      </c>
      <c r="F41" s="350">
        <v>0</v>
      </c>
      <c r="G41" s="350">
        <v>0</v>
      </c>
      <c r="H41" s="350">
        <v>0</v>
      </c>
      <c r="I41" s="350">
        <v>0</v>
      </c>
      <c r="J41" s="350">
        <v>0</v>
      </c>
      <c r="K41" s="350">
        <v>0</v>
      </c>
      <c r="L41" s="350">
        <v>0</v>
      </c>
      <c r="M41" s="350">
        <v>0</v>
      </c>
      <c r="N41" s="350">
        <v>0</v>
      </c>
      <c r="O41" s="350">
        <v>0</v>
      </c>
      <c r="P41" s="490">
        <f t="shared" si="1"/>
        <v>0</v>
      </c>
      <c r="Q41" s="490"/>
    </row>
    <row r="42" spans="1:17" ht="15.75" customHeight="1" x14ac:dyDescent="0.2">
      <c r="A42" s="351">
        <f>AT3A_Schools_PS!A41</f>
        <v>32</v>
      </c>
      <c r="B42" s="351" t="str">
        <f>AT3A_Schools_PS!B41</f>
        <v>32-GORAKHPUR</v>
      </c>
      <c r="C42" s="318">
        <f>'AT-3'!F40</f>
        <v>3221</v>
      </c>
      <c r="D42" s="350">
        <v>3221</v>
      </c>
      <c r="E42" s="350">
        <v>3221</v>
      </c>
      <c r="F42" s="350">
        <v>32</v>
      </c>
      <c r="G42" s="350">
        <v>32</v>
      </c>
      <c r="H42" s="350">
        <v>0</v>
      </c>
      <c r="I42" s="350">
        <v>0</v>
      </c>
      <c r="J42" s="350">
        <v>0</v>
      </c>
      <c r="K42" s="350">
        <v>0</v>
      </c>
      <c r="L42" s="350">
        <v>0</v>
      </c>
      <c r="M42" s="350">
        <v>0</v>
      </c>
      <c r="N42" s="350">
        <v>0</v>
      </c>
      <c r="O42" s="350">
        <v>32</v>
      </c>
      <c r="P42" s="490">
        <f t="shared" si="1"/>
        <v>0</v>
      </c>
      <c r="Q42" s="490"/>
    </row>
    <row r="43" spans="1:17" ht="15.75" customHeight="1" x14ac:dyDescent="0.2">
      <c r="A43" s="351">
        <f>AT3A_Schools_PS!A42</f>
        <v>33</v>
      </c>
      <c r="B43" s="351" t="str">
        <f>AT3A_Schools_PS!B42</f>
        <v>33-HAMEERPUR</v>
      </c>
      <c r="C43" s="318">
        <f>'AT-3'!F41</f>
        <v>1231</v>
      </c>
      <c r="D43" s="350">
        <v>1231</v>
      </c>
      <c r="E43" s="350">
        <v>1231</v>
      </c>
      <c r="F43" s="350">
        <v>30</v>
      </c>
      <c r="G43" s="350">
        <v>0</v>
      </c>
      <c r="H43" s="350">
        <v>0</v>
      </c>
      <c r="I43" s="350">
        <v>0</v>
      </c>
      <c r="J43" s="350">
        <v>0</v>
      </c>
      <c r="K43" s="350">
        <v>30</v>
      </c>
      <c r="L43" s="350">
        <v>0</v>
      </c>
      <c r="M43" s="350">
        <v>0</v>
      </c>
      <c r="N43" s="350">
        <v>0</v>
      </c>
      <c r="O43" s="350">
        <v>30</v>
      </c>
      <c r="P43" s="490">
        <f t="shared" si="1"/>
        <v>0</v>
      </c>
      <c r="Q43" s="490"/>
    </row>
    <row r="44" spans="1:17" ht="15.75" customHeight="1" x14ac:dyDescent="0.2">
      <c r="A44" s="351">
        <f>AT3A_Schools_PS!A43</f>
        <v>34</v>
      </c>
      <c r="B44" s="351" t="str">
        <f>AT3A_Schools_PS!B43</f>
        <v>34-HARDOI</v>
      </c>
      <c r="C44" s="318">
        <f>'AT-3'!F42</f>
        <v>3993</v>
      </c>
      <c r="D44" s="350">
        <v>3993</v>
      </c>
      <c r="E44" s="350">
        <v>3993</v>
      </c>
      <c r="F44" s="350">
        <v>0</v>
      </c>
      <c r="G44" s="350">
        <v>0</v>
      </c>
      <c r="H44" s="350">
        <v>0</v>
      </c>
      <c r="I44" s="350">
        <v>0</v>
      </c>
      <c r="J44" s="350">
        <v>0</v>
      </c>
      <c r="K44" s="350">
        <v>0</v>
      </c>
      <c r="L44" s="350">
        <v>0</v>
      </c>
      <c r="M44" s="350">
        <v>0</v>
      </c>
      <c r="N44" s="350">
        <v>0</v>
      </c>
      <c r="O44" s="350">
        <v>0</v>
      </c>
      <c r="P44" s="490">
        <f t="shared" si="1"/>
        <v>0</v>
      </c>
      <c r="Q44" s="490"/>
    </row>
    <row r="45" spans="1:17" ht="15.75" customHeight="1" x14ac:dyDescent="0.2">
      <c r="A45" s="351">
        <f>AT3A_Schools_PS!A44</f>
        <v>35</v>
      </c>
      <c r="B45" s="351" t="str">
        <f>AT3A_Schools_PS!B44</f>
        <v>35-HATHRAS</v>
      </c>
      <c r="C45" s="318">
        <f>'AT-3'!F43</f>
        <v>1586</v>
      </c>
      <c r="D45" s="350">
        <v>1586</v>
      </c>
      <c r="E45" s="350">
        <v>1586</v>
      </c>
      <c r="F45" s="350">
        <v>10</v>
      </c>
      <c r="G45" s="350">
        <v>10</v>
      </c>
      <c r="H45" s="350">
        <v>0</v>
      </c>
      <c r="I45" s="350">
        <v>0</v>
      </c>
      <c r="J45" s="350">
        <v>0</v>
      </c>
      <c r="K45" s="350">
        <v>0</v>
      </c>
      <c r="L45" s="350">
        <v>0</v>
      </c>
      <c r="M45" s="350">
        <v>0</v>
      </c>
      <c r="N45" s="350">
        <v>0</v>
      </c>
      <c r="O45" s="350">
        <v>10</v>
      </c>
      <c r="P45" s="490">
        <f t="shared" si="1"/>
        <v>0</v>
      </c>
      <c r="Q45" s="490"/>
    </row>
    <row r="46" spans="1:17" ht="15.75" customHeight="1" x14ac:dyDescent="0.2">
      <c r="A46" s="351">
        <f>AT3A_Schools_PS!A45</f>
        <v>36</v>
      </c>
      <c r="B46" s="351" t="str">
        <f>AT3A_Schools_PS!B45</f>
        <v>36-ITAWAH</v>
      </c>
      <c r="C46" s="318">
        <f>'AT-3'!F44</f>
        <v>1884</v>
      </c>
      <c r="D46" s="350">
        <v>1884</v>
      </c>
      <c r="E46" s="350">
        <v>1884</v>
      </c>
      <c r="F46" s="350">
        <v>0</v>
      </c>
      <c r="G46" s="350">
        <v>0</v>
      </c>
      <c r="H46" s="350">
        <v>0</v>
      </c>
      <c r="I46" s="350">
        <v>0</v>
      </c>
      <c r="J46" s="350">
        <v>0</v>
      </c>
      <c r="K46" s="350">
        <v>0</v>
      </c>
      <c r="L46" s="350">
        <v>0</v>
      </c>
      <c r="M46" s="350">
        <v>0</v>
      </c>
      <c r="N46" s="350">
        <v>0</v>
      </c>
      <c r="O46" s="350">
        <v>0</v>
      </c>
      <c r="P46" s="490">
        <f t="shared" si="1"/>
        <v>0</v>
      </c>
      <c r="Q46" s="490"/>
    </row>
    <row r="47" spans="1:17" ht="15.75" customHeight="1" x14ac:dyDescent="0.2">
      <c r="A47" s="351">
        <f>AT3A_Schools_PS!A46</f>
        <v>37</v>
      </c>
      <c r="B47" s="351" t="str">
        <f>AT3A_Schools_PS!B46</f>
        <v>37-J.P. NAGAR</v>
      </c>
      <c r="C47" s="318">
        <f>'AT-3'!F45</f>
        <v>1620</v>
      </c>
      <c r="D47" s="350">
        <v>1620</v>
      </c>
      <c r="E47" s="350">
        <v>1620</v>
      </c>
      <c r="F47" s="350">
        <v>4</v>
      </c>
      <c r="G47" s="350">
        <v>0</v>
      </c>
      <c r="H47" s="350">
        <v>0</v>
      </c>
      <c r="I47" s="350">
        <v>0</v>
      </c>
      <c r="J47" s="350">
        <v>3</v>
      </c>
      <c r="K47" s="350">
        <v>1</v>
      </c>
      <c r="L47" s="350">
        <v>0</v>
      </c>
      <c r="M47" s="350">
        <v>0</v>
      </c>
      <c r="N47" s="350">
        <v>0</v>
      </c>
      <c r="O47" s="350">
        <v>4</v>
      </c>
      <c r="P47" s="490">
        <f t="shared" si="1"/>
        <v>0</v>
      </c>
      <c r="Q47" s="490"/>
    </row>
    <row r="48" spans="1:17" ht="15.75" customHeight="1" x14ac:dyDescent="0.2">
      <c r="A48" s="351">
        <f>AT3A_Schools_PS!A47</f>
        <v>38</v>
      </c>
      <c r="B48" s="351" t="str">
        <f>AT3A_Schools_PS!B47</f>
        <v>38-JALAUN</v>
      </c>
      <c r="C48" s="318">
        <f>'AT-3'!F46</f>
        <v>1922</v>
      </c>
      <c r="D48" s="350">
        <v>1918</v>
      </c>
      <c r="E48" s="350">
        <v>1918</v>
      </c>
      <c r="F48" s="350">
        <v>0</v>
      </c>
      <c r="G48" s="350">
        <v>0</v>
      </c>
      <c r="H48" s="350">
        <v>0</v>
      </c>
      <c r="I48" s="350">
        <v>0</v>
      </c>
      <c r="J48" s="350">
        <v>0</v>
      </c>
      <c r="K48" s="350">
        <v>0</v>
      </c>
      <c r="L48" s="350">
        <v>0</v>
      </c>
      <c r="M48" s="350">
        <v>0</v>
      </c>
      <c r="N48" s="350">
        <v>0</v>
      </c>
      <c r="O48" s="350">
        <v>0</v>
      </c>
      <c r="P48" s="490">
        <f t="shared" si="1"/>
        <v>4</v>
      </c>
      <c r="Q48" s="490" t="s">
        <v>1122</v>
      </c>
    </row>
    <row r="49" spans="1:17" ht="15.75" customHeight="1" x14ac:dyDescent="0.2">
      <c r="A49" s="351">
        <f>AT3A_Schools_PS!A48</f>
        <v>39</v>
      </c>
      <c r="B49" s="351" t="str">
        <f>AT3A_Schools_PS!B48</f>
        <v>39-JAUNPUR</v>
      </c>
      <c r="C49" s="318">
        <f>'AT-3'!F47</f>
        <v>3582</v>
      </c>
      <c r="D49" s="350">
        <v>3582</v>
      </c>
      <c r="E49" s="350">
        <v>3582</v>
      </c>
      <c r="F49" s="350">
        <v>0</v>
      </c>
      <c r="G49" s="350">
        <v>0</v>
      </c>
      <c r="H49" s="350">
        <v>0</v>
      </c>
      <c r="I49" s="350">
        <v>0</v>
      </c>
      <c r="J49" s="350">
        <v>0</v>
      </c>
      <c r="K49" s="350">
        <v>0</v>
      </c>
      <c r="L49" s="350">
        <v>0</v>
      </c>
      <c r="M49" s="350">
        <v>0</v>
      </c>
      <c r="N49" s="350">
        <v>0</v>
      </c>
      <c r="O49" s="350">
        <v>0</v>
      </c>
      <c r="P49" s="490">
        <f t="shared" si="1"/>
        <v>0</v>
      </c>
      <c r="Q49" s="490"/>
    </row>
    <row r="50" spans="1:17" ht="15.75" customHeight="1" x14ac:dyDescent="0.2">
      <c r="A50" s="351">
        <f>AT3A_Schools_PS!A49</f>
        <v>40</v>
      </c>
      <c r="B50" s="351" t="str">
        <f>AT3A_Schools_PS!B49</f>
        <v>40-JHANSI</v>
      </c>
      <c r="C50" s="318">
        <f>'AT-3'!F48</f>
        <v>1852</v>
      </c>
      <c r="D50" s="350">
        <v>1852</v>
      </c>
      <c r="E50" s="350">
        <v>1852</v>
      </c>
      <c r="F50" s="350">
        <v>39</v>
      </c>
      <c r="G50" s="350">
        <v>10</v>
      </c>
      <c r="H50" s="350">
        <v>0</v>
      </c>
      <c r="I50" s="350">
        <v>0</v>
      </c>
      <c r="J50" s="350">
        <v>13</v>
      </c>
      <c r="K50" s="350">
        <v>16</v>
      </c>
      <c r="L50" s="350">
        <v>0</v>
      </c>
      <c r="M50" s="350">
        <v>0</v>
      </c>
      <c r="N50" s="350">
        <v>19</v>
      </c>
      <c r="O50" s="350">
        <v>20</v>
      </c>
      <c r="P50" s="490">
        <f t="shared" si="1"/>
        <v>0</v>
      </c>
      <c r="Q50" s="490"/>
    </row>
    <row r="51" spans="1:17" ht="15.75" customHeight="1" x14ac:dyDescent="0.2">
      <c r="A51" s="351">
        <f>AT3A_Schools_PS!A50</f>
        <v>41</v>
      </c>
      <c r="B51" s="351" t="str">
        <f>AT3A_Schools_PS!B50</f>
        <v>41-KANNAUJ</v>
      </c>
      <c r="C51" s="318">
        <f>'AT-3'!F49</f>
        <v>1765</v>
      </c>
      <c r="D51" s="350">
        <v>1765</v>
      </c>
      <c r="E51" s="350">
        <v>1765</v>
      </c>
      <c r="F51" s="350">
        <v>9</v>
      </c>
      <c r="G51" s="350">
        <v>9</v>
      </c>
      <c r="H51" s="350">
        <v>0</v>
      </c>
      <c r="I51" s="350">
        <v>0</v>
      </c>
      <c r="J51" s="350">
        <v>0</v>
      </c>
      <c r="K51" s="350">
        <v>0</v>
      </c>
      <c r="L51" s="350">
        <v>0</v>
      </c>
      <c r="M51" s="350">
        <v>0</v>
      </c>
      <c r="N51" s="350">
        <v>0</v>
      </c>
      <c r="O51" s="350">
        <v>9</v>
      </c>
      <c r="P51" s="490">
        <f t="shared" si="1"/>
        <v>0</v>
      </c>
      <c r="Q51" s="490"/>
    </row>
    <row r="52" spans="1:17" ht="15.75" customHeight="1" x14ac:dyDescent="0.2">
      <c r="A52" s="351">
        <f>AT3A_Schools_PS!A51</f>
        <v>42</v>
      </c>
      <c r="B52" s="351" t="str">
        <f>AT3A_Schools_PS!B51</f>
        <v>42-KANPUR DEHAT</v>
      </c>
      <c r="C52" s="318">
        <f>'AT-3'!F50</f>
        <v>2380</v>
      </c>
      <c r="D52" s="350">
        <v>2380</v>
      </c>
      <c r="E52" s="350">
        <v>2380</v>
      </c>
      <c r="F52" s="350">
        <v>0</v>
      </c>
      <c r="G52" s="350">
        <v>0</v>
      </c>
      <c r="H52" s="350">
        <v>0</v>
      </c>
      <c r="I52" s="350">
        <v>0</v>
      </c>
      <c r="J52" s="350">
        <v>0</v>
      </c>
      <c r="K52" s="350">
        <v>0</v>
      </c>
      <c r="L52" s="350">
        <v>0</v>
      </c>
      <c r="M52" s="350">
        <v>0</v>
      </c>
      <c r="N52" s="350">
        <v>0</v>
      </c>
      <c r="O52" s="350">
        <v>0</v>
      </c>
      <c r="P52" s="490">
        <f t="shared" si="1"/>
        <v>0</v>
      </c>
      <c r="Q52" s="490"/>
    </row>
    <row r="53" spans="1:17" ht="15.75" customHeight="1" x14ac:dyDescent="0.2">
      <c r="A53" s="351">
        <f>AT3A_Schools_PS!A52</f>
        <v>43</v>
      </c>
      <c r="B53" s="351" t="str">
        <f>AT3A_Schools_PS!B52</f>
        <v>43-KANPUR NAGAR</v>
      </c>
      <c r="C53" s="318">
        <f>'AT-3'!F51</f>
        <v>2471</v>
      </c>
      <c r="D53" s="350">
        <v>2403</v>
      </c>
      <c r="E53" s="350">
        <v>2403</v>
      </c>
      <c r="F53" s="350">
        <v>9</v>
      </c>
      <c r="G53" s="350">
        <v>9</v>
      </c>
      <c r="H53" s="350">
        <v>0</v>
      </c>
      <c r="I53" s="350">
        <v>0</v>
      </c>
      <c r="J53" s="350">
        <v>0</v>
      </c>
      <c r="K53" s="350">
        <v>0</v>
      </c>
      <c r="L53" s="350">
        <v>0</v>
      </c>
      <c r="M53" s="350">
        <v>0</v>
      </c>
      <c r="N53" s="350">
        <v>5</v>
      </c>
      <c r="O53" s="350">
        <v>4</v>
      </c>
      <c r="P53" s="490">
        <f t="shared" si="1"/>
        <v>68</v>
      </c>
      <c r="Q53" s="490" t="s">
        <v>1123</v>
      </c>
    </row>
    <row r="54" spans="1:17" ht="15.75" customHeight="1" x14ac:dyDescent="0.2">
      <c r="A54" s="351">
        <f>AT3A_Schools_PS!A53</f>
        <v>44</v>
      </c>
      <c r="B54" s="351" t="str">
        <f>AT3A_Schools_PS!B53</f>
        <v>44-KAAS GANJ</v>
      </c>
      <c r="C54" s="318">
        <f>'AT-3'!F52</f>
        <v>1495</v>
      </c>
      <c r="D54" s="350">
        <v>1495</v>
      </c>
      <c r="E54" s="350">
        <v>1495</v>
      </c>
      <c r="F54" s="350">
        <v>12</v>
      </c>
      <c r="G54" s="350">
        <v>12</v>
      </c>
      <c r="H54" s="350">
        <v>0</v>
      </c>
      <c r="I54" s="350">
        <v>0</v>
      </c>
      <c r="J54" s="350">
        <v>0</v>
      </c>
      <c r="K54" s="350">
        <v>0</v>
      </c>
      <c r="L54" s="350">
        <v>0</v>
      </c>
      <c r="M54" s="350">
        <v>1</v>
      </c>
      <c r="N54" s="350">
        <v>0</v>
      </c>
      <c r="O54" s="350">
        <v>11</v>
      </c>
      <c r="P54" s="490">
        <f t="shared" si="1"/>
        <v>0</v>
      </c>
      <c r="Q54" s="490"/>
    </row>
    <row r="55" spans="1:17" ht="15.75" customHeight="1" x14ac:dyDescent="0.2">
      <c r="A55" s="351">
        <f>AT3A_Schools_PS!A54</f>
        <v>45</v>
      </c>
      <c r="B55" s="351" t="str">
        <f>AT3A_Schools_PS!B54</f>
        <v>45-KAUSHAMBI</v>
      </c>
      <c r="C55" s="318">
        <f>'AT-3'!F53</f>
        <v>1548</v>
      </c>
      <c r="D55" s="350">
        <v>1482</v>
      </c>
      <c r="E55" s="350">
        <v>1482</v>
      </c>
      <c r="F55" s="350">
        <v>0</v>
      </c>
      <c r="G55" s="350">
        <v>0</v>
      </c>
      <c r="H55" s="350">
        <v>0</v>
      </c>
      <c r="I55" s="350">
        <v>0</v>
      </c>
      <c r="J55" s="350">
        <v>0</v>
      </c>
      <c r="K55" s="350">
        <v>0</v>
      </c>
      <c r="L55" s="350">
        <v>0</v>
      </c>
      <c r="M55" s="350">
        <v>0</v>
      </c>
      <c r="N55" s="350">
        <v>0</v>
      </c>
      <c r="O55" s="350">
        <v>0</v>
      </c>
      <c r="P55" s="491">
        <f t="shared" si="1"/>
        <v>66</v>
      </c>
      <c r="Q55" s="490" t="s">
        <v>114</v>
      </c>
    </row>
    <row r="56" spans="1:17" ht="15.75" customHeight="1" x14ac:dyDescent="0.2">
      <c r="A56" s="351">
        <f>AT3A_Schools_PS!A55</f>
        <v>46</v>
      </c>
      <c r="B56" s="351" t="str">
        <f>AT3A_Schools_PS!B55</f>
        <v>46-KUSHINAGAR</v>
      </c>
      <c r="C56" s="318">
        <f>'AT-3'!F54</f>
        <v>3197</v>
      </c>
      <c r="D56" s="350">
        <v>3165</v>
      </c>
      <c r="E56" s="350">
        <v>3165</v>
      </c>
      <c r="F56" s="350">
        <v>24</v>
      </c>
      <c r="G56" s="350">
        <v>24</v>
      </c>
      <c r="H56" s="350">
        <v>0</v>
      </c>
      <c r="I56" s="350">
        <v>0</v>
      </c>
      <c r="J56" s="350">
        <v>0</v>
      </c>
      <c r="K56" s="350">
        <v>0</v>
      </c>
      <c r="L56" s="350">
        <v>0</v>
      </c>
      <c r="M56" s="350">
        <v>0</v>
      </c>
      <c r="N56" s="350">
        <v>0</v>
      </c>
      <c r="O56" s="350">
        <v>24</v>
      </c>
      <c r="P56" s="491">
        <f t="shared" si="1"/>
        <v>32</v>
      </c>
      <c r="Q56" s="490" t="s">
        <v>114</v>
      </c>
    </row>
    <row r="57" spans="1:17" ht="15.75" customHeight="1" x14ac:dyDescent="0.2">
      <c r="A57" s="351">
        <f>AT3A_Schools_PS!A56</f>
        <v>47</v>
      </c>
      <c r="B57" s="351" t="str">
        <f>AT3A_Schools_PS!B56</f>
        <v>47-LAKHIMPUR KHERI</v>
      </c>
      <c r="C57" s="318">
        <f>'AT-3'!F55</f>
        <v>3930</v>
      </c>
      <c r="D57" s="350">
        <v>3930</v>
      </c>
      <c r="E57" s="350">
        <v>3930</v>
      </c>
      <c r="F57" s="350">
        <v>0</v>
      </c>
      <c r="G57" s="350">
        <v>0</v>
      </c>
      <c r="H57" s="350">
        <v>0</v>
      </c>
      <c r="I57" s="350">
        <v>0</v>
      </c>
      <c r="J57" s="350">
        <v>0</v>
      </c>
      <c r="K57" s="350">
        <v>0</v>
      </c>
      <c r="L57" s="350">
        <v>0</v>
      </c>
      <c r="M57" s="350">
        <v>0</v>
      </c>
      <c r="N57" s="350">
        <v>0</v>
      </c>
      <c r="O57" s="350">
        <v>0</v>
      </c>
      <c r="P57" s="490">
        <f t="shared" si="1"/>
        <v>0</v>
      </c>
      <c r="Q57" s="490"/>
    </row>
    <row r="58" spans="1:17" ht="15.75" customHeight="1" x14ac:dyDescent="0.2">
      <c r="A58" s="351">
        <f>AT3A_Schools_PS!A57</f>
        <v>48</v>
      </c>
      <c r="B58" s="351" t="str">
        <f>AT3A_Schools_PS!B57</f>
        <v>48-LALITPUR</v>
      </c>
      <c r="C58" s="318">
        <f>'AT-3'!F56</f>
        <v>1562</v>
      </c>
      <c r="D58" s="350">
        <v>1562</v>
      </c>
      <c r="E58" s="350">
        <v>1562</v>
      </c>
      <c r="F58" s="350">
        <v>3</v>
      </c>
      <c r="G58" s="350">
        <v>3</v>
      </c>
      <c r="H58" s="350">
        <v>0</v>
      </c>
      <c r="I58" s="350">
        <v>0</v>
      </c>
      <c r="J58" s="350">
        <v>0</v>
      </c>
      <c r="K58" s="350">
        <v>0</v>
      </c>
      <c r="L58" s="350">
        <v>0</v>
      </c>
      <c r="M58" s="350">
        <v>0</v>
      </c>
      <c r="N58" s="350">
        <v>3</v>
      </c>
      <c r="O58" s="350">
        <v>0</v>
      </c>
      <c r="P58" s="490">
        <f t="shared" si="1"/>
        <v>0</v>
      </c>
      <c r="Q58" s="490"/>
    </row>
    <row r="59" spans="1:17" ht="15.75" customHeight="1" x14ac:dyDescent="0.2">
      <c r="A59" s="351">
        <f>AT3A_Schools_PS!A58</f>
        <v>49</v>
      </c>
      <c r="B59" s="351" t="str">
        <f>AT3A_Schools_PS!B58</f>
        <v>49-LUCKNOW</v>
      </c>
      <c r="C59" s="318">
        <f>'AT-3'!F57</f>
        <v>2097</v>
      </c>
      <c r="D59" s="350">
        <v>2031</v>
      </c>
      <c r="E59" s="350">
        <v>2031</v>
      </c>
      <c r="F59" s="350">
        <v>0</v>
      </c>
      <c r="G59" s="350">
        <v>0</v>
      </c>
      <c r="H59" s="350">
        <v>0</v>
      </c>
      <c r="I59" s="350">
        <v>0</v>
      </c>
      <c r="J59" s="350">
        <v>0</v>
      </c>
      <c r="K59" s="350">
        <v>0</v>
      </c>
      <c r="L59" s="350">
        <v>0</v>
      </c>
      <c r="M59" s="350">
        <v>0</v>
      </c>
      <c r="N59" s="350">
        <v>0</v>
      </c>
      <c r="O59" s="350">
        <v>0</v>
      </c>
      <c r="P59" s="491">
        <f t="shared" si="1"/>
        <v>66</v>
      </c>
      <c r="Q59" s="490" t="s">
        <v>114</v>
      </c>
    </row>
    <row r="60" spans="1:17" ht="15.75" customHeight="1" x14ac:dyDescent="0.2">
      <c r="A60" s="351">
        <f>AT3A_Schools_PS!A59</f>
        <v>50</v>
      </c>
      <c r="B60" s="351" t="str">
        <f>AT3A_Schools_PS!B59</f>
        <v>50-MAHOBA</v>
      </c>
      <c r="C60" s="318">
        <f>'AT-3'!F58</f>
        <v>1054</v>
      </c>
      <c r="D60" s="350">
        <v>1054</v>
      </c>
      <c r="E60" s="350">
        <v>1054</v>
      </c>
      <c r="F60" s="350">
        <v>0</v>
      </c>
      <c r="G60" s="350">
        <v>0</v>
      </c>
      <c r="H60" s="350">
        <v>0</v>
      </c>
      <c r="I60" s="350">
        <v>0</v>
      </c>
      <c r="J60" s="350">
        <v>0</v>
      </c>
      <c r="K60" s="350">
        <v>0</v>
      </c>
      <c r="L60" s="350">
        <v>0</v>
      </c>
      <c r="M60" s="350">
        <v>0</v>
      </c>
      <c r="N60" s="350">
        <v>0</v>
      </c>
      <c r="O60" s="350">
        <v>0</v>
      </c>
      <c r="P60" s="490">
        <f t="shared" si="1"/>
        <v>0</v>
      </c>
      <c r="Q60" s="490"/>
    </row>
    <row r="61" spans="1:17" ht="15.75" customHeight="1" x14ac:dyDescent="0.2">
      <c r="A61" s="351">
        <f>AT3A_Schools_PS!A60</f>
        <v>51</v>
      </c>
      <c r="B61" s="351" t="str">
        <f>AT3A_Schools_PS!B60</f>
        <v>51-MAHRAJGANJ</v>
      </c>
      <c r="C61" s="318">
        <f>'AT-3'!F59</f>
        <v>2244</v>
      </c>
      <c r="D61" s="350">
        <v>2244</v>
      </c>
      <c r="E61" s="350">
        <v>2244</v>
      </c>
      <c r="F61" s="350">
        <v>0</v>
      </c>
      <c r="G61" s="350">
        <v>0</v>
      </c>
      <c r="H61" s="350">
        <v>0</v>
      </c>
      <c r="I61" s="350">
        <v>0</v>
      </c>
      <c r="J61" s="350">
        <v>0</v>
      </c>
      <c r="K61" s="350">
        <v>0</v>
      </c>
      <c r="L61" s="350">
        <v>0</v>
      </c>
      <c r="M61" s="350">
        <v>0</v>
      </c>
      <c r="N61" s="350">
        <v>0</v>
      </c>
      <c r="O61" s="350">
        <v>0</v>
      </c>
      <c r="P61" s="490">
        <f t="shared" si="1"/>
        <v>0</v>
      </c>
      <c r="Q61" s="490"/>
    </row>
    <row r="62" spans="1:17" ht="15.75" customHeight="1" x14ac:dyDescent="0.2">
      <c r="A62" s="351">
        <f>AT3A_Schools_PS!A61</f>
        <v>52</v>
      </c>
      <c r="B62" s="351" t="str">
        <f>AT3A_Schools_PS!B61</f>
        <v>52-MAINPURI</v>
      </c>
      <c r="C62" s="318">
        <f>'AT-3'!F60</f>
        <v>2279</v>
      </c>
      <c r="D62" s="350">
        <v>2279</v>
      </c>
      <c r="E62" s="350">
        <v>2279</v>
      </c>
      <c r="F62" s="350">
        <v>0</v>
      </c>
      <c r="G62" s="350">
        <v>0</v>
      </c>
      <c r="H62" s="350">
        <v>0</v>
      </c>
      <c r="I62" s="350">
        <v>0</v>
      </c>
      <c r="J62" s="350">
        <v>0</v>
      </c>
      <c r="K62" s="350">
        <v>0</v>
      </c>
      <c r="L62" s="350">
        <v>0</v>
      </c>
      <c r="M62" s="350">
        <v>0</v>
      </c>
      <c r="N62" s="350">
        <v>0</v>
      </c>
      <c r="O62" s="350">
        <v>0</v>
      </c>
      <c r="P62" s="490">
        <f t="shared" si="1"/>
        <v>0</v>
      </c>
      <c r="Q62" s="490"/>
    </row>
    <row r="63" spans="1:17" ht="15.75" customHeight="1" x14ac:dyDescent="0.2">
      <c r="A63" s="351">
        <f>AT3A_Schools_PS!A62</f>
        <v>53</v>
      </c>
      <c r="B63" s="351" t="str">
        <f>AT3A_Schools_PS!B62</f>
        <v>53-MATHURA</v>
      </c>
      <c r="C63" s="318">
        <f>'AT-3'!F61</f>
        <v>2077</v>
      </c>
      <c r="D63" s="350">
        <v>2077</v>
      </c>
      <c r="E63" s="350">
        <v>2077</v>
      </c>
      <c r="F63" s="350">
        <v>135</v>
      </c>
      <c r="G63" s="350">
        <v>91</v>
      </c>
      <c r="H63" s="350">
        <v>15</v>
      </c>
      <c r="I63" s="350">
        <v>0</v>
      </c>
      <c r="J63" s="350">
        <v>29</v>
      </c>
      <c r="K63" s="350">
        <v>0</v>
      </c>
      <c r="L63" s="350">
        <v>0</v>
      </c>
      <c r="M63" s="350">
        <v>0</v>
      </c>
      <c r="N63" s="350">
        <v>39</v>
      </c>
      <c r="O63" s="350">
        <v>96</v>
      </c>
      <c r="P63" s="490">
        <f t="shared" si="1"/>
        <v>0</v>
      </c>
      <c r="Q63" s="490"/>
    </row>
    <row r="64" spans="1:17" ht="15.75" customHeight="1" x14ac:dyDescent="0.2">
      <c r="A64" s="351">
        <f>AT3A_Schools_PS!A63</f>
        <v>54</v>
      </c>
      <c r="B64" s="351" t="str">
        <f>AT3A_Schools_PS!B63</f>
        <v>54-MAU</v>
      </c>
      <c r="C64" s="318">
        <f>'AT-3'!F62</f>
        <v>1760</v>
      </c>
      <c r="D64" s="350">
        <v>1760</v>
      </c>
      <c r="E64" s="350">
        <v>1760</v>
      </c>
      <c r="F64" s="350">
        <v>0</v>
      </c>
      <c r="G64" s="350">
        <v>0</v>
      </c>
      <c r="H64" s="350">
        <v>0</v>
      </c>
      <c r="I64" s="350">
        <v>0</v>
      </c>
      <c r="J64" s="350">
        <v>0</v>
      </c>
      <c r="K64" s="350">
        <v>0</v>
      </c>
      <c r="L64" s="350">
        <v>0</v>
      </c>
      <c r="M64" s="350">
        <v>0</v>
      </c>
      <c r="N64" s="350">
        <v>0</v>
      </c>
      <c r="O64" s="350">
        <v>0</v>
      </c>
      <c r="P64" s="490">
        <f t="shared" si="1"/>
        <v>0</v>
      </c>
      <c r="Q64" s="490"/>
    </row>
    <row r="65" spans="1:17" ht="15.75" customHeight="1" x14ac:dyDescent="0.2">
      <c r="A65" s="351">
        <f>AT3A_Schools_PS!A64</f>
        <v>55</v>
      </c>
      <c r="B65" s="351" t="str">
        <f>AT3A_Schools_PS!B64</f>
        <v>55-MEERUT</v>
      </c>
      <c r="C65" s="318">
        <f>'AT-3'!F63</f>
        <v>1539</v>
      </c>
      <c r="D65" s="350">
        <v>1539</v>
      </c>
      <c r="E65" s="350">
        <v>1539</v>
      </c>
      <c r="F65" s="350">
        <v>18</v>
      </c>
      <c r="G65" s="350">
        <v>18</v>
      </c>
      <c r="H65" s="350">
        <v>0</v>
      </c>
      <c r="I65" s="350">
        <v>0</v>
      </c>
      <c r="J65" s="350">
        <v>0</v>
      </c>
      <c r="K65" s="350">
        <v>0</v>
      </c>
      <c r="L65" s="350">
        <v>0</v>
      </c>
      <c r="M65" s="350">
        <v>0</v>
      </c>
      <c r="N65" s="350">
        <v>0</v>
      </c>
      <c r="O65" s="350">
        <v>18</v>
      </c>
      <c r="P65" s="490">
        <f t="shared" si="1"/>
        <v>0</v>
      </c>
      <c r="Q65" s="490"/>
    </row>
    <row r="66" spans="1:17" ht="15.75" customHeight="1" x14ac:dyDescent="0.2">
      <c r="A66" s="351">
        <f>AT3A_Schools_PS!A65</f>
        <v>56</v>
      </c>
      <c r="B66" s="351" t="str">
        <f>AT3A_Schools_PS!B65</f>
        <v>56-MIRZAPUR</v>
      </c>
      <c r="C66" s="318">
        <f>'AT-3'!F64</f>
        <v>2323</v>
      </c>
      <c r="D66" s="350">
        <v>2303</v>
      </c>
      <c r="E66" s="350">
        <v>2303</v>
      </c>
      <c r="F66" s="350">
        <v>42</v>
      </c>
      <c r="G66" s="350">
        <v>42</v>
      </c>
      <c r="H66" s="350">
        <v>0</v>
      </c>
      <c r="I66" s="350">
        <v>0</v>
      </c>
      <c r="J66" s="350">
        <v>0</v>
      </c>
      <c r="K66" s="350">
        <v>0</v>
      </c>
      <c r="L66" s="350">
        <v>0</v>
      </c>
      <c r="M66" s="350">
        <v>30</v>
      </c>
      <c r="N66" s="350">
        <v>0</v>
      </c>
      <c r="O66" s="350">
        <v>12</v>
      </c>
      <c r="P66" s="491">
        <f t="shared" si="1"/>
        <v>20</v>
      </c>
      <c r="Q66" s="490" t="s">
        <v>114</v>
      </c>
    </row>
    <row r="67" spans="1:17" ht="15.75" customHeight="1" x14ac:dyDescent="0.2">
      <c r="A67" s="351">
        <f>AT3A_Schools_PS!A66</f>
        <v>57</v>
      </c>
      <c r="B67" s="351" t="str">
        <f>AT3A_Schools_PS!B66</f>
        <v>57-MORADABAD</v>
      </c>
      <c r="C67" s="318">
        <f>'AT-3'!F65</f>
        <v>1831</v>
      </c>
      <c r="D67" s="350">
        <v>1831</v>
      </c>
      <c r="E67" s="350">
        <v>1831</v>
      </c>
      <c r="F67" s="350">
        <v>33</v>
      </c>
      <c r="G67" s="350">
        <v>30</v>
      </c>
      <c r="H67" s="350">
        <v>0</v>
      </c>
      <c r="I67" s="350">
        <v>0</v>
      </c>
      <c r="J67" s="350">
        <v>0</v>
      </c>
      <c r="K67" s="350">
        <v>3</v>
      </c>
      <c r="L67" s="350">
        <v>0</v>
      </c>
      <c r="M67" s="350">
        <v>0</v>
      </c>
      <c r="N67" s="350">
        <v>0</v>
      </c>
      <c r="O67" s="350">
        <v>33</v>
      </c>
      <c r="P67" s="490">
        <f t="shared" si="1"/>
        <v>0</v>
      </c>
      <c r="Q67" s="490"/>
    </row>
    <row r="68" spans="1:17" ht="15.75" customHeight="1" x14ac:dyDescent="0.2">
      <c r="A68" s="351">
        <f>AT3A_Schools_PS!A67</f>
        <v>58</v>
      </c>
      <c r="B68" s="351" t="str">
        <f>AT3A_Schools_PS!B67</f>
        <v>58-MUZAFFARNAGAR</v>
      </c>
      <c r="C68" s="318">
        <f>'AT-3'!F66</f>
        <v>1384</v>
      </c>
      <c r="D68" s="350">
        <v>1384</v>
      </c>
      <c r="E68" s="350">
        <v>1384</v>
      </c>
      <c r="F68" s="350">
        <v>0</v>
      </c>
      <c r="G68" s="350">
        <v>0</v>
      </c>
      <c r="H68" s="350">
        <v>0</v>
      </c>
      <c r="I68" s="350">
        <v>0</v>
      </c>
      <c r="J68" s="350">
        <v>0</v>
      </c>
      <c r="K68" s="350">
        <v>0</v>
      </c>
      <c r="L68" s="350">
        <v>0</v>
      </c>
      <c r="M68" s="350">
        <v>0</v>
      </c>
      <c r="N68" s="350">
        <v>0</v>
      </c>
      <c r="O68" s="350">
        <v>0</v>
      </c>
      <c r="P68" s="490">
        <f t="shared" si="1"/>
        <v>0</v>
      </c>
      <c r="Q68" s="490"/>
    </row>
    <row r="69" spans="1:17" ht="15.75" customHeight="1" x14ac:dyDescent="0.2">
      <c r="A69" s="351">
        <f>AT3A_Schools_PS!A68</f>
        <v>59</v>
      </c>
      <c r="B69" s="351" t="str">
        <f>AT3A_Schools_PS!B68</f>
        <v>59-PILIBHIT</v>
      </c>
      <c r="C69" s="318">
        <f>'AT-3'!F67</f>
        <v>1843</v>
      </c>
      <c r="D69" s="350">
        <v>1843</v>
      </c>
      <c r="E69" s="350">
        <v>1843</v>
      </c>
      <c r="F69" s="350">
        <v>0</v>
      </c>
      <c r="G69" s="350">
        <v>0</v>
      </c>
      <c r="H69" s="350">
        <v>0</v>
      </c>
      <c r="I69" s="350">
        <v>0</v>
      </c>
      <c r="J69" s="350">
        <v>0</v>
      </c>
      <c r="K69" s="350">
        <v>0</v>
      </c>
      <c r="L69" s="350">
        <v>0</v>
      </c>
      <c r="M69" s="350">
        <v>0</v>
      </c>
      <c r="N69" s="350">
        <v>0</v>
      </c>
      <c r="O69" s="350">
        <v>0</v>
      </c>
      <c r="P69" s="490">
        <f t="shared" si="1"/>
        <v>0</v>
      </c>
      <c r="Q69" s="490"/>
    </row>
    <row r="70" spans="1:17" ht="15.75" customHeight="1" x14ac:dyDescent="0.2">
      <c r="A70" s="351">
        <f>AT3A_Schools_PS!A69</f>
        <v>60</v>
      </c>
      <c r="B70" s="351" t="str">
        <f>AT3A_Schools_PS!B69</f>
        <v>60-PRATAPGARH</v>
      </c>
      <c r="C70" s="318">
        <f>'AT-3'!F68</f>
        <v>2949</v>
      </c>
      <c r="D70" s="350">
        <v>2949</v>
      </c>
      <c r="E70" s="350">
        <v>2949</v>
      </c>
      <c r="F70" s="350">
        <v>10</v>
      </c>
      <c r="G70" s="350">
        <v>10</v>
      </c>
      <c r="H70" s="350">
        <v>0</v>
      </c>
      <c r="I70" s="350">
        <v>0</v>
      </c>
      <c r="J70" s="350">
        <v>0</v>
      </c>
      <c r="K70" s="350">
        <v>0</v>
      </c>
      <c r="L70" s="350">
        <v>0</v>
      </c>
      <c r="M70" s="350">
        <v>0</v>
      </c>
      <c r="N70" s="350">
        <v>0</v>
      </c>
      <c r="O70" s="350">
        <v>10</v>
      </c>
      <c r="P70" s="490">
        <f t="shared" si="1"/>
        <v>0</v>
      </c>
      <c r="Q70" s="490"/>
    </row>
    <row r="71" spans="1:17" ht="15.75" customHeight="1" x14ac:dyDescent="0.2">
      <c r="A71" s="351">
        <f>AT3A_Schools_PS!A70</f>
        <v>61</v>
      </c>
      <c r="B71" s="351" t="str">
        <f>AT3A_Schools_PS!B70</f>
        <v>61-RAI BAREILY</v>
      </c>
      <c r="C71" s="318">
        <f>'AT-3'!F69</f>
        <v>2705</v>
      </c>
      <c r="D71" s="350">
        <v>2705</v>
      </c>
      <c r="E71" s="350">
        <v>2705</v>
      </c>
      <c r="F71" s="350">
        <v>0</v>
      </c>
      <c r="G71" s="350">
        <v>0</v>
      </c>
      <c r="H71" s="350">
        <v>0</v>
      </c>
      <c r="I71" s="350">
        <v>0</v>
      </c>
      <c r="J71" s="350">
        <v>0</v>
      </c>
      <c r="K71" s="350">
        <v>0</v>
      </c>
      <c r="L71" s="350">
        <v>0</v>
      </c>
      <c r="M71" s="350">
        <v>0</v>
      </c>
      <c r="N71" s="350">
        <v>0</v>
      </c>
      <c r="O71" s="350">
        <v>0</v>
      </c>
      <c r="P71" s="490">
        <f t="shared" si="1"/>
        <v>0</v>
      </c>
      <c r="Q71" s="490"/>
    </row>
    <row r="72" spans="1:17" ht="15.75" customHeight="1" x14ac:dyDescent="0.2">
      <c r="A72" s="351">
        <f>AT3A_Schools_PS!A71</f>
        <v>62</v>
      </c>
      <c r="B72" s="351" t="str">
        <f>AT3A_Schools_PS!B71</f>
        <v>62-RAMPUR</v>
      </c>
      <c r="C72" s="318">
        <f>'AT-3'!F70</f>
        <v>2094</v>
      </c>
      <c r="D72" s="350">
        <v>2094</v>
      </c>
      <c r="E72" s="350">
        <v>2094</v>
      </c>
      <c r="F72" s="350">
        <v>11</v>
      </c>
      <c r="G72" s="350">
        <v>0</v>
      </c>
      <c r="H72" s="350">
        <v>0</v>
      </c>
      <c r="I72" s="350">
        <v>0</v>
      </c>
      <c r="J72" s="350">
        <v>9</v>
      </c>
      <c r="K72" s="350">
        <v>2</v>
      </c>
      <c r="L72" s="350">
        <v>0</v>
      </c>
      <c r="M72" s="350">
        <v>0</v>
      </c>
      <c r="N72" s="350">
        <v>0</v>
      </c>
      <c r="O72" s="350">
        <v>11</v>
      </c>
      <c r="P72" s="490">
        <f t="shared" si="1"/>
        <v>0</v>
      </c>
      <c r="Q72" s="490"/>
    </row>
    <row r="73" spans="1:17" ht="15.75" customHeight="1" x14ac:dyDescent="0.2">
      <c r="A73" s="351">
        <f>AT3A_Schools_PS!A72</f>
        <v>63</v>
      </c>
      <c r="B73" s="351" t="str">
        <f>AT3A_Schools_PS!B72</f>
        <v>63-SAHARANPUR</v>
      </c>
      <c r="C73" s="318">
        <f>'AT-3'!F71</f>
        <v>2064</v>
      </c>
      <c r="D73" s="350">
        <v>2064</v>
      </c>
      <c r="E73" s="350">
        <v>2064</v>
      </c>
      <c r="F73" s="350">
        <v>14</v>
      </c>
      <c r="G73" s="350">
        <v>9</v>
      </c>
      <c r="H73" s="350">
        <v>1</v>
      </c>
      <c r="I73" s="350">
        <v>0</v>
      </c>
      <c r="J73" s="350">
        <v>4</v>
      </c>
      <c r="K73" s="350">
        <v>0</v>
      </c>
      <c r="L73" s="350">
        <v>0</v>
      </c>
      <c r="M73" s="350">
        <v>0</v>
      </c>
      <c r="N73" s="350">
        <v>0</v>
      </c>
      <c r="O73" s="350">
        <v>14</v>
      </c>
      <c r="P73" s="490">
        <f t="shared" si="1"/>
        <v>0</v>
      </c>
      <c r="Q73" s="490"/>
    </row>
    <row r="74" spans="1:17" ht="15.75" customHeight="1" x14ac:dyDescent="0.2">
      <c r="A74" s="351">
        <f>AT3A_Schools_PS!A73</f>
        <v>64</v>
      </c>
      <c r="B74" s="351" t="str">
        <f>AT3A_Schools_PS!B73</f>
        <v>64-SANTKABIR NAGAR</v>
      </c>
      <c r="C74" s="318">
        <f>'AT-3'!F72</f>
        <v>1603</v>
      </c>
      <c r="D74" s="350">
        <v>1603</v>
      </c>
      <c r="E74" s="350">
        <v>1603</v>
      </c>
      <c r="F74" s="350">
        <v>46</v>
      </c>
      <c r="G74" s="350">
        <v>8</v>
      </c>
      <c r="H74" s="350">
        <v>0</v>
      </c>
      <c r="I74" s="350">
        <v>0</v>
      </c>
      <c r="J74" s="350">
        <v>38</v>
      </c>
      <c r="K74" s="350">
        <v>0</v>
      </c>
      <c r="L74" s="350">
        <v>0</v>
      </c>
      <c r="M74" s="350">
        <v>46</v>
      </c>
      <c r="N74" s="350">
        <v>0</v>
      </c>
      <c r="O74" s="350">
        <v>0</v>
      </c>
      <c r="P74" s="490">
        <f t="shared" si="1"/>
        <v>0</v>
      </c>
      <c r="Q74" s="490"/>
    </row>
    <row r="75" spans="1:17" ht="15.75" customHeight="1" x14ac:dyDescent="0.2">
      <c r="A75" s="351">
        <f>AT3A_Schools_PS!A74</f>
        <v>65</v>
      </c>
      <c r="B75" s="351" t="str">
        <f>AT3A_Schools_PS!B74</f>
        <v>65-SHAHJAHANPUR</v>
      </c>
      <c r="C75" s="318">
        <f>'AT-3'!F73</f>
        <v>3342</v>
      </c>
      <c r="D75" s="350">
        <v>3274</v>
      </c>
      <c r="E75" s="350">
        <v>3274</v>
      </c>
      <c r="F75" s="350">
        <v>1</v>
      </c>
      <c r="G75" s="350">
        <v>1</v>
      </c>
      <c r="H75" s="350">
        <v>0</v>
      </c>
      <c r="I75" s="350">
        <v>0</v>
      </c>
      <c r="J75" s="350">
        <v>0</v>
      </c>
      <c r="K75" s="350">
        <v>0</v>
      </c>
      <c r="L75" s="350">
        <v>0</v>
      </c>
      <c r="M75" s="350">
        <v>0</v>
      </c>
      <c r="N75" s="350">
        <v>0</v>
      </c>
      <c r="O75" s="350">
        <v>1</v>
      </c>
      <c r="P75" s="491">
        <f t="shared" si="1"/>
        <v>68</v>
      </c>
      <c r="Q75" s="490" t="s">
        <v>114</v>
      </c>
    </row>
    <row r="76" spans="1:17" ht="15.75" customHeight="1" x14ac:dyDescent="0.2">
      <c r="A76" s="351">
        <f>AT3A_Schools_PS!A75</f>
        <v>66</v>
      </c>
      <c r="B76" s="351" t="str">
        <f>AT3A_Schools_PS!B75</f>
        <v>66-SHRAWASTI</v>
      </c>
      <c r="C76" s="318">
        <f>'AT-3'!F74</f>
        <v>1297</v>
      </c>
      <c r="D76" s="350">
        <v>1297</v>
      </c>
      <c r="E76" s="350">
        <v>1297</v>
      </c>
      <c r="F76" s="350">
        <v>0</v>
      </c>
      <c r="G76" s="350">
        <v>0</v>
      </c>
      <c r="H76" s="350">
        <v>0</v>
      </c>
      <c r="I76" s="350">
        <v>0</v>
      </c>
      <c r="J76" s="350">
        <v>0</v>
      </c>
      <c r="K76" s="350">
        <v>0</v>
      </c>
      <c r="L76" s="350">
        <v>0</v>
      </c>
      <c r="M76" s="350">
        <v>0</v>
      </c>
      <c r="N76" s="350">
        <v>0</v>
      </c>
      <c r="O76" s="350">
        <v>0</v>
      </c>
      <c r="P76" s="490">
        <f t="shared" ref="P76:P85" si="2">C76-D76</f>
        <v>0</v>
      </c>
      <c r="Q76" s="490"/>
    </row>
    <row r="77" spans="1:17" ht="15.75" customHeight="1" x14ac:dyDescent="0.2">
      <c r="A77" s="351">
        <f>AT3A_Schools_PS!A76</f>
        <v>67</v>
      </c>
      <c r="B77" s="351" t="str">
        <f>AT3A_Schools_PS!B76</f>
        <v>67-SIDDHARTHNAGAR</v>
      </c>
      <c r="C77" s="318">
        <f>'AT-3'!F75</f>
        <v>2750</v>
      </c>
      <c r="D77" s="350">
        <v>2750</v>
      </c>
      <c r="E77" s="350">
        <v>2750</v>
      </c>
      <c r="F77" s="350">
        <v>0</v>
      </c>
      <c r="G77" s="350">
        <v>0</v>
      </c>
      <c r="H77" s="350">
        <v>0</v>
      </c>
      <c r="I77" s="350">
        <v>0</v>
      </c>
      <c r="J77" s="350">
        <v>0</v>
      </c>
      <c r="K77" s="350">
        <v>0</v>
      </c>
      <c r="L77" s="350">
        <v>0</v>
      </c>
      <c r="M77" s="350">
        <v>0</v>
      </c>
      <c r="N77" s="350">
        <v>0</v>
      </c>
      <c r="O77" s="350">
        <v>0</v>
      </c>
      <c r="P77" s="490">
        <f t="shared" si="2"/>
        <v>0</v>
      </c>
      <c r="Q77" s="490"/>
    </row>
    <row r="78" spans="1:17" ht="15.75" customHeight="1" x14ac:dyDescent="0.2">
      <c r="A78" s="351">
        <f>AT3A_Schools_PS!A77</f>
        <v>68</v>
      </c>
      <c r="B78" s="351" t="str">
        <f>AT3A_Schools_PS!B77</f>
        <v>68-SITAPUR</v>
      </c>
      <c r="C78" s="318">
        <f>'AT-3'!F76</f>
        <v>4340</v>
      </c>
      <c r="D78" s="350">
        <v>4340</v>
      </c>
      <c r="E78" s="350">
        <v>4340</v>
      </c>
      <c r="F78" s="350">
        <v>0</v>
      </c>
      <c r="G78" s="350">
        <v>0</v>
      </c>
      <c r="H78" s="350">
        <v>0</v>
      </c>
      <c r="I78" s="350">
        <v>0</v>
      </c>
      <c r="J78" s="350">
        <v>0</v>
      </c>
      <c r="K78" s="350">
        <v>0</v>
      </c>
      <c r="L78" s="350">
        <v>0</v>
      </c>
      <c r="M78" s="350">
        <v>0</v>
      </c>
      <c r="N78" s="350">
        <v>0</v>
      </c>
      <c r="O78" s="350">
        <v>0</v>
      </c>
      <c r="P78" s="490">
        <f t="shared" si="2"/>
        <v>0</v>
      </c>
      <c r="Q78" s="490"/>
    </row>
    <row r="79" spans="1:17" ht="15.75" customHeight="1" x14ac:dyDescent="0.2">
      <c r="A79" s="351">
        <f>AT3A_Schools_PS!A78</f>
        <v>69</v>
      </c>
      <c r="B79" s="351" t="str">
        <f>AT3A_Schools_PS!B78</f>
        <v>69-SONBHADRA</v>
      </c>
      <c r="C79" s="318">
        <f>'AT-3'!F77</f>
        <v>2491</v>
      </c>
      <c r="D79" s="350">
        <v>2491</v>
      </c>
      <c r="E79" s="350">
        <v>2491</v>
      </c>
      <c r="F79" s="350">
        <v>186</v>
      </c>
      <c r="G79" s="350">
        <v>186</v>
      </c>
      <c r="H79" s="350">
        <v>0</v>
      </c>
      <c r="I79" s="350">
        <v>0</v>
      </c>
      <c r="J79" s="350">
        <v>0</v>
      </c>
      <c r="K79" s="350">
        <v>0</v>
      </c>
      <c r="L79" s="350">
        <v>0</v>
      </c>
      <c r="M79" s="350">
        <v>186</v>
      </c>
      <c r="N79" s="350">
        <v>0</v>
      </c>
      <c r="O79" s="350">
        <v>0</v>
      </c>
      <c r="P79" s="490">
        <f t="shared" si="2"/>
        <v>0</v>
      </c>
      <c r="Q79" s="490"/>
    </row>
    <row r="80" spans="1:17" ht="15.75" customHeight="1" x14ac:dyDescent="0.2">
      <c r="A80" s="351">
        <f>AT3A_Schools_PS!A79</f>
        <v>70</v>
      </c>
      <c r="B80" s="351" t="str">
        <f>AT3A_Schools_PS!B79</f>
        <v>70-SULTANPUR</v>
      </c>
      <c r="C80" s="318">
        <f>'AT-3'!F78</f>
        <v>2469</v>
      </c>
      <c r="D80" s="350">
        <v>2469</v>
      </c>
      <c r="E80" s="350">
        <v>2469</v>
      </c>
      <c r="F80" s="350">
        <v>0</v>
      </c>
      <c r="G80" s="350">
        <v>0</v>
      </c>
      <c r="H80" s="350">
        <v>0</v>
      </c>
      <c r="I80" s="350">
        <v>0</v>
      </c>
      <c r="J80" s="350">
        <v>0</v>
      </c>
      <c r="K80" s="350">
        <v>0</v>
      </c>
      <c r="L80" s="350">
        <v>0</v>
      </c>
      <c r="M80" s="350">
        <v>0</v>
      </c>
      <c r="N80" s="350">
        <v>0</v>
      </c>
      <c r="O80" s="350">
        <v>0</v>
      </c>
      <c r="P80" s="490">
        <f t="shared" si="2"/>
        <v>0</v>
      </c>
      <c r="Q80" s="490"/>
    </row>
    <row r="81" spans="1:17" ht="15.75" customHeight="1" x14ac:dyDescent="0.2">
      <c r="A81" s="351">
        <f>AT3A_Schools_PS!A80</f>
        <v>71</v>
      </c>
      <c r="B81" s="351" t="str">
        <f>AT3A_Schools_PS!B80</f>
        <v>71-UNNAO</v>
      </c>
      <c r="C81" s="318">
        <f>'AT-3'!F79</f>
        <v>3240</v>
      </c>
      <c r="D81" s="350">
        <v>3240</v>
      </c>
      <c r="E81" s="350">
        <v>3240</v>
      </c>
      <c r="F81" s="350">
        <v>0</v>
      </c>
      <c r="G81" s="350">
        <v>0</v>
      </c>
      <c r="H81" s="350">
        <v>0</v>
      </c>
      <c r="I81" s="350">
        <v>0</v>
      </c>
      <c r="J81" s="350">
        <v>0</v>
      </c>
      <c r="K81" s="350">
        <v>0</v>
      </c>
      <c r="L81" s="350">
        <v>0</v>
      </c>
      <c r="M81" s="350">
        <v>0</v>
      </c>
      <c r="N81" s="350">
        <v>0</v>
      </c>
      <c r="O81" s="350">
        <v>0</v>
      </c>
      <c r="P81" s="490">
        <f t="shared" si="2"/>
        <v>0</v>
      </c>
      <c r="Q81" s="490"/>
    </row>
    <row r="82" spans="1:17" ht="15.75" customHeight="1" x14ac:dyDescent="0.2">
      <c r="A82" s="351">
        <f>AT3A_Schools_PS!A81</f>
        <v>72</v>
      </c>
      <c r="B82" s="351" t="str">
        <f>AT3A_Schools_PS!B81</f>
        <v>72-VARANASI</v>
      </c>
      <c r="C82" s="318">
        <f>'AT-3'!F80</f>
        <v>1610</v>
      </c>
      <c r="D82" s="350">
        <v>1610</v>
      </c>
      <c r="E82" s="350">
        <v>1610</v>
      </c>
      <c r="F82" s="350">
        <v>113</v>
      </c>
      <c r="G82" s="350">
        <v>45</v>
      </c>
      <c r="H82" s="350">
        <v>20</v>
      </c>
      <c r="I82" s="350">
        <v>2</v>
      </c>
      <c r="J82" s="350">
        <v>46</v>
      </c>
      <c r="K82" s="350">
        <v>0</v>
      </c>
      <c r="L82" s="350">
        <v>0</v>
      </c>
      <c r="M82" s="350">
        <v>0</v>
      </c>
      <c r="N82" s="350">
        <v>0</v>
      </c>
      <c r="O82" s="350">
        <v>113</v>
      </c>
      <c r="P82" s="490">
        <f t="shared" si="2"/>
        <v>0</v>
      </c>
      <c r="Q82" s="490"/>
    </row>
    <row r="83" spans="1:17" ht="15.75" customHeight="1" x14ac:dyDescent="0.2">
      <c r="A83" s="351">
        <f>AT3A_Schools_PS!A82</f>
        <v>73</v>
      </c>
      <c r="B83" s="351" t="str">
        <f>AT3A_Schools_PS!B82</f>
        <v>73-SAMBHAL</v>
      </c>
      <c r="C83" s="318">
        <f>'AT-3'!F81</f>
        <v>1582</v>
      </c>
      <c r="D83" s="350">
        <v>1582</v>
      </c>
      <c r="E83" s="350">
        <v>1582</v>
      </c>
      <c r="F83" s="350">
        <v>0</v>
      </c>
      <c r="G83" s="350">
        <v>0</v>
      </c>
      <c r="H83" s="350">
        <v>0</v>
      </c>
      <c r="I83" s="350">
        <v>0</v>
      </c>
      <c r="J83" s="350">
        <v>0</v>
      </c>
      <c r="K83" s="350">
        <v>0</v>
      </c>
      <c r="L83" s="350">
        <v>0</v>
      </c>
      <c r="M83" s="350">
        <v>0</v>
      </c>
      <c r="N83" s="350">
        <v>0</v>
      </c>
      <c r="O83" s="350">
        <v>0</v>
      </c>
      <c r="P83" s="490">
        <f t="shared" si="2"/>
        <v>0</v>
      </c>
      <c r="Q83" s="490"/>
    </row>
    <row r="84" spans="1:17" ht="15.75" customHeight="1" x14ac:dyDescent="0.2">
      <c r="A84" s="351">
        <f>AT3A_Schools_PS!A83</f>
        <v>74</v>
      </c>
      <c r="B84" s="351" t="str">
        <f>AT3A_Schools_PS!B83</f>
        <v>74-HAPUR</v>
      </c>
      <c r="C84" s="318">
        <f>'AT-3'!F82</f>
        <v>700</v>
      </c>
      <c r="D84" s="350">
        <v>700</v>
      </c>
      <c r="E84" s="350">
        <v>700</v>
      </c>
      <c r="F84" s="350">
        <v>10</v>
      </c>
      <c r="G84" s="350">
        <v>10</v>
      </c>
      <c r="H84" s="350">
        <v>0</v>
      </c>
      <c r="I84" s="350">
        <v>0</v>
      </c>
      <c r="J84" s="350">
        <v>0</v>
      </c>
      <c r="K84" s="350">
        <v>0</v>
      </c>
      <c r="L84" s="350">
        <v>0</v>
      </c>
      <c r="M84" s="350">
        <v>10</v>
      </c>
      <c r="N84" s="350">
        <v>0</v>
      </c>
      <c r="O84" s="350">
        <v>0</v>
      </c>
      <c r="P84" s="490">
        <f t="shared" si="2"/>
        <v>0</v>
      </c>
      <c r="Q84" s="490"/>
    </row>
    <row r="85" spans="1:17" ht="15.75" customHeight="1" x14ac:dyDescent="0.2">
      <c r="A85" s="351">
        <f>AT3A_Schools_PS!A84</f>
        <v>75</v>
      </c>
      <c r="B85" s="351" t="str">
        <f>AT3A_Schools_PS!B84</f>
        <v>75-SHAMLI</v>
      </c>
      <c r="C85" s="318">
        <f>'AT-3'!F83</f>
        <v>800</v>
      </c>
      <c r="D85" s="350">
        <v>800</v>
      </c>
      <c r="E85" s="350">
        <v>800</v>
      </c>
      <c r="F85" s="350">
        <v>0</v>
      </c>
      <c r="G85" s="350">
        <v>0</v>
      </c>
      <c r="H85" s="350">
        <v>0</v>
      </c>
      <c r="I85" s="350">
        <v>0</v>
      </c>
      <c r="J85" s="350">
        <v>0</v>
      </c>
      <c r="K85" s="350">
        <v>0</v>
      </c>
      <c r="L85" s="350">
        <v>0</v>
      </c>
      <c r="M85" s="350">
        <v>0</v>
      </c>
      <c r="N85" s="350">
        <v>0</v>
      </c>
      <c r="O85" s="350">
        <v>0</v>
      </c>
      <c r="P85" s="490">
        <f t="shared" si="2"/>
        <v>0</v>
      </c>
      <c r="Q85" s="490"/>
    </row>
    <row r="86" spans="1:17" ht="15.75" customHeight="1" x14ac:dyDescent="0.2">
      <c r="F86" s="353"/>
    </row>
    <row r="90" spans="1:17" ht="15.75" customHeight="1" x14ac:dyDescent="0.2">
      <c r="A90" s="347" t="str">
        <f>AT_2A_fundflow!A73</f>
        <v>Date:</v>
      </c>
      <c r="M90" s="346" t="str">
        <f>'AT-1'!J46</f>
        <v>(Signature)</v>
      </c>
    </row>
    <row r="91" spans="1:17" ht="15.75" customHeight="1" x14ac:dyDescent="0.2">
      <c r="A91" s="347" t="str">
        <f>AT_2A_fundflow!A74</f>
        <v>Place: LUCKNOW</v>
      </c>
      <c r="M91" s="346" t="str">
        <f>'AT-1'!J47</f>
        <v>Secretary Basic Education Department</v>
      </c>
    </row>
    <row r="92" spans="1:17" ht="15.75" customHeight="1" x14ac:dyDescent="0.2">
      <c r="L92" s="346" t="str">
        <f>'AT-1'!I48</f>
        <v>Seal:</v>
      </c>
    </row>
  </sheetData>
  <mergeCells count="19">
    <mergeCell ref="G6:K6"/>
    <mergeCell ref="B6:B8"/>
    <mergeCell ref="A6:A8"/>
    <mergeCell ref="A3:O3"/>
    <mergeCell ref="A2:O2"/>
    <mergeCell ref="A4:O4"/>
    <mergeCell ref="D6:D8"/>
    <mergeCell ref="E6:E8"/>
    <mergeCell ref="C6:C8"/>
    <mergeCell ref="O7:O8"/>
    <mergeCell ref="M6:O6"/>
    <mergeCell ref="M7:M8"/>
    <mergeCell ref="G7:H7"/>
    <mergeCell ref="J7:J8"/>
    <mergeCell ref="I7:I8"/>
    <mergeCell ref="N7:N8"/>
    <mergeCell ref="F6:F8"/>
    <mergeCell ref="K7:K8"/>
    <mergeCell ref="L6:L8"/>
  </mergeCells>
  <conditionalFormatting sqref="C11:O85">
    <cfRule type="containsBlanks" dxfId="17" priority="2">
      <formula>LEN(TRIM(C11))=0</formula>
    </cfRule>
  </conditionalFormatting>
  <conditionalFormatting sqref="P11:P85">
    <cfRule type="cellIs" dxfId="16" priority="1" operator="lessThan">
      <formula>0</formula>
    </cfRule>
  </conditionalFormatting>
  <printOptions horizontalCentered="1"/>
  <pageMargins left="0.59055118110236227" right="0.59055118110236227" top="0.78740157480314965" bottom="0.59055118110236227" header="0.78740157480314965" footer="0.39370078740157483"/>
  <pageSetup paperSize="9" scale="82" fitToHeight="0" pageOrder="overThenDown" orientation="landscape" cellComments="atEnd" r:id="rId1"/>
  <headerFooter>
    <oddFooter>&amp;R&amp;P of &amp;N</oddFooter>
  </headerFooter>
  <colBreaks count="1" manualBreakCount="1">
    <brk id="1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V31"/>
  <sheetViews>
    <sheetView view="pageBreakPreview" topLeftCell="C10" zoomScaleSheetLayoutView="100" workbookViewId="0">
      <selection activeCell="M56" sqref="M56"/>
    </sheetView>
  </sheetViews>
  <sheetFormatPr defaultColWidth="14.42578125" defaultRowHeight="15.75" customHeight="1" x14ac:dyDescent="0.2"/>
  <cols>
    <col min="1" max="1" width="4.7109375" customWidth="1"/>
    <col min="2" max="2" width="28" bestFit="1" customWidth="1"/>
    <col min="3" max="3" width="5.5703125" bestFit="1" customWidth="1"/>
    <col min="4" max="5" width="5.42578125" bestFit="1" customWidth="1"/>
    <col min="6" max="6" width="7.28515625" bestFit="1" customWidth="1"/>
    <col min="7" max="8" width="8.5703125" bestFit="1" customWidth="1"/>
    <col min="9" max="9" width="6.5703125" bestFit="1" customWidth="1"/>
    <col min="10" max="10" width="9.5703125" bestFit="1" customWidth="1"/>
    <col min="11" max="12" width="8.5703125" bestFit="1" customWidth="1"/>
    <col min="13" max="13" width="6.5703125" bestFit="1" customWidth="1"/>
    <col min="14" max="14" width="8.5703125" bestFit="1" customWidth="1"/>
    <col min="15" max="15" width="9.5703125" bestFit="1" customWidth="1"/>
    <col min="16" max="16" width="8.5703125" bestFit="1" customWidth="1"/>
    <col min="17" max="17" width="7.85546875" customWidth="1"/>
    <col min="18" max="18" width="9.5703125" bestFit="1" customWidth="1"/>
    <col min="19" max="19" width="5.5703125" bestFit="1" customWidth="1"/>
    <col min="20" max="21" width="5.42578125" bestFit="1" customWidth="1"/>
    <col min="22" max="22" width="9.7109375" customWidth="1"/>
  </cols>
  <sheetData>
    <row r="1" spans="1:22" ht="12.75" x14ac:dyDescent="0.2">
      <c r="V1" s="2" t="s">
        <v>20</v>
      </c>
    </row>
    <row r="2" spans="1:22" ht="12.75" x14ac:dyDescent="0.2">
      <c r="A2" s="578" t="str">
        <f>'AT-1'!A2</f>
        <v>[Mid Day Meal Scheme, U.P.]</v>
      </c>
      <c r="B2" s="570"/>
      <c r="C2" s="570"/>
      <c r="D2" s="570"/>
      <c r="E2" s="570"/>
      <c r="F2" s="570"/>
      <c r="G2" s="570"/>
      <c r="H2" s="570"/>
      <c r="I2" s="570"/>
      <c r="J2" s="570"/>
      <c r="K2" s="570"/>
      <c r="L2" s="570"/>
      <c r="M2" s="570"/>
      <c r="N2" s="570"/>
      <c r="O2" s="570"/>
      <c r="P2" s="570"/>
      <c r="Q2" s="570"/>
      <c r="R2" s="570"/>
      <c r="S2" s="570"/>
      <c r="T2" s="570"/>
      <c r="U2" s="570"/>
      <c r="V2" s="570"/>
    </row>
    <row r="3" spans="1:22" ht="23.25" x14ac:dyDescent="0.35">
      <c r="A3" s="582" t="str">
        <f>'AT-1'!A3</f>
        <v>Annual Work Plan and Budget 2018-19</v>
      </c>
      <c r="B3" s="570"/>
      <c r="C3" s="570"/>
      <c r="D3" s="570"/>
      <c r="E3" s="570"/>
      <c r="F3" s="570"/>
      <c r="G3" s="570"/>
      <c r="H3" s="570"/>
      <c r="I3" s="570"/>
      <c r="J3" s="570"/>
      <c r="K3" s="570"/>
      <c r="L3" s="570"/>
      <c r="M3" s="570"/>
      <c r="N3" s="570"/>
      <c r="O3" s="570"/>
      <c r="P3" s="570"/>
      <c r="Q3" s="570"/>
      <c r="R3" s="570"/>
      <c r="S3" s="570"/>
      <c r="T3" s="570"/>
      <c r="U3" s="570"/>
      <c r="V3" s="570"/>
    </row>
    <row r="4" spans="1:22" ht="12.75" x14ac:dyDescent="0.2">
      <c r="A4" s="579" t="s">
        <v>21</v>
      </c>
      <c r="B4" s="570"/>
      <c r="C4" s="570"/>
      <c r="D4" s="570"/>
      <c r="E4" s="570"/>
      <c r="F4" s="570"/>
      <c r="G4" s="570"/>
      <c r="H4" s="570"/>
      <c r="I4" s="570"/>
      <c r="J4" s="570"/>
      <c r="K4" s="570"/>
      <c r="L4" s="570"/>
      <c r="M4" s="570"/>
      <c r="N4" s="570"/>
      <c r="O4" s="570"/>
      <c r="P4" s="570"/>
      <c r="Q4" s="570"/>
      <c r="R4" s="570"/>
      <c r="S4" s="570"/>
      <c r="T4" s="570"/>
      <c r="U4" s="570"/>
      <c r="V4" s="570"/>
    </row>
    <row r="5" spans="1:22" ht="12.75" x14ac:dyDescent="0.2">
      <c r="A5" s="14" t="str">
        <f>'AT-1'!A5</f>
        <v>State: UTTAR PRADESH</v>
      </c>
      <c r="V5" s="15" t="s">
        <v>22</v>
      </c>
    </row>
    <row r="6" spans="1:22" ht="12.75" x14ac:dyDescent="0.2">
      <c r="A6" s="560" t="s">
        <v>18</v>
      </c>
      <c r="B6" s="560" t="s">
        <v>23</v>
      </c>
      <c r="C6" s="565" t="s">
        <v>24</v>
      </c>
      <c r="D6" s="580"/>
      <c r="E6" s="580"/>
      <c r="F6" s="566"/>
      <c r="G6" s="557" t="s">
        <v>25</v>
      </c>
      <c r="H6" s="558"/>
      <c r="I6" s="558"/>
      <c r="J6" s="558"/>
      <c r="K6" s="558"/>
      <c r="L6" s="558"/>
      <c r="M6" s="558"/>
      <c r="N6" s="558"/>
      <c r="O6" s="558"/>
      <c r="P6" s="558"/>
      <c r="Q6" s="558"/>
      <c r="R6" s="559"/>
      <c r="S6" s="565" t="s">
        <v>26</v>
      </c>
      <c r="T6" s="580"/>
      <c r="U6" s="580"/>
      <c r="V6" s="566"/>
    </row>
    <row r="7" spans="1:22" ht="12.75" x14ac:dyDescent="0.2">
      <c r="A7" s="573"/>
      <c r="B7" s="573"/>
      <c r="C7" s="567"/>
      <c r="D7" s="581"/>
      <c r="E7" s="581"/>
      <c r="F7" s="568"/>
      <c r="G7" s="557" t="s">
        <v>27</v>
      </c>
      <c r="H7" s="558"/>
      <c r="I7" s="558"/>
      <c r="J7" s="559"/>
      <c r="K7" s="557" t="s">
        <v>28</v>
      </c>
      <c r="L7" s="558"/>
      <c r="M7" s="558"/>
      <c r="N7" s="559"/>
      <c r="O7" s="557" t="s">
        <v>11</v>
      </c>
      <c r="P7" s="558"/>
      <c r="Q7" s="558"/>
      <c r="R7" s="559"/>
      <c r="S7" s="567"/>
      <c r="T7" s="581"/>
      <c r="U7" s="581"/>
      <c r="V7" s="568"/>
    </row>
    <row r="8" spans="1:22" ht="12.75" x14ac:dyDescent="0.2">
      <c r="A8" s="561"/>
      <c r="B8" s="561"/>
      <c r="C8" s="16" t="s">
        <v>29</v>
      </c>
      <c r="D8" s="16" t="s">
        <v>30</v>
      </c>
      <c r="E8" s="16" t="s">
        <v>31</v>
      </c>
      <c r="F8" s="16" t="s">
        <v>32</v>
      </c>
      <c r="G8" s="16" t="s">
        <v>29</v>
      </c>
      <c r="H8" s="16" t="s">
        <v>30</v>
      </c>
      <c r="I8" s="16" t="s">
        <v>31</v>
      </c>
      <c r="J8" s="16" t="s">
        <v>32</v>
      </c>
      <c r="K8" s="16" t="s">
        <v>29</v>
      </c>
      <c r="L8" s="16" t="s">
        <v>30</v>
      </c>
      <c r="M8" s="16" t="s">
        <v>31</v>
      </c>
      <c r="N8" s="16" t="s">
        <v>32</v>
      </c>
      <c r="O8" s="16" t="s">
        <v>29</v>
      </c>
      <c r="P8" s="16" t="s">
        <v>30</v>
      </c>
      <c r="Q8" s="16" t="s">
        <v>31</v>
      </c>
      <c r="R8" s="16" t="s">
        <v>32</v>
      </c>
      <c r="S8" s="16" t="s">
        <v>29</v>
      </c>
      <c r="T8" s="16" t="s">
        <v>30</v>
      </c>
      <c r="U8" s="16" t="s">
        <v>31</v>
      </c>
      <c r="V8" s="16" t="s">
        <v>32</v>
      </c>
    </row>
    <row r="9" spans="1:22" ht="12.75" x14ac:dyDescent="0.2">
      <c r="A9" s="4"/>
      <c r="B9" s="17" t="s">
        <v>33</v>
      </c>
      <c r="C9" s="576">
        <v>159460.32999999999</v>
      </c>
      <c r="D9" s="576">
        <v>47798.2</v>
      </c>
      <c r="E9" s="576">
        <v>1306.7</v>
      </c>
      <c r="F9" s="577">
        <f>C9+D9+E9</f>
        <v>208565.22999999998</v>
      </c>
      <c r="G9" s="18"/>
      <c r="H9" s="18"/>
      <c r="I9" s="18"/>
      <c r="J9" s="12"/>
      <c r="K9" s="18"/>
      <c r="L9" s="18"/>
      <c r="M9" s="18"/>
      <c r="N9" s="18"/>
      <c r="O9" s="18"/>
      <c r="P9" s="18"/>
      <c r="Q9" s="18"/>
      <c r="R9" s="18"/>
      <c r="S9" s="576">
        <f>C9-O20</f>
        <v>47349.179999999978</v>
      </c>
      <c r="T9" s="576">
        <f>D9-P20</f>
        <v>3109.7999999999956</v>
      </c>
      <c r="U9" s="576">
        <f>E9-Q20</f>
        <v>102</v>
      </c>
      <c r="V9" s="577">
        <f>S9+T9+U9</f>
        <v>50560.979999999974</v>
      </c>
    </row>
    <row r="10" spans="1:22" ht="12.75" x14ac:dyDescent="0.2">
      <c r="A10" s="19">
        <v>1</v>
      </c>
      <c r="B10" s="19" t="s">
        <v>34</v>
      </c>
      <c r="C10" s="573"/>
      <c r="D10" s="573"/>
      <c r="E10" s="573"/>
      <c r="F10" s="573"/>
      <c r="G10" s="11">
        <v>10293.719999999999</v>
      </c>
      <c r="H10" s="18"/>
      <c r="I10" s="18"/>
      <c r="J10" s="12">
        <f>SUM(G10:I10)</f>
        <v>10293.719999999999</v>
      </c>
      <c r="K10" s="18"/>
      <c r="L10" s="18"/>
      <c r="M10" s="18"/>
      <c r="N10" s="12">
        <f>SUM(K10:M10)</f>
        <v>0</v>
      </c>
      <c r="O10" s="18">
        <f>G10+K10</f>
        <v>10293.719999999999</v>
      </c>
      <c r="P10" s="18"/>
      <c r="Q10" s="18"/>
      <c r="R10" s="12">
        <f>O10+P10+Q10</f>
        <v>10293.719999999999</v>
      </c>
      <c r="S10" s="573"/>
      <c r="T10" s="573"/>
      <c r="U10" s="573"/>
      <c r="V10" s="573"/>
    </row>
    <row r="11" spans="1:22" ht="12.75" x14ac:dyDescent="0.2">
      <c r="A11" s="19">
        <v>2</v>
      </c>
      <c r="B11" s="19" t="s">
        <v>36</v>
      </c>
      <c r="C11" s="573"/>
      <c r="D11" s="573"/>
      <c r="E11" s="573"/>
      <c r="F11" s="573"/>
      <c r="G11" s="11">
        <v>43567.39</v>
      </c>
      <c r="H11" s="11">
        <v>19876.95</v>
      </c>
      <c r="I11" s="11">
        <v>535.84</v>
      </c>
      <c r="J11" s="12">
        <f>SUM(G11:I11)</f>
        <v>63980.179999999993</v>
      </c>
      <c r="K11" s="11">
        <v>29044.93</v>
      </c>
      <c r="L11" s="11">
        <v>13251.3</v>
      </c>
      <c r="M11" s="11">
        <v>357.22</v>
      </c>
      <c r="N11" s="12">
        <f>SUM(K11:M11)</f>
        <v>42653.45</v>
      </c>
      <c r="O11" s="18">
        <f>G11+K11</f>
        <v>72612.320000000007</v>
      </c>
      <c r="P11" s="18">
        <f>H11+L11</f>
        <v>33128.25</v>
      </c>
      <c r="Q11" s="18">
        <f>I11+M11</f>
        <v>893.06000000000006</v>
      </c>
      <c r="R11" s="12">
        <f>O11+P11+Q11</f>
        <v>106633.63</v>
      </c>
      <c r="S11" s="573"/>
      <c r="T11" s="573"/>
      <c r="U11" s="573"/>
      <c r="V11" s="573"/>
    </row>
    <row r="12" spans="1:22" ht="12.75" x14ac:dyDescent="0.2">
      <c r="A12" s="19">
        <v>3</v>
      </c>
      <c r="B12" s="19" t="s">
        <v>42</v>
      </c>
      <c r="C12" s="573"/>
      <c r="D12" s="573"/>
      <c r="E12" s="573"/>
      <c r="F12" s="573"/>
      <c r="G12" s="11">
        <v>1978.36</v>
      </c>
      <c r="H12" s="18"/>
      <c r="I12" s="18"/>
      <c r="J12" s="12">
        <f>SUM(G12:I12)</f>
        <v>1978.36</v>
      </c>
      <c r="K12" s="18"/>
      <c r="L12" s="18"/>
      <c r="M12" s="18"/>
      <c r="N12" s="12">
        <f>SUM(K12:M12)</f>
        <v>0</v>
      </c>
      <c r="O12" s="18">
        <f>G12+K12</f>
        <v>1978.36</v>
      </c>
      <c r="P12" s="18"/>
      <c r="Q12" s="18"/>
      <c r="R12" s="12">
        <f>O12+P12+Q12</f>
        <v>1978.36</v>
      </c>
      <c r="S12" s="573"/>
      <c r="T12" s="573"/>
      <c r="U12" s="573"/>
      <c r="V12" s="573"/>
    </row>
    <row r="13" spans="1:22" ht="12.75" x14ac:dyDescent="0.2">
      <c r="A13" s="19">
        <v>4</v>
      </c>
      <c r="B13" s="19" t="s">
        <v>43</v>
      </c>
      <c r="C13" s="573"/>
      <c r="D13" s="573"/>
      <c r="E13" s="573"/>
      <c r="F13" s="573"/>
      <c r="G13" s="11">
        <v>1909.23</v>
      </c>
      <c r="H13" s="18"/>
      <c r="I13" s="18"/>
      <c r="J13" s="12">
        <f>SUM(G13:I13)</f>
        <v>1909.23</v>
      </c>
      <c r="K13" s="18"/>
      <c r="L13" s="18"/>
      <c r="M13" s="18"/>
      <c r="N13" s="12">
        <f>SUM(K13:M13)</f>
        <v>0</v>
      </c>
      <c r="O13" s="18">
        <f>G13+K13</f>
        <v>1909.23</v>
      </c>
      <c r="P13" s="18"/>
      <c r="Q13" s="18"/>
      <c r="R13" s="12">
        <f>O13+P13+Q13</f>
        <v>1909.23</v>
      </c>
      <c r="S13" s="573"/>
      <c r="T13" s="573"/>
      <c r="U13" s="573"/>
      <c r="V13" s="573"/>
    </row>
    <row r="14" spans="1:22" ht="12.75" x14ac:dyDescent="0.2">
      <c r="A14" s="19">
        <v>5</v>
      </c>
      <c r="B14" s="19" t="s">
        <v>45</v>
      </c>
      <c r="C14" s="573"/>
      <c r="D14" s="573"/>
      <c r="E14" s="573"/>
      <c r="F14" s="573"/>
      <c r="G14" s="11">
        <v>15190.51</v>
      </c>
      <c r="H14" s="11">
        <v>6936.09</v>
      </c>
      <c r="I14" s="11">
        <v>186.99</v>
      </c>
      <c r="J14" s="12">
        <f>SUM(G14:I14)</f>
        <v>22313.59</v>
      </c>
      <c r="K14" s="11">
        <v>10127.01</v>
      </c>
      <c r="L14" s="11">
        <v>4624.0600000000004</v>
      </c>
      <c r="M14" s="11">
        <v>124.65</v>
      </c>
      <c r="N14" s="12">
        <f>SUM(K14:M14)</f>
        <v>14875.72</v>
      </c>
      <c r="O14" s="18">
        <f>G14+K14</f>
        <v>25317.52</v>
      </c>
      <c r="P14" s="18">
        <f>H14+L14</f>
        <v>11560.150000000001</v>
      </c>
      <c r="Q14" s="18">
        <f>I14+M14</f>
        <v>311.64</v>
      </c>
      <c r="R14" s="12">
        <f>O14+P14+Q14</f>
        <v>37189.31</v>
      </c>
      <c r="S14" s="573"/>
      <c r="T14" s="573"/>
      <c r="U14" s="573"/>
      <c r="V14" s="573"/>
    </row>
    <row r="15" spans="1:22" ht="12.75" x14ac:dyDescent="0.2">
      <c r="A15" s="19" t="s">
        <v>53</v>
      </c>
      <c r="B15" s="26" t="s">
        <v>11</v>
      </c>
      <c r="C15" s="573"/>
      <c r="D15" s="573"/>
      <c r="E15" s="573"/>
      <c r="F15" s="573"/>
      <c r="G15" s="12">
        <f t="shared" ref="G15:R15" si="0">SUM(G9:G14)</f>
        <v>72939.210000000006</v>
      </c>
      <c r="H15" s="12">
        <f t="shared" si="0"/>
        <v>26813.040000000001</v>
      </c>
      <c r="I15" s="12">
        <f t="shared" si="0"/>
        <v>722.83</v>
      </c>
      <c r="J15" s="12">
        <f t="shared" si="0"/>
        <v>100475.07999999999</v>
      </c>
      <c r="K15" s="12">
        <f t="shared" si="0"/>
        <v>39171.94</v>
      </c>
      <c r="L15" s="12">
        <f t="shared" si="0"/>
        <v>17875.36</v>
      </c>
      <c r="M15" s="12">
        <f t="shared" si="0"/>
        <v>481.87</v>
      </c>
      <c r="N15" s="12">
        <f t="shared" si="0"/>
        <v>57529.17</v>
      </c>
      <c r="O15" s="12">
        <f t="shared" si="0"/>
        <v>112111.15000000001</v>
      </c>
      <c r="P15" s="12">
        <f t="shared" si="0"/>
        <v>44688.4</v>
      </c>
      <c r="Q15" s="12">
        <f t="shared" si="0"/>
        <v>1204.7</v>
      </c>
      <c r="R15" s="12">
        <f t="shared" si="0"/>
        <v>158004.25</v>
      </c>
      <c r="S15" s="573"/>
      <c r="T15" s="573"/>
      <c r="U15" s="573"/>
      <c r="V15" s="573"/>
    </row>
    <row r="16" spans="1:22" ht="12.75" x14ac:dyDescent="0.2">
      <c r="A16" s="4"/>
      <c r="B16" s="17" t="s">
        <v>61</v>
      </c>
      <c r="C16" s="573"/>
      <c r="D16" s="573"/>
      <c r="E16" s="573"/>
      <c r="F16" s="573"/>
      <c r="G16" s="18"/>
      <c r="H16" s="18"/>
      <c r="I16" s="18"/>
      <c r="J16" s="18"/>
      <c r="K16" s="18"/>
      <c r="L16" s="18"/>
      <c r="M16" s="18"/>
      <c r="N16" s="18"/>
      <c r="O16" s="18"/>
      <c r="P16" s="18"/>
      <c r="Q16" s="18"/>
      <c r="R16" s="18"/>
      <c r="S16" s="573"/>
      <c r="T16" s="573"/>
      <c r="U16" s="573"/>
      <c r="V16" s="573"/>
    </row>
    <row r="17" spans="1:22" ht="12.75" x14ac:dyDescent="0.2">
      <c r="A17" s="19">
        <v>6</v>
      </c>
      <c r="B17" s="19" t="s">
        <v>66</v>
      </c>
      <c r="C17" s="573"/>
      <c r="D17" s="573"/>
      <c r="E17" s="573"/>
      <c r="F17" s="573"/>
      <c r="G17" s="18"/>
      <c r="H17" s="18"/>
      <c r="I17" s="18"/>
      <c r="J17" s="12">
        <f>SUM(G17:I17)</f>
        <v>0</v>
      </c>
      <c r="K17" s="18"/>
      <c r="L17" s="18"/>
      <c r="M17" s="18"/>
      <c r="N17" s="12">
        <f>SUM(K17:M17)</f>
        <v>0</v>
      </c>
      <c r="O17" s="18"/>
      <c r="P17" s="18"/>
      <c r="Q17" s="18"/>
      <c r="R17" s="18"/>
      <c r="S17" s="573"/>
      <c r="T17" s="573"/>
      <c r="U17" s="573"/>
      <c r="V17" s="573"/>
    </row>
    <row r="18" spans="1:22" ht="12.75" x14ac:dyDescent="0.2">
      <c r="A18" s="19">
        <v>7</v>
      </c>
      <c r="B18" s="19" t="s">
        <v>71</v>
      </c>
      <c r="C18" s="573"/>
      <c r="D18" s="573"/>
      <c r="E18" s="573"/>
      <c r="F18" s="573"/>
      <c r="G18" s="18"/>
      <c r="H18" s="18"/>
      <c r="I18" s="18"/>
      <c r="J18" s="12">
        <f>SUM(G18:I18)</f>
        <v>0</v>
      </c>
      <c r="K18" s="18"/>
      <c r="L18" s="18"/>
      <c r="M18" s="18"/>
      <c r="N18" s="12">
        <f>SUM(K18:M18)</f>
        <v>0</v>
      </c>
      <c r="O18" s="18"/>
      <c r="P18" s="18"/>
      <c r="Q18" s="18"/>
      <c r="R18" s="18"/>
      <c r="S18" s="573"/>
      <c r="T18" s="573"/>
      <c r="U18" s="573"/>
      <c r="V18" s="573"/>
    </row>
    <row r="19" spans="1:22" ht="12.75" x14ac:dyDescent="0.2">
      <c r="A19" s="19" t="s">
        <v>74</v>
      </c>
      <c r="B19" s="26" t="s">
        <v>11</v>
      </c>
      <c r="C19" s="573"/>
      <c r="D19" s="573"/>
      <c r="E19" s="573"/>
      <c r="F19" s="573"/>
      <c r="G19" s="12">
        <f t="shared" ref="G19:R19" si="1">SUM(G17:G18)</f>
        <v>0</v>
      </c>
      <c r="H19" s="12">
        <f t="shared" si="1"/>
        <v>0</v>
      </c>
      <c r="I19" s="12">
        <f t="shared" si="1"/>
        <v>0</v>
      </c>
      <c r="J19" s="12">
        <f t="shared" si="1"/>
        <v>0</v>
      </c>
      <c r="K19" s="12">
        <f t="shared" si="1"/>
        <v>0</v>
      </c>
      <c r="L19" s="12">
        <f t="shared" si="1"/>
        <v>0</v>
      </c>
      <c r="M19" s="12">
        <f t="shared" si="1"/>
        <v>0</v>
      </c>
      <c r="N19" s="12">
        <f t="shared" si="1"/>
        <v>0</v>
      </c>
      <c r="O19" s="12">
        <f t="shared" si="1"/>
        <v>0</v>
      </c>
      <c r="P19" s="12">
        <f t="shared" si="1"/>
        <v>0</v>
      </c>
      <c r="Q19" s="12">
        <f t="shared" si="1"/>
        <v>0</v>
      </c>
      <c r="R19" s="12">
        <f t="shared" si="1"/>
        <v>0</v>
      </c>
      <c r="S19" s="573"/>
      <c r="T19" s="573"/>
      <c r="U19" s="573"/>
      <c r="V19" s="573"/>
    </row>
    <row r="20" spans="1:22" ht="12.75" x14ac:dyDescent="0.2">
      <c r="A20" s="4"/>
      <c r="B20" s="7" t="s">
        <v>78</v>
      </c>
      <c r="C20" s="561"/>
      <c r="D20" s="561"/>
      <c r="E20" s="561"/>
      <c r="F20" s="561"/>
      <c r="G20" s="12">
        <f t="shared" ref="G20:R20" si="2">G15+G19</f>
        <v>72939.210000000006</v>
      </c>
      <c r="H20" s="12">
        <f t="shared" si="2"/>
        <v>26813.040000000001</v>
      </c>
      <c r="I20" s="12">
        <f t="shared" si="2"/>
        <v>722.83</v>
      </c>
      <c r="J20" s="12">
        <f t="shared" si="2"/>
        <v>100475.07999999999</v>
      </c>
      <c r="K20" s="12">
        <f t="shared" si="2"/>
        <v>39171.94</v>
      </c>
      <c r="L20" s="12">
        <f t="shared" si="2"/>
        <v>17875.36</v>
      </c>
      <c r="M20" s="12">
        <f t="shared" si="2"/>
        <v>481.87</v>
      </c>
      <c r="N20" s="12">
        <f t="shared" si="2"/>
        <v>57529.17</v>
      </c>
      <c r="O20" s="12">
        <f t="shared" si="2"/>
        <v>112111.15000000001</v>
      </c>
      <c r="P20" s="12">
        <f t="shared" si="2"/>
        <v>44688.4</v>
      </c>
      <c r="Q20" s="12">
        <f t="shared" si="2"/>
        <v>1204.7</v>
      </c>
      <c r="R20" s="12">
        <f t="shared" si="2"/>
        <v>158004.25</v>
      </c>
      <c r="S20" s="561"/>
      <c r="T20" s="561"/>
      <c r="U20" s="561"/>
      <c r="V20" s="561"/>
    </row>
    <row r="21" spans="1:22" ht="12.75" x14ac:dyDescent="0.2"/>
    <row r="22" spans="1:22" s="301" customFormat="1" ht="12.75" x14ac:dyDescent="0.2"/>
    <row r="23" spans="1:22" s="301" customFormat="1" ht="12.75" x14ac:dyDescent="0.2"/>
    <row r="24" spans="1:22" s="301" customFormat="1" ht="12.75" x14ac:dyDescent="0.2"/>
    <row r="25" spans="1:22" s="301" customFormat="1" ht="12.75" x14ac:dyDescent="0.2"/>
    <row r="26" spans="1:22" ht="12.75" x14ac:dyDescent="0.2"/>
    <row r="27" spans="1:22" ht="12.75" x14ac:dyDescent="0.2"/>
    <row r="28" spans="1:22" ht="12.75" x14ac:dyDescent="0.2"/>
    <row r="29" spans="1:22" ht="12.75" x14ac:dyDescent="0.2">
      <c r="A29" s="14" t="str">
        <f>'AT-1'!A46</f>
        <v>Date:</v>
      </c>
      <c r="P29" s="37"/>
      <c r="Q29" s="13" t="str">
        <f>'AT-1'!J46</f>
        <v>(Signature)</v>
      </c>
    </row>
    <row r="30" spans="1:22" ht="12.75" x14ac:dyDescent="0.2">
      <c r="A30" s="14" t="str">
        <f>'AT-1'!A47</f>
        <v>Place: LUCKNOW</v>
      </c>
      <c r="P30" s="37"/>
      <c r="Q30" s="13" t="str">
        <f>'AT-1'!J47</f>
        <v>Secretary Basic Education Department</v>
      </c>
    </row>
    <row r="31" spans="1:22" ht="12.75" x14ac:dyDescent="0.2">
      <c r="P31" s="13" t="str">
        <f>'AT-1'!I48</f>
        <v>Seal:</v>
      </c>
      <c r="Q31" s="37"/>
    </row>
  </sheetData>
  <mergeCells count="19">
    <mergeCell ref="U9:U20"/>
    <mergeCell ref="C6:F7"/>
    <mergeCell ref="E9:E20"/>
    <mergeCell ref="D9:D20"/>
    <mergeCell ref="C9:C20"/>
    <mergeCell ref="F9:F20"/>
    <mergeCell ref="A2:V2"/>
    <mergeCell ref="A4:V4"/>
    <mergeCell ref="S6:V7"/>
    <mergeCell ref="S9:S20"/>
    <mergeCell ref="V9:V20"/>
    <mergeCell ref="T9:T20"/>
    <mergeCell ref="A6:A8"/>
    <mergeCell ref="B6:B8"/>
    <mergeCell ref="A3:V3"/>
    <mergeCell ref="O7:R7"/>
    <mergeCell ref="K7:N7"/>
    <mergeCell ref="G6:R6"/>
    <mergeCell ref="G7:J7"/>
  </mergeCells>
  <printOptions horizontalCentered="1"/>
  <pageMargins left="0.59055118110236227" right="0.59055118110236227" top="0.78740157480314965" bottom="0.59055118110236227" header="0.78740157480314965" footer="0.39370078740157483"/>
  <pageSetup paperSize="9" scale="74" fitToHeight="0" pageOrder="overThenDown" orientation="landscape" cellComments="atEnd" r:id="rId1"/>
  <headerFooter>
    <oddFooter>&amp;R&amp;P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29"/>
  <sheetViews>
    <sheetView view="pageBreakPreview" zoomScaleSheetLayoutView="100" workbookViewId="0">
      <pane xSplit="2" ySplit="10" topLeftCell="C2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5703125" style="343" customWidth="1"/>
    <col min="2" max="2" width="14.42578125" style="343"/>
    <col min="3" max="3" width="8.5703125" style="343" bestFit="1" customWidth="1"/>
    <col min="4" max="4" width="11.5703125" style="343" bestFit="1" customWidth="1"/>
    <col min="5" max="5" width="10.5703125" style="343" bestFit="1" customWidth="1"/>
    <col min="6" max="6" width="8.5703125" style="343" bestFit="1" customWidth="1"/>
    <col min="7" max="7" width="11.5703125" style="343" bestFit="1" customWidth="1"/>
    <col min="8" max="8" width="8.5703125" style="343" bestFit="1" customWidth="1"/>
    <col min="9" max="9" width="11.5703125" style="343" bestFit="1" customWidth="1"/>
    <col min="10" max="13" width="14.42578125" style="343" hidden="1"/>
    <col min="14" max="14" width="11.28515625" style="343" bestFit="1" customWidth="1"/>
    <col min="15" max="15" width="13.5703125" style="343" customWidth="1"/>
    <col min="16" max="16" width="13" style="343" customWidth="1"/>
    <col min="17" max="16384" width="14.42578125" style="343"/>
  </cols>
  <sheetData>
    <row r="1" spans="1:26" ht="12.75" x14ac:dyDescent="0.2">
      <c r="A1" s="302"/>
      <c r="B1" s="302"/>
      <c r="C1" s="302"/>
      <c r="D1" s="302"/>
      <c r="E1" s="608"/>
      <c r="F1" s="608"/>
      <c r="G1" s="302"/>
      <c r="H1" s="302"/>
      <c r="I1" s="302"/>
      <c r="J1" s="608"/>
      <c r="K1" s="608"/>
      <c r="L1" s="608"/>
      <c r="M1" s="608"/>
      <c r="N1" s="302"/>
      <c r="O1" s="302"/>
      <c r="P1" s="354" t="s">
        <v>492</v>
      </c>
    </row>
    <row r="2" spans="1:26" ht="12.75" x14ac:dyDescent="0.2">
      <c r="A2" s="594" t="str">
        <f>'AT-2-S1 BUDGET'!A2</f>
        <v>[Mid Day Meal Scheme, U.P.]</v>
      </c>
      <c r="B2" s="608"/>
      <c r="C2" s="608"/>
      <c r="D2" s="608"/>
      <c r="E2" s="608"/>
      <c r="F2" s="608"/>
      <c r="G2" s="608"/>
      <c r="H2" s="608"/>
      <c r="I2" s="608"/>
      <c r="J2" s="608"/>
      <c r="K2" s="608"/>
      <c r="L2" s="608"/>
      <c r="M2" s="608"/>
      <c r="N2" s="608"/>
      <c r="O2" s="608"/>
      <c r="P2" s="608"/>
    </row>
    <row r="3" spans="1:26" ht="23.25" x14ac:dyDescent="0.2">
      <c r="A3" s="597" t="str">
        <f>'AT-2-S1 BUDGET'!A3</f>
        <v>Annual Work Plan and Budget 2018-19</v>
      </c>
      <c r="B3" s="608"/>
      <c r="C3" s="608"/>
      <c r="D3" s="608"/>
      <c r="E3" s="608"/>
      <c r="F3" s="608"/>
      <c r="G3" s="608"/>
      <c r="H3" s="608"/>
      <c r="I3" s="608"/>
      <c r="J3" s="608"/>
      <c r="K3" s="608"/>
      <c r="L3" s="608"/>
      <c r="M3" s="608"/>
      <c r="N3" s="608"/>
      <c r="O3" s="608"/>
      <c r="P3" s="608"/>
    </row>
    <row r="4" spans="1:26" ht="12.75" x14ac:dyDescent="0.2">
      <c r="A4" s="602" t="s">
        <v>493</v>
      </c>
      <c r="B4" s="608"/>
      <c r="C4" s="608"/>
      <c r="D4" s="608"/>
      <c r="E4" s="608"/>
      <c r="F4" s="608"/>
      <c r="G4" s="608"/>
      <c r="H4" s="608"/>
      <c r="I4" s="608"/>
      <c r="J4" s="608"/>
      <c r="K4" s="608"/>
      <c r="L4" s="608"/>
      <c r="M4" s="608"/>
      <c r="N4" s="608"/>
      <c r="O4" s="608"/>
      <c r="P4" s="608"/>
    </row>
    <row r="5" spans="1:26" ht="12.75" x14ac:dyDescent="0.2">
      <c r="A5" s="324" t="str">
        <f>AT_2A_fundflow!A5</f>
        <v>State: UTTAR PRADESH</v>
      </c>
      <c r="B5" s="302"/>
      <c r="C5" s="302"/>
      <c r="D5" s="302"/>
      <c r="E5" s="302"/>
      <c r="F5" s="608"/>
      <c r="G5" s="608"/>
      <c r="H5" s="608"/>
      <c r="I5" s="608"/>
      <c r="J5" s="302"/>
      <c r="K5" s="302"/>
      <c r="L5" s="302"/>
      <c r="M5" s="302"/>
      <c r="N5" s="302"/>
      <c r="O5" s="302"/>
      <c r="P5" s="322" t="s">
        <v>494</v>
      </c>
    </row>
    <row r="6" spans="1:26" ht="12.75" x14ac:dyDescent="0.2">
      <c r="A6" s="603" t="s">
        <v>304</v>
      </c>
      <c r="B6" s="603" t="s">
        <v>75</v>
      </c>
      <c r="C6" s="605" t="s">
        <v>495</v>
      </c>
      <c r="D6" s="609"/>
      <c r="E6" s="610"/>
      <c r="F6" s="605" t="s">
        <v>496</v>
      </c>
      <c r="G6" s="610"/>
      <c r="H6" s="605" t="s">
        <v>497</v>
      </c>
      <c r="I6" s="610"/>
      <c r="J6" s="605" t="s">
        <v>498</v>
      </c>
      <c r="K6" s="610"/>
      <c r="L6" s="605" t="s">
        <v>499</v>
      </c>
      <c r="M6" s="610"/>
      <c r="N6" s="605" t="s">
        <v>500</v>
      </c>
      <c r="O6" s="610"/>
      <c r="P6" s="603" t="s">
        <v>501</v>
      </c>
    </row>
    <row r="7" spans="1:26" ht="12.75" x14ac:dyDescent="0.2">
      <c r="A7" s="631"/>
      <c r="B7" s="631"/>
      <c r="C7" s="603" t="s">
        <v>502</v>
      </c>
      <c r="D7" s="605" t="s">
        <v>503</v>
      </c>
      <c r="E7" s="610"/>
      <c r="F7" s="603" t="s">
        <v>502</v>
      </c>
      <c r="G7" s="638" t="s">
        <v>1148</v>
      </c>
      <c r="H7" s="603" t="s">
        <v>502</v>
      </c>
      <c r="I7" s="638" t="s">
        <v>1148</v>
      </c>
      <c r="J7" s="603" t="s">
        <v>504</v>
      </c>
      <c r="K7" s="603" t="s">
        <v>505</v>
      </c>
      <c r="L7" s="603" t="s">
        <v>504</v>
      </c>
      <c r="M7" s="603" t="s">
        <v>505</v>
      </c>
      <c r="N7" s="638" t="s">
        <v>1149</v>
      </c>
      <c r="O7" s="638" t="s">
        <v>1150</v>
      </c>
      <c r="P7" s="631"/>
    </row>
    <row r="8" spans="1:26" ht="42.75" customHeight="1" x14ac:dyDescent="0.2">
      <c r="A8" s="611"/>
      <c r="B8" s="611"/>
      <c r="C8" s="611"/>
      <c r="D8" s="310" t="s">
        <v>15</v>
      </c>
      <c r="E8" s="310" t="s">
        <v>16</v>
      </c>
      <c r="F8" s="611"/>
      <c r="G8" s="611"/>
      <c r="H8" s="611"/>
      <c r="I8" s="611"/>
      <c r="J8" s="611"/>
      <c r="K8" s="611"/>
      <c r="L8" s="611"/>
      <c r="M8" s="611"/>
      <c r="N8" s="611"/>
      <c r="O8" s="611"/>
      <c r="P8" s="611"/>
    </row>
    <row r="9" spans="1:26" ht="12.75" x14ac:dyDescent="0.2">
      <c r="A9" s="310">
        <v>1</v>
      </c>
      <c r="B9" s="310">
        <v>2</v>
      </c>
      <c r="C9" s="310">
        <v>3</v>
      </c>
      <c r="D9" s="310">
        <v>4</v>
      </c>
      <c r="E9" s="310">
        <v>5</v>
      </c>
      <c r="F9" s="310">
        <v>6</v>
      </c>
      <c r="G9" s="310">
        <v>7</v>
      </c>
      <c r="H9" s="310">
        <v>8</v>
      </c>
      <c r="I9" s="310">
        <v>9</v>
      </c>
      <c r="J9" s="310">
        <v>10</v>
      </c>
      <c r="K9" s="310">
        <v>11</v>
      </c>
      <c r="L9" s="310">
        <v>12</v>
      </c>
      <c r="M9" s="310">
        <v>13</v>
      </c>
      <c r="N9" s="310">
        <v>10</v>
      </c>
      <c r="O9" s="310">
        <v>11</v>
      </c>
      <c r="P9" s="310">
        <v>12</v>
      </c>
    </row>
    <row r="10" spans="1:26" ht="12.75" x14ac:dyDescent="0.2">
      <c r="A10" s="316"/>
      <c r="B10" s="316" t="s">
        <v>32</v>
      </c>
      <c r="C10" s="314">
        <f t="shared" ref="C10:P10" si="0">SUM(C11:C22)</f>
        <v>122572</v>
      </c>
      <c r="D10" s="415">
        <f t="shared" si="0"/>
        <v>75000.66</v>
      </c>
      <c r="E10" s="415">
        <f t="shared" si="0"/>
        <v>6055.3274999999994</v>
      </c>
      <c r="F10" s="314">
        <f t="shared" si="0"/>
        <v>112803</v>
      </c>
      <c r="G10" s="415">
        <f t="shared" si="0"/>
        <v>72584.89499999999</v>
      </c>
      <c r="H10" s="314">
        <f t="shared" si="0"/>
        <v>0</v>
      </c>
      <c r="I10" s="415">
        <f t="shared" si="0"/>
        <v>0</v>
      </c>
      <c r="J10" s="314">
        <f t="shared" si="0"/>
        <v>3395</v>
      </c>
      <c r="K10" s="415">
        <f t="shared" si="0"/>
        <v>2514.2049999999999</v>
      </c>
      <c r="L10" s="314">
        <f t="shared" si="0"/>
        <v>154</v>
      </c>
      <c r="M10" s="415">
        <f t="shared" si="0"/>
        <v>97.164999999999992</v>
      </c>
      <c r="N10" s="314">
        <f t="shared" si="0"/>
        <v>9781</v>
      </c>
      <c r="O10" s="415">
        <f t="shared" si="0"/>
        <v>8471.0925000000007</v>
      </c>
      <c r="P10" s="314">
        <f t="shared" si="0"/>
        <v>19815</v>
      </c>
    </row>
    <row r="11" spans="1:26" ht="12.75" x14ac:dyDescent="0.2">
      <c r="A11" s="314"/>
      <c r="B11" s="314" t="s">
        <v>297</v>
      </c>
      <c r="C11" s="314">
        <v>6216</v>
      </c>
      <c r="D11" s="415">
        <v>5849.0375000000004</v>
      </c>
      <c r="E11" s="415"/>
      <c r="F11" s="314"/>
      <c r="G11" s="415"/>
      <c r="H11" s="314"/>
      <c r="I11" s="415"/>
      <c r="J11" s="314"/>
      <c r="K11" s="415"/>
      <c r="L11" s="314"/>
      <c r="M11" s="415"/>
      <c r="N11" s="351">
        <f>C11-F11-H11+J10+L10</f>
        <v>9765</v>
      </c>
      <c r="O11" s="416">
        <f>D11-G11-I11+K10+M10</f>
        <v>8460.4075000000012</v>
      </c>
      <c r="P11" s="314">
        <v>19815</v>
      </c>
      <c r="Q11" s="347"/>
      <c r="R11" s="347"/>
      <c r="S11" s="347"/>
      <c r="T11" s="347"/>
      <c r="U11" s="347"/>
      <c r="V11" s="347"/>
      <c r="W11" s="347"/>
      <c r="X11" s="347"/>
      <c r="Y11" s="347"/>
      <c r="Z11" s="347"/>
    </row>
    <row r="12" spans="1:26" ht="12.75" x14ac:dyDescent="0.2">
      <c r="A12" s="316">
        <v>1</v>
      </c>
      <c r="B12" s="417">
        <v>38899</v>
      </c>
      <c r="C12" s="316">
        <v>13309</v>
      </c>
      <c r="D12" s="418">
        <v>7985.4</v>
      </c>
      <c r="E12" s="316"/>
      <c r="F12" s="316">
        <v>13119</v>
      </c>
      <c r="G12" s="418">
        <v>7869.89</v>
      </c>
      <c r="H12" s="316">
        <v>0</v>
      </c>
      <c r="I12" s="418">
        <v>0</v>
      </c>
      <c r="J12" s="316">
        <v>92</v>
      </c>
      <c r="K12" s="418">
        <v>55.51</v>
      </c>
      <c r="L12" s="316">
        <v>100</v>
      </c>
      <c r="M12" s="418">
        <v>60</v>
      </c>
      <c r="N12" s="314">
        <v>0</v>
      </c>
      <c r="O12" s="415">
        <f t="shared" ref="O12:O22" si="1">D12+E12-G12-I12-K12-M12</f>
        <v>-6.8922645368729718E-13</v>
      </c>
      <c r="P12" s="316"/>
    </row>
    <row r="13" spans="1:26" ht="12.75" x14ac:dyDescent="0.2">
      <c r="A13" s="316">
        <v>2</v>
      </c>
      <c r="B13" s="417">
        <v>39295</v>
      </c>
      <c r="C13" s="316">
        <v>51100</v>
      </c>
      <c r="D13" s="418">
        <v>30403.15</v>
      </c>
      <c r="E13" s="316"/>
      <c r="F13" s="316">
        <v>50803</v>
      </c>
      <c r="G13" s="418">
        <v>30220.95</v>
      </c>
      <c r="H13" s="316">
        <v>0</v>
      </c>
      <c r="I13" s="418">
        <v>0</v>
      </c>
      <c r="J13" s="316">
        <v>299</v>
      </c>
      <c r="K13" s="418">
        <v>178.62</v>
      </c>
      <c r="L13" s="316">
        <v>6</v>
      </c>
      <c r="M13" s="418">
        <v>3.58</v>
      </c>
      <c r="N13" s="314">
        <v>2</v>
      </c>
      <c r="O13" s="415">
        <f t="shared" si="1"/>
        <v>7.2297723363590194E-13</v>
      </c>
      <c r="P13" s="316"/>
    </row>
    <row r="14" spans="1:26" ht="12.75" x14ac:dyDescent="0.2">
      <c r="A14" s="316">
        <v>3</v>
      </c>
      <c r="B14" s="417">
        <v>39692</v>
      </c>
      <c r="C14" s="316">
        <v>19878</v>
      </c>
      <c r="D14" s="418">
        <v>11728.02</v>
      </c>
      <c r="E14" s="316"/>
      <c r="F14" s="316">
        <v>19223</v>
      </c>
      <c r="G14" s="418">
        <v>11341.55</v>
      </c>
      <c r="H14" s="316">
        <v>0</v>
      </c>
      <c r="I14" s="418">
        <v>0</v>
      </c>
      <c r="J14" s="316">
        <v>649</v>
      </c>
      <c r="K14" s="418">
        <v>382.91</v>
      </c>
      <c r="L14" s="316">
        <v>4</v>
      </c>
      <c r="M14" s="418">
        <v>2.36</v>
      </c>
      <c r="N14" s="314">
        <f t="shared" ref="N14:N22" si="2">C14-F14-H14-J14-L14</f>
        <v>2</v>
      </c>
      <c r="O14" s="415">
        <f t="shared" si="1"/>
        <v>1.2000000000011393</v>
      </c>
      <c r="P14" s="316"/>
    </row>
    <row r="15" spans="1:26" ht="12.75" x14ac:dyDescent="0.2">
      <c r="A15" s="316">
        <v>4</v>
      </c>
      <c r="B15" s="419">
        <v>40087</v>
      </c>
      <c r="C15" s="316">
        <v>1473</v>
      </c>
      <c r="D15" s="418">
        <v>869.07</v>
      </c>
      <c r="E15" s="316"/>
      <c r="F15" s="316">
        <v>1455</v>
      </c>
      <c r="G15" s="418">
        <v>858.45</v>
      </c>
      <c r="H15" s="316">
        <v>0</v>
      </c>
      <c r="I15" s="418">
        <v>0</v>
      </c>
      <c r="J15" s="316">
        <v>1</v>
      </c>
      <c r="K15" s="418">
        <v>0.59</v>
      </c>
      <c r="L15" s="316">
        <v>17</v>
      </c>
      <c r="M15" s="418">
        <v>10.029999999999999</v>
      </c>
      <c r="N15" s="314">
        <f t="shared" si="2"/>
        <v>0</v>
      </c>
      <c r="O15" s="415">
        <f t="shared" si="1"/>
        <v>0</v>
      </c>
      <c r="P15" s="316"/>
    </row>
    <row r="16" spans="1:26" ht="12.75" x14ac:dyDescent="0.2">
      <c r="A16" s="316">
        <v>5</v>
      </c>
      <c r="B16" s="419">
        <v>40483</v>
      </c>
      <c r="C16" s="316">
        <v>21733</v>
      </c>
      <c r="D16" s="418">
        <v>12795.303749999999</v>
      </c>
      <c r="E16" s="418">
        <v>4265.1012499999997</v>
      </c>
      <c r="F16" s="316">
        <v>20140</v>
      </c>
      <c r="G16" s="418">
        <v>15809.9</v>
      </c>
      <c r="H16" s="316">
        <v>0</v>
      </c>
      <c r="I16" s="418">
        <v>0</v>
      </c>
      <c r="J16" s="316">
        <v>1583</v>
      </c>
      <c r="K16" s="418">
        <v>1242.655</v>
      </c>
      <c r="L16" s="316">
        <v>0</v>
      </c>
      <c r="M16" s="418">
        <v>0</v>
      </c>
      <c r="N16" s="314">
        <f t="shared" si="2"/>
        <v>10</v>
      </c>
      <c r="O16" s="415">
        <f t="shared" si="1"/>
        <v>7.8499999999992269</v>
      </c>
      <c r="P16" s="316"/>
    </row>
    <row r="17" spans="1:16" ht="12.75" x14ac:dyDescent="0.2">
      <c r="A17" s="316">
        <v>6</v>
      </c>
      <c r="B17" s="419">
        <v>40878</v>
      </c>
      <c r="C17" s="316">
        <v>5733</v>
      </c>
      <c r="D17" s="418">
        <v>3375.30375</v>
      </c>
      <c r="E17" s="418">
        <v>1125.1012499999999</v>
      </c>
      <c r="F17" s="316">
        <v>5683</v>
      </c>
      <c r="G17" s="418">
        <v>4461.1549999999997</v>
      </c>
      <c r="H17" s="316">
        <v>0</v>
      </c>
      <c r="I17" s="418">
        <v>0</v>
      </c>
      <c r="J17" s="316">
        <v>22</v>
      </c>
      <c r="K17" s="418">
        <v>17.27</v>
      </c>
      <c r="L17" s="316">
        <v>27</v>
      </c>
      <c r="M17" s="418">
        <v>21.195</v>
      </c>
      <c r="N17" s="314">
        <f t="shared" si="2"/>
        <v>1</v>
      </c>
      <c r="O17" s="415">
        <f t="shared" si="1"/>
        <v>0.78500000000000014</v>
      </c>
      <c r="P17" s="316"/>
    </row>
    <row r="18" spans="1:16" ht="12.75" x14ac:dyDescent="0.2">
      <c r="A18" s="316">
        <v>7</v>
      </c>
      <c r="B18" s="420" t="s">
        <v>506</v>
      </c>
      <c r="C18" s="316">
        <v>0</v>
      </c>
      <c r="D18" s="418">
        <v>0</v>
      </c>
      <c r="E18" s="418">
        <v>0</v>
      </c>
      <c r="F18" s="316">
        <v>0</v>
      </c>
      <c r="G18" s="418">
        <v>0</v>
      </c>
      <c r="H18" s="316">
        <v>0</v>
      </c>
      <c r="I18" s="418">
        <v>0</v>
      </c>
      <c r="J18" s="316">
        <v>0</v>
      </c>
      <c r="K18" s="418">
        <v>0</v>
      </c>
      <c r="L18" s="316">
        <v>0</v>
      </c>
      <c r="M18" s="418">
        <v>0</v>
      </c>
      <c r="N18" s="314">
        <f t="shared" si="2"/>
        <v>0</v>
      </c>
      <c r="O18" s="415">
        <f t="shared" si="1"/>
        <v>0</v>
      </c>
      <c r="P18" s="316"/>
    </row>
    <row r="19" spans="1:16" ht="12.75" x14ac:dyDescent="0.2">
      <c r="A19" s="316">
        <v>8</v>
      </c>
      <c r="B19" s="420" t="s">
        <v>507</v>
      </c>
      <c r="C19" s="316">
        <v>3130</v>
      </c>
      <c r="D19" s="418">
        <v>1995.375</v>
      </c>
      <c r="E19" s="418">
        <v>665.125</v>
      </c>
      <c r="F19" s="316">
        <v>2380</v>
      </c>
      <c r="G19" s="418">
        <v>2023</v>
      </c>
      <c r="H19" s="316">
        <v>0</v>
      </c>
      <c r="I19" s="418">
        <v>0</v>
      </c>
      <c r="J19" s="316">
        <v>749</v>
      </c>
      <c r="K19" s="418">
        <v>636.65</v>
      </c>
      <c r="L19" s="316">
        <v>0</v>
      </c>
      <c r="M19" s="418">
        <v>0</v>
      </c>
      <c r="N19" s="314">
        <f t="shared" si="2"/>
        <v>1</v>
      </c>
      <c r="O19" s="415">
        <f t="shared" si="1"/>
        <v>0.85000000000002274</v>
      </c>
      <c r="P19" s="316"/>
    </row>
    <row r="20" spans="1:16" ht="12.75" x14ac:dyDescent="0.2">
      <c r="A20" s="316">
        <v>9</v>
      </c>
      <c r="B20" s="420" t="s">
        <v>508</v>
      </c>
      <c r="C20" s="316">
        <v>0</v>
      </c>
      <c r="D20" s="418">
        <v>0</v>
      </c>
      <c r="E20" s="418">
        <v>0</v>
      </c>
      <c r="F20" s="316">
        <v>0</v>
      </c>
      <c r="G20" s="418">
        <v>0</v>
      </c>
      <c r="H20" s="316">
        <v>0</v>
      </c>
      <c r="I20" s="418">
        <v>0</v>
      </c>
      <c r="J20" s="316">
        <v>0</v>
      </c>
      <c r="K20" s="418">
        <v>0</v>
      </c>
      <c r="L20" s="316">
        <v>0</v>
      </c>
      <c r="M20" s="418">
        <v>0</v>
      </c>
      <c r="N20" s="314">
        <f t="shared" si="2"/>
        <v>0</v>
      </c>
      <c r="O20" s="415">
        <f t="shared" si="1"/>
        <v>0</v>
      </c>
      <c r="P20" s="316"/>
    </row>
    <row r="21" spans="1:16" ht="12.75" x14ac:dyDescent="0.2">
      <c r="A21" s="316">
        <v>8</v>
      </c>
      <c r="B21" s="420" t="s">
        <v>509</v>
      </c>
      <c r="C21" s="316">
        <v>0</v>
      </c>
      <c r="D21" s="418">
        <v>0</v>
      </c>
      <c r="E21" s="418">
        <v>0</v>
      </c>
      <c r="F21" s="316">
        <v>0</v>
      </c>
      <c r="G21" s="418">
        <v>0</v>
      </c>
      <c r="H21" s="316">
        <v>0</v>
      </c>
      <c r="I21" s="418">
        <v>0</v>
      </c>
      <c r="J21" s="316">
        <v>0</v>
      </c>
      <c r="K21" s="418">
        <v>0</v>
      </c>
      <c r="L21" s="316"/>
      <c r="M21" s="418"/>
      <c r="N21" s="314">
        <f t="shared" si="2"/>
        <v>0</v>
      </c>
      <c r="O21" s="415">
        <f t="shared" si="1"/>
        <v>0</v>
      </c>
      <c r="P21" s="316"/>
    </row>
    <row r="22" spans="1:16" ht="12.75" x14ac:dyDescent="0.2">
      <c r="A22" s="316">
        <v>9</v>
      </c>
      <c r="B22" s="420" t="s">
        <v>510</v>
      </c>
      <c r="C22" s="316">
        <v>0</v>
      </c>
      <c r="D22" s="418">
        <v>0</v>
      </c>
      <c r="E22" s="418">
        <v>0</v>
      </c>
      <c r="F22" s="316">
        <v>0</v>
      </c>
      <c r="G22" s="418">
        <v>0</v>
      </c>
      <c r="H22" s="316">
        <v>0</v>
      </c>
      <c r="I22" s="418">
        <v>0</v>
      </c>
      <c r="J22" s="316">
        <v>0</v>
      </c>
      <c r="K22" s="418">
        <v>0</v>
      </c>
      <c r="L22" s="316"/>
      <c r="M22" s="418"/>
      <c r="N22" s="314">
        <f t="shared" si="2"/>
        <v>0</v>
      </c>
      <c r="O22" s="415">
        <f t="shared" si="1"/>
        <v>0</v>
      </c>
      <c r="P22" s="316"/>
    </row>
    <row r="23" spans="1:16" ht="46.5" customHeight="1" x14ac:dyDescent="0.2">
      <c r="A23" s="414" t="s">
        <v>1074</v>
      </c>
      <c r="B23" s="636" t="s">
        <v>1084</v>
      </c>
      <c r="C23" s="649"/>
      <c r="D23" s="649"/>
      <c r="E23" s="649"/>
      <c r="F23" s="649"/>
      <c r="G23" s="649"/>
      <c r="H23" s="649"/>
      <c r="I23" s="649"/>
      <c r="J23" s="649"/>
      <c r="K23" s="649"/>
      <c r="L23" s="649"/>
      <c r="M23" s="649"/>
      <c r="N23" s="649"/>
      <c r="O23" s="649"/>
      <c r="P23" s="649"/>
    </row>
    <row r="24" spans="1:16" ht="12.75" x14ac:dyDescent="0.2">
      <c r="J24" s="343">
        <f>3130*85000</f>
        <v>266050000</v>
      </c>
      <c r="K24" s="343">
        <f>749*85000</f>
        <v>63665000</v>
      </c>
    </row>
    <row r="25" spans="1:16" ht="12.75" x14ac:dyDescent="0.2">
      <c r="J25" s="343">
        <f>2380*85000</f>
        <v>202300000</v>
      </c>
    </row>
    <row r="27" spans="1:16" ht="12.75" x14ac:dyDescent="0.2">
      <c r="A27" s="347" t="str">
        <f>AT_2A_fundflow!A73</f>
        <v>Date:</v>
      </c>
      <c r="O27" s="346" t="str">
        <f>'AT-1'!J46</f>
        <v>(Signature)</v>
      </c>
    </row>
    <row r="28" spans="1:16" ht="12.75" x14ac:dyDescent="0.2">
      <c r="A28" s="347" t="str">
        <f>AT_2A_fundflow!A74</f>
        <v>Place: LUCKNOW</v>
      </c>
      <c r="O28" s="346" t="str">
        <f>'AT-1'!J47</f>
        <v>Secretary Basic Education Department</v>
      </c>
    </row>
    <row r="29" spans="1:16" ht="12.75" x14ac:dyDescent="0.2">
      <c r="N29" s="346" t="str">
        <f>'AT-1'!I48</f>
        <v>Seal:</v>
      </c>
    </row>
  </sheetData>
  <mergeCells count="29">
    <mergeCell ref="B23:P23"/>
    <mergeCell ref="P6:P8"/>
    <mergeCell ref="N6:O6"/>
    <mergeCell ref="N7:N8"/>
    <mergeCell ref="O7:O8"/>
    <mergeCell ref="H7:H8"/>
    <mergeCell ref="G7:G8"/>
    <mergeCell ref="I7:I8"/>
    <mergeCell ref="A4:P4"/>
    <mergeCell ref="F5:I5"/>
    <mergeCell ref="K7:K8"/>
    <mergeCell ref="L7:L8"/>
    <mergeCell ref="A6:A8"/>
    <mergeCell ref="B6:B8"/>
    <mergeCell ref="D7:E7"/>
    <mergeCell ref="C7:C8"/>
    <mergeCell ref="L6:M6"/>
    <mergeCell ref="C6:E6"/>
    <mergeCell ref="F6:G6"/>
    <mergeCell ref="J6:K6"/>
    <mergeCell ref="J7:J8"/>
    <mergeCell ref="M7:M8"/>
    <mergeCell ref="H6:I6"/>
    <mergeCell ref="F7:F8"/>
    <mergeCell ref="A3:P3"/>
    <mergeCell ref="A2:P2"/>
    <mergeCell ref="E1:F1"/>
    <mergeCell ref="J1:K1"/>
    <mergeCell ref="L1:M1"/>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P93"/>
  <sheetViews>
    <sheetView view="pageBreakPreview" zoomScaleSheetLayoutView="100" workbookViewId="0">
      <pane xSplit="2" ySplit="10" topLeftCell="C11"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28515625" style="343" customWidth="1"/>
    <col min="2" max="2" width="23.140625" style="343" customWidth="1"/>
    <col min="3" max="3" width="8.85546875" style="343" customWidth="1"/>
    <col min="4" max="4" width="11.85546875" style="343" customWidth="1"/>
    <col min="5" max="5" width="11" style="343" customWidth="1"/>
    <col min="6" max="6" width="8.5703125" style="343" customWidth="1"/>
    <col min="7" max="7" width="11.7109375" style="343" customWidth="1"/>
    <col min="8" max="8" width="9.7109375" style="343" customWidth="1"/>
    <col min="9" max="9" width="11.85546875" style="343" customWidth="1"/>
    <col min="10" max="10" width="14.42578125" style="343" hidden="1" customWidth="1"/>
    <col min="11" max="11" width="14.140625" style="343" hidden="1" customWidth="1"/>
    <col min="12" max="12" width="13" style="343" hidden="1" customWidth="1"/>
    <col min="13" max="13" width="13.42578125" style="343" hidden="1" customWidth="1"/>
    <col min="14" max="14" width="12.28515625" style="343" customWidth="1"/>
    <col min="15" max="16384" width="14.42578125" style="343"/>
  </cols>
  <sheetData>
    <row r="1" spans="1:16" ht="12.75" x14ac:dyDescent="0.2">
      <c r="A1" s="302"/>
      <c r="B1" s="302"/>
      <c r="C1" s="302"/>
      <c r="D1" s="302"/>
      <c r="E1" s="608"/>
      <c r="F1" s="608"/>
      <c r="G1" s="302"/>
      <c r="H1" s="302"/>
      <c r="I1" s="302"/>
      <c r="J1" s="608"/>
      <c r="K1" s="608"/>
      <c r="L1" s="608"/>
      <c r="M1" s="608"/>
      <c r="N1" s="302"/>
      <c r="O1" s="302"/>
      <c r="P1" s="354" t="s">
        <v>511</v>
      </c>
    </row>
    <row r="2" spans="1:16" ht="12.75" x14ac:dyDescent="0.2">
      <c r="A2" s="594" t="str">
        <f>'AT-2-S1 BUDGET'!A2</f>
        <v>[Mid Day Meal Scheme, U.P.]</v>
      </c>
      <c r="B2" s="608"/>
      <c r="C2" s="608"/>
      <c r="D2" s="608"/>
      <c r="E2" s="608"/>
      <c r="F2" s="608"/>
      <c r="G2" s="608"/>
      <c r="H2" s="608"/>
      <c r="I2" s="608"/>
      <c r="J2" s="608"/>
      <c r="K2" s="608"/>
      <c r="L2" s="608"/>
      <c r="M2" s="608"/>
      <c r="N2" s="608"/>
      <c r="O2" s="608"/>
      <c r="P2" s="608"/>
    </row>
    <row r="3" spans="1:16" ht="23.25" x14ac:dyDescent="0.2">
      <c r="A3" s="597" t="str">
        <f>'AT-2-S1 BUDGET'!A3</f>
        <v>Annual Work Plan and Budget 2018-19</v>
      </c>
      <c r="B3" s="608"/>
      <c r="C3" s="608"/>
      <c r="D3" s="608"/>
      <c r="E3" s="608"/>
      <c r="F3" s="608"/>
      <c r="G3" s="608"/>
      <c r="H3" s="608"/>
      <c r="I3" s="608"/>
      <c r="J3" s="608"/>
      <c r="K3" s="608"/>
      <c r="L3" s="608"/>
      <c r="M3" s="608"/>
      <c r="N3" s="608"/>
      <c r="O3" s="608"/>
      <c r="P3" s="608"/>
    </row>
    <row r="4" spans="1:16" ht="12.75" x14ac:dyDescent="0.2">
      <c r="A4" s="602" t="s">
        <v>514</v>
      </c>
      <c r="B4" s="608"/>
      <c r="C4" s="608"/>
      <c r="D4" s="608"/>
      <c r="E4" s="608"/>
      <c r="F4" s="608"/>
      <c r="G4" s="608"/>
      <c r="H4" s="608"/>
      <c r="I4" s="608"/>
      <c r="J4" s="608"/>
      <c r="K4" s="608"/>
      <c r="L4" s="608"/>
      <c r="M4" s="608"/>
      <c r="N4" s="608"/>
      <c r="O4" s="608"/>
      <c r="P4" s="608"/>
    </row>
    <row r="5" spans="1:16" ht="12.75" x14ac:dyDescent="0.2">
      <c r="A5" s="324" t="str">
        <f>AT_2A_fundflow!A5</f>
        <v>State: UTTAR PRADESH</v>
      </c>
      <c r="B5" s="324"/>
      <c r="C5" s="324"/>
      <c r="D5" s="302"/>
      <c r="E5" s="302"/>
      <c r="F5" s="608"/>
      <c r="G5" s="608"/>
      <c r="H5" s="608"/>
      <c r="I5" s="608"/>
      <c r="J5" s="302"/>
      <c r="K5" s="302"/>
      <c r="L5" s="302"/>
      <c r="M5" s="302"/>
      <c r="N5" s="302"/>
      <c r="O5" s="302"/>
      <c r="P5" s="325" t="str">
        <f>'AT11_KS Year wise'!P5</f>
        <v>(As on 31.12.2017)</v>
      </c>
    </row>
    <row r="6" spans="1:16" ht="12.75" x14ac:dyDescent="0.2">
      <c r="A6" s="603" t="s">
        <v>304</v>
      </c>
      <c r="B6" s="603" t="s">
        <v>99</v>
      </c>
      <c r="C6" s="605" t="s">
        <v>495</v>
      </c>
      <c r="D6" s="609"/>
      <c r="E6" s="610"/>
      <c r="F6" s="605" t="s">
        <v>496</v>
      </c>
      <c r="G6" s="610"/>
      <c r="H6" s="605" t="s">
        <v>497</v>
      </c>
      <c r="I6" s="610"/>
      <c r="J6" s="605" t="s">
        <v>498</v>
      </c>
      <c r="K6" s="610"/>
      <c r="L6" s="605" t="s">
        <v>499</v>
      </c>
      <c r="M6" s="610"/>
      <c r="N6" s="605" t="s">
        <v>500</v>
      </c>
      <c r="O6" s="610"/>
      <c r="P6" s="603" t="s">
        <v>501</v>
      </c>
    </row>
    <row r="7" spans="1:16" ht="12.75" x14ac:dyDescent="0.2">
      <c r="A7" s="631"/>
      <c r="B7" s="631"/>
      <c r="C7" s="603" t="s">
        <v>502</v>
      </c>
      <c r="D7" s="605" t="s">
        <v>503</v>
      </c>
      <c r="E7" s="610"/>
      <c r="F7" s="603" t="s">
        <v>502</v>
      </c>
      <c r="G7" s="603" t="s">
        <v>503</v>
      </c>
      <c r="H7" s="603" t="s">
        <v>502</v>
      </c>
      <c r="I7" s="603" t="s">
        <v>503</v>
      </c>
      <c r="J7" s="603" t="s">
        <v>504</v>
      </c>
      <c r="K7" s="603" t="s">
        <v>505</v>
      </c>
      <c r="L7" s="603" t="s">
        <v>504</v>
      </c>
      <c r="M7" s="603" t="s">
        <v>505</v>
      </c>
      <c r="N7" s="603" t="s">
        <v>504</v>
      </c>
      <c r="O7" s="603" t="s">
        <v>505</v>
      </c>
      <c r="P7" s="631"/>
    </row>
    <row r="8" spans="1:16" ht="35.25" customHeight="1" x14ac:dyDescent="0.2">
      <c r="A8" s="611"/>
      <c r="B8" s="611"/>
      <c r="C8" s="611"/>
      <c r="D8" s="310" t="s">
        <v>15</v>
      </c>
      <c r="E8" s="310" t="s">
        <v>16</v>
      </c>
      <c r="F8" s="611"/>
      <c r="G8" s="611"/>
      <c r="H8" s="611"/>
      <c r="I8" s="611"/>
      <c r="J8" s="611"/>
      <c r="K8" s="611"/>
      <c r="L8" s="611"/>
      <c r="M8" s="611"/>
      <c r="N8" s="611"/>
      <c r="O8" s="611"/>
      <c r="P8" s="611"/>
    </row>
    <row r="9" spans="1:16" ht="12.75" x14ac:dyDescent="0.2">
      <c r="A9" s="310">
        <v>1</v>
      </c>
      <c r="B9" s="310">
        <v>2</v>
      </c>
      <c r="C9" s="310">
        <v>3</v>
      </c>
      <c r="D9" s="310">
        <v>4</v>
      </c>
      <c r="E9" s="310">
        <v>5</v>
      </c>
      <c r="F9" s="310">
        <v>6</v>
      </c>
      <c r="G9" s="310">
        <v>7</v>
      </c>
      <c r="H9" s="310">
        <v>8</v>
      </c>
      <c r="I9" s="310">
        <v>9</v>
      </c>
      <c r="J9" s="310">
        <v>10</v>
      </c>
      <c r="K9" s="310">
        <v>11</v>
      </c>
      <c r="L9" s="310">
        <v>12</v>
      </c>
      <c r="M9" s="310">
        <v>13</v>
      </c>
      <c r="N9" s="310">
        <v>10</v>
      </c>
      <c r="O9" s="310">
        <v>11</v>
      </c>
      <c r="P9" s="310">
        <v>12</v>
      </c>
    </row>
    <row r="10" spans="1:16" ht="12.75" x14ac:dyDescent="0.2">
      <c r="A10" s="375"/>
      <c r="B10" s="375" t="s">
        <v>32</v>
      </c>
      <c r="C10" s="375">
        <f t="shared" ref="C10:P10" si="0">SUM(C11:C86)</f>
        <v>122572</v>
      </c>
      <c r="D10" s="405">
        <f t="shared" si="0"/>
        <v>75000.659999999974</v>
      </c>
      <c r="E10" s="405">
        <f t="shared" si="0"/>
        <v>6055.3275000000003</v>
      </c>
      <c r="F10" s="375">
        <f t="shared" si="0"/>
        <v>112803</v>
      </c>
      <c r="G10" s="405">
        <f t="shared" si="0"/>
        <v>72584.89499999999</v>
      </c>
      <c r="H10" s="375">
        <f t="shared" si="0"/>
        <v>0</v>
      </c>
      <c r="I10" s="405">
        <f t="shared" si="0"/>
        <v>0</v>
      </c>
      <c r="J10" s="375">
        <f t="shared" si="0"/>
        <v>3395</v>
      </c>
      <c r="K10" s="405">
        <f t="shared" si="0"/>
        <v>2514.2049999999999</v>
      </c>
      <c r="L10" s="375">
        <f t="shared" si="0"/>
        <v>154</v>
      </c>
      <c r="M10" s="405">
        <f t="shared" si="0"/>
        <v>97.164999999999992</v>
      </c>
      <c r="N10" s="375">
        <f t="shared" si="0"/>
        <v>9781</v>
      </c>
      <c r="O10" s="405">
        <f t="shared" si="0"/>
        <v>8471.0925000000007</v>
      </c>
      <c r="P10" s="375">
        <f t="shared" si="0"/>
        <v>19815</v>
      </c>
    </row>
    <row r="11" spans="1:16" s="433" customFormat="1" ht="12.75" x14ac:dyDescent="0.2">
      <c r="A11" s="348"/>
      <c r="B11" s="348" t="s">
        <v>297</v>
      </c>
      <c r="C11" s="348">
        <v>6216</v>
      </c>
      <c r="D11" s="432">
        <v>5849.0375000000004</v>
      </c>
      <c r="E11" s="348"/>
      <c r="F11" s="348"/>
      <c r="G11" s="348"/>
      <c r="H11" s="348"/>
      <c r="I11" s="348"/>
      <c r="J11" s="348"/>
      <c r="K11" s="348"/>
      <c r="L11" s="348"/>
      <c r="M11" s="348"/>
      <c r="N11" s="348">
        <f>C11-F11-H11+J10+L10</f>
        <v>9765</v>
      </c>
      <c r="O11" s="432">
        <f>D11-G11-I11+K10+M10</f>
        <v>8460.4075000000012</v>
      </c>
      <c r="P11" s="348"/>
    </row>
    <row r="12" spans="1:16" ht="12.75" x14ac:dyDescent="0.2">
      <c r="A12" s="379">
        <f>AT3A_Schools_PS!A10</f>
        <v>1</v>
      </c>
      <c r="B12" s="379" t="str">
        <f>AT3A_Schools_PS!B10</f>
        <v>01-AGRA</v>
      </c>
      <c r="C12" s="379">
        <v>1448</v>
      </c>
      <c r="D12" s="406">
        <v>860.98374999999999</v>
      </c>
      <c r="E12" s="406">
        <v>46.511249999999997</v>
      </c>
      <c r="F12" s="379">
        <v>1423</v>
      </c>
      <c r="G12" s="406">
        <v>887.87</v>
      </c>
      <c r="H12" s="379">
        <v>0</v>
      </c>
      <c r="I12" s="406">
        <v>0</v>
      </c>
      <c r="J12" s="379">
        <v>0</v>
      </c>
      <c r="K12" s="406">
        <v>0</v>
      </c>
      <c r="L12" s="379">
        <v>25</v>
      </c>
      <c r="M12" s="406">
        <v>19.625</v>
      </c>
      <c r="N12" s="379">
        <f t="shared" ref="N12:N86" si="1">C12-F12-H12-J12-L12</f>
        <v>0</v>
      </c>
      <c r="O12" s="406">
        <f t="shared" ref="O12:O86" si="2">ROUND(D12+E12-G12-I12-K12-M12,5)</f>
        <v>0</v>
      </c>
      <c r="P12" s="379">
        <v>127</v>
      </c>
    </row>
    <row r="13" spans="1:16" ht="12.75" x14ac:dyDescent="0.2">
      <c r="A13" s="379">
        <f>AT3A_Schools_PS!A11</f>
        <v>2</v>
      </c>
      <c r="B13" s="379" t="str">
        <f>AT3A_Schools_PS!B11</f>
        <v>02-ALIGARH</v>
      </c>
      <c r="C13" s="379">
        <v>1719</v>
      </c>
      <c r="D13" s="406">
        <v>1020.7</v>
      </c>
      <c r="E13" s="406">
        <v>125.6</v>
      </c>
      <c r="F13" s="379">
        <v>1719</v>
      </c>
      <c r="G13" s="406">
        <v>1146.3</v>
      </c>
      <c r="H13" s="379">
        <v>0</v>
      </c>
      <c r="I13" s="406">
        <v>0</v>
      </c>
      <c r="J13" s="379">
        <v>0</v>
      </c>
      <c r="K13" s="406">
        <v>0</v>
      </c>
      <c r="L13" s="379">
        <v>0</v>
      </c>
      <c r="M13" s="406">
        <v>0</v>
      </c>
      <c r="N13" s="379">
        <f t="shared" si="1"/>
        <v>0</v>
      </c>
      <c r="O13" s="406">
        <f t="shared" si="2"/>
        <v>0</v>
      </c>
      <c r="P13" s="379">
        <v>255</v>
      </c>
    </row>
    <row r="14" spans="1:16" ht="12.75" x14ac:dyDescent="0.2">
      <c r="A14" s="379">
        <f>AT3A_Schools_PS!A12</f>
        <v>3</v>
      </c>
      <c r="B14" s="379" t="str">
        <f>AT3A_Schools_PS!B12</f>
        <v>03-ALLAHABAD</v>
      </c>
      <c r="C14" s="379">
        <v>2381</v>
      </c>
      <c r="D14" s="406">
        <v>1416.1</v>
      </c>
      <c r="E14" s="406">
        <v>30.14</v>
      </c>
      <c r="F14" s="379">
        <v>2381</v>
      </c>
      <c r="G14" s="406">
        <v>1446.24</v>
      </c>
      <c r="H14" s="379">
        <v>0</v>
      </c>
      <c r="I14" s="406">
        <v>0</v>
      </c>
      <c r="J14" s="379">
        <v>0</v>
      </c>
      <c r="K14" s="406">
        <v>0</v>
      </c>
      <c r="L14" s="379">
        <v>0</v>
      </c>
      <c r="M14" s="406">
        <v>0</v>
      </c>
      <c r="N14" s="379">
        <f t="shared" si="1"/>
        <v>0</v>
      </c>
      <c r="O14" s="406">
        <f t="shared" si="2"/>
        <v>0</v>
      </c>
      <c r="P14" s="379">
        <v>431</v>
      </c>
    </row>
    <row r="15" spans="1:16" ht="12.75" x14ac:dyDescent="0.2">
      <c r="A15" s="379">
        <f>AT3A_Schools_PS!A13</f>
        <v>4</v>
      </c>
      <c r="B15" s="379" t="str">
        <f>AT3A_Schools_PS!B13</f>
        <v>04-AMBEDKAR NAGAR</v>
      </c>
      <c r="C15" s="379">
        <v>1631</v>
      </c>
      <c r="D15" s="406">
        <v>968.255</v>
      </c>
      <c r="E15" s="406">
        <v>107.265</v>
      </c>
      <c r="F15" s="379">
        <v>1388</v>
      </c>
      <c r="G15" s="406">
        <v>908.63</v>
      </c>
      <c r="H15" s="379">
        <v>0</v>
      </c>
      <c r="I15" s="406">
        <v>0</v>
      </c>
      <c r="J15" s="379">
        <v>243</v>
      </c>
      <c r="K15" s="406">
        <v>166.89</v>
      </c>
      <c r="L15" s="379">
        <v>0</v>
      </c>
      <c r="M15" s="406">
        <v>0</v>
      </c>
      <c r="N15" s="379">
        <f t="shared" si="1"/>
        <v>0</v>
      </c>
      <c r="O15" s="406">
        <f t="shared" si="2"/>
        <v>0</v>
      </c>
      <c r="P15" s="379">
        <v>188</v>
      </c>
    </row>
    <row r="16" spans="1:16" ht="12.75" x14ac:dyDescent="0.2">
      <c r="A16" s="379">
        <f>AT3A_Schools_PS!A14</f>
        <v>5</v>
      </c>
      <c r="B16" s="379" t="str">
        <f>AT3A_Schools_PS!B14</f>
        <v>05-AURAIYA</v>
      </c>
      <c r="C16" s="379">
        <v>1222</v>
      </c>
      <c r="D16" s="406">
        <v>720.42499999999995</v>
      </c>
      <c r="E16" s="406">
        <v>94.805000000000007</v>
      </c>
      <c r="F16" s="379">
        <v>1222</v>
      </c>
      <c r="G16" s="406">
        <v>815.23</v>
      </c>
      <c r="H16" s="379">
        <v>0</v>
      </c>
      <c r="I16" s="406">
        <v>0</v>
      </c>
      <c r="J16" s="379">
        <v>0</v>
      </c>
      <c r="K16" s="406">
        <v>0</v>
      </c>
      <c r="L16" s="379">
        <v>0</v>
      </c>
      <c r="M16" s="406">
        <v>0</v>
      </c>
      <c r="N16" s="379">
        <f t="shared" si="1"/>
        <v>0</v>
      </c>
      <c r="O16" s="406">
        <f t="shared" si="2"/>
        <v>0</v>
      </c>
      <c r="P16" s="379">
        <v>35</v>
      </c>
    </row>
    <row r="17" spans="1:16" ht="12.75" x14ac:dyDescent="0.2">
      <c r="A17" s="379">
        <f>AT3A_Schools_PS!A15</f>
        <v>6</v>
      </c>
      <c r="B17" s="379" t="str">
        <f>AT3A_Schools_PS!B15</f>
        <v>06-AZAMGARH</v>
      </c>
      <c r="C17" s="379">
        <v>2950</v>
      </c>
      <c r="D17" s="406">
        <v>1751.92875</v>
      </c>
      <c r="E17" s="406">
        <v>137.97624999999999</v>
      </c>
      <c r="F17" s="379">
        <v>2817</v>
      </c>
      <c r="G17" s="406">
        <v>1784.7850000000001</v>
      </c>
      <c r="H17" s="379">
        <v>0</v>
      </c>
      <c r="I17" s="406">
        <v>0</v>
      </c>
      <c r="J17" s="379">
        <v>133</v>
      </c>
      <c r="K17" s="406">
        <v>105.12</v>
      </c>
      <c r="L17" s="379">
        <v>0</v>
      </c>
      <c r="M17" s="406">
        <v>0</v>
      </c>
      <c r="N17" s="379">
        <f t="shared" si="1"/>
        <v>0</v>
      </c>
      <c r="O17" s="406">
        <f t="shared" si="2"/>
        <v>0</v>
      </c>
      <c r="P17" s="379">
        <v>151</v>
      </c>
    </row>
    <row r="18" spans="1:16" ht="12.75" x14ac:dyDescent="0.2">
      <c r="A18" s="379">
        <f>AT3A_Schools_PS!A16</f>
        <v>7</v>
      </c>
      <c r="B18" s="379" t="str">
        <f>AT3A_Schools_PS!B16</f>
        <v>07-BADAUN</v>
      </c>
      <c r="C18" s="379">
        <v>1674</v>
      </c>
      <c r="D18" s="406">
        <v>997.9325</v>
      </c>
      <c r="E18" s="406">
        <v>141.63749999999999</v>
      </c>
      <c r="F18" s="379">
        <v>1680</v>
      </c>
      <c r="G18" s="406">
        <v>1139.45</v>
      </c>
      <c r="H18" s="379">
        <v>0</v>
      </c>
      <c r="I18" s="406">
        <v>0</v>
      </c>
      <c r="J18" s="379">
        <v>0</v>
      </c>
      <c r="K18" s="406">
        <v>0.12</v>
      </c>
      <c r="L18" s="379">
        <v>0</v>
      </c>
      <c r="M18" s="406">
        <v>0</v>
      </c>
      <c r="N18" s="379">
        <v>0</v>
      </c>
      <c r="O18" s="406">
        <f t="shared" si="2"/>
        <v>0</v>
      </c>
      <c r="P18" s="379">
        <v>465</v>
      </c>
    </row>
    <row r="19" spans="1:16" ht="12.75" x14ac:dyDescent="0.2">
      <c r="A19" s="379">
        <f>AT3A_Schools_PS!A17</f>
        <v>8</v>
      </c>
      <c r="B19" s="379" t="str">
        <f>AT3A_Schools_PS!B17</f>
        <v>08-BAGHPAT</v>
      </c>
      <c r="C19" s="379">
        <v>586</v>
      </c>
      <c r="D19" s="406">
        <v>347.52249999999998</v>
      </c>
      <c r="E19" s="406">
        <v>58.037500000000001</v>
      </c>
      <c r="F19" s="379">
        <v>539</v>
      </c>
      <c r="G19" s="406">
        <v>368.66500000000002</v>
      </c>
      <c r="H19" s="379">
        <v>0</v>
      </c>
      <c r="I19" s="406">
        <v>0</v>
      </c>
      <c r="J19" s="379">
        <v>47</v>
      </c>
      <c r="K19" s="406">
        <v>36.895000000000003</v>
      </c>
      <c r="L19" s="379">
        <v>0</v>
      </c>
      <c r="M19" s="406">
        <v>0</v>
      </c>
      <c r="N19" s="379">
        <f t="shared" si="1"/>
        <v>0</v>
      </c>
      <c r="O19" s="406">
        <f t="shared" si="2"/>
        <v>0</v>
      </c>
      <c r="P19" s="379">
        <v>27</v>
      </c>
    </row>
    <row r="20" spans="1:16" ht="12.75" x14ac:dyDescent="0.2">
      <c r="A20" s="379">
        <f>AT3A_Schools_PS!A18</f>
        <v>9</v>
      </c>
      <c r="B20" s="379" t="str">
        <f>AT3A_Schools_PS!B18</f>
        <v>09-BAHRAICH</v>
      </c>
      <c r="C20" s="379">
        <v>2503</v>
      </c>
      <c r="D20" s="406">
        <v>1485.2449999999999</v>
      </c>
      <c r="E20" s="406">
        <v>217.55500000000001</v>
      </c>
      <c r="F20" s="379">
        <v>2503</v>
      </c>
      <c r="G20" s="406">
        <v>1702.8</v>
      </c>
      <c r="H20" s="379">
        <v>0</v>
      </c>
      <c r="I20" s="406">
        <v>0</v>
      </c>
      <c r="J20" s="379">
        <v>0</v>
      </c>
      <c r="K20" s="406">
        <v>0</v>
      </c>
      <c r="L20" s="379">
        <v>0</v>
      </c>
      <c r="M20" s="406">
        <v>0</v>
      </c>
      <c r="N20" s="379">
        <f t="shared" si="1"/>
        <v>0</v>
      </c>
      <c r="O20" s="406">
        <f t="shared" si="2"/>
        <v>0</v>
      </c>
      <c r="P20" s="379">
        <v>339</v>
      </c>
    </row>
    <row r="21" spans="1:16" ht="12.75" x14ac:dyDescent="0.2">
      <c r="A21" s="379">
        <f>AT3A_Schools_PS!A19</f>
        <v>10</v>
      </c>
      <c r="B21" s="379" t="str">
        <f>AT3A_Schools_PS!B19</f>
        <v>10-BALLIA</v>
      </c>
      <c r="C21" s="379">
        <v>1942</v>
      </c>
      <c r="D21" s="406">
        <v>1153.1012499999999</v>
      </c>
      <c r="E21" s="406">
        <v>154.51374999999999</v>
      </c>
      <c r="F21" s="379">
        <v>1942</v>
      </c>
      <c r="G21" s="406">
        <v>1307.615</v>
      </c>
      <c r="H21" s="379">
        <v>0</v>
      </c>
      <c r="I21" s="406">
        <v>0</v>
      </c>
      <c r="J21" s="379">
        <v>0</v>
      </c>
      <c r="K21" s="406">
        <v>0</v>
      </c>
      <c r="L21" s="379">
        <v>0</v>
      </c>
      <c r="M21" s="406">
        <v>0</v>
      </c>
      <c r="N21" s="379">
        <f t="shared" si="1"/>
        <v>0</v>
      </c>
      <c r="O21" s="406">
        <f t="shared" si="2"/>
        <v>0</v>
      </c>
      <c r="P21" s="379">
        <v>380</v>
      </c>
    </row>
    <row r="22" spans="1:16" ht="12.75" x14ac:dyDescent="0.2">
      <c r="A22" s="379">
        <f>AT3A_Schools_PS!A20</f>
        <v>11</v>
      </c>
      <c r="B22" s="379" t="str">
        <f>AT3A_Schools_PS!B20</f>
        <v>11-BALRAMPUR</v>
      </c>
      <c r="C22" s="379">
        <v>1443</v>
      </c>
      <c r="D22" s="406">
        <v>855.93375000000003</v>
      </c>
      <c r="E22" s="406">
        <v>90.471249999999998</v>
      </c>
      <c r="F22" s="379">
        <v>1443</v>
      </c>
      <c r="G22" s="406">
        <v>946.40499999999997</v>
      </c>
      <c r="H22" s="379">
        <v>0</v>
      </c>
      <c r="I22" s="406">
        <v>0</v>
      </c>
      <c r="J22" s="379">
        <v>0</v>
      </c>
      <c r="K22" s="406">
        <v>0</v>
      </c>
      <c r="L22" s="379">
        <v>0</v>
      </c>
      <c r="M22" s="406">
        <v>0</v>
      </c>
      <c r="N22" s="379">
        <f t="shared" si="1"/>
        <v>0</v>
      </c>
      <c r="O22" s="406">
        <f t="shared" si="2"/>
        <v>0</v>
      </c>
      <c r="P22" s="379">
        <v>189</v>
      </c>
    </row>
    <row r="23" spans="1:16" ht="12.75" x14ac:dyDescent="0.2">
      <c r="A23" s="379">
        <f>AT3A_Schools_PS!A21</f>
        <v>12</v>
      </c>
      <c r="B23" s="379" t="str">
        <f>AT3A_Schools_PS!B21</f>
        <v>12-BANDA</v>
      </c>
      <c r="C23" s="379">
        <v>1772</v>
      </c>
      <c r="D23" s="406">
        <v>1052.8512499999999</v>
      </c>
      <c r="E23" s="406">
        <v>2.9437500000000001</v>
      </c>
      <c r="F23" s="379">
        <v>1772</v>
      </c>
      <c r="G23" s="406">
        <v>1055.7950000000001</v>
      </c>
      <c r="H23" s="379">
        <v>0</v>
      </c>
      <c r="I23" s="406">
        <v>0</v>
      </c>
      <c r="J23" s="379">
        <v>0</v>
      </c>
      <c r="K23" s="406">
        <v>0</v>
      </c>
      <c r="L23" s="379">
        <v>0</v>
      </c>
      <c r="M23" s="406">
        <v>0</v>
      </c>
      <c r="N23" s="379">
        <f t="shared" si="1"/>
        <v>0</v>
      </c>
      <c r="O23" s="406">
        <f t="shared" si="2"/>
        <v>0</v>
      </c>
      <c r="P23" s="379">
        <v>106</v>
      </c>
    </row>
    <row r="24" spans="1:16" ht="12.75" x14ac:dyDescent="0.2">
      <c r="A24" s="379">
        <f>AT3A_Schools_PS!A22</f>
        <v>13</v>
      </c>
      <c r="B24" s="379" t="str">
        <f>AT3A_Schools_PS!B22</f>
        <v>13-BARABANKI</v>
      </c>
      <c r="C24" s="379">
        <v>2357</v>
      </c>
      <c r="D24" s="406">
        <v>1408.7525000000001</v>
      </c>
      <c r="E24" s="406">
        <v>160.6575</v>
      </c>
      <c r="F24" s="379">
        <v>2357</v>
      </c>
      <c r="G24" s="406">
        <v>1569.41</v>
      </c>
      <c r="H24" s="379">
        <v>0</v>
      </c>
      <c r="I24" s="406">
        <v>0</v>
      </c>
      <c r="J24" s="379">
        <v>0</v>
      </c>
      <c r="K24" s="406">
        <v>0</v>
      </c>
      <c r="L24" s="379">
        <v>0</v>
      </c>
      <c r="M24" s="406">
        <v>0</v>
      </c>
      <c r="N24" s="379">
        <f t="shared" si="1"/>
        <v>0</v>
      </c>
      <c r="O24" s="406">
        <f t="shared" si="2"/>
        <v>0</v>
      </c>
      <c r="P24" s="379">
        <v>374</v>
      </c>
    </row>
    <row r="25" spans="1:16" ht="12.75" x14ac:dyDescent="0.2">
      <c r="A25" s="379">
        <f>AT3A_Schools_PS!A23</f>
        <v>14</v>
      </c>
      <c r="B25" s="379" t="str">
        <f>AT3A_Schools_PS!B23</f>
        <v>14-BAREILY</v>
      </c>
      <c r="C25" s="379">
        <v>2451</v>
      </c>
      <c r="D25" s="406">
        <v>1452.9725000000001</v>
      </c>
      <c r="E25" s="406">
        <v>206.8475</v>
      </c>
      <c r="F25" s="379">
        <v>2333</v>
      </c>
      <c r="G25" s="406">
        <v>1567.19</v>
      </c>
      <c r="H25" s="379">
        <v>0</v>
      </c>
      <c r="I25" s="406">
        <v>0</v>
      </c>
      <c r="J25" s="379">
        <v>118</v>
      </c>
      <c r="K25" s="406">
        <v>92.63</v>
      </c>
      <c r="L25" s="379">
        <v>0</v>
      </c>
      <c r="M25" s="406">
        <v>0</v>
      </c>
      <c r="N25" s="379">
        <f t="shared" si="1"/>
        <v>0</v>
      </c>
      <c r="O25" s="406">
        <f t="shared" si="2"/>
        <v>0</v>
      </c>
      <c r="P25" s="379">
        <v>234</v>
      </c>
    </row>
    <row r="26" spans="1:16" ht="12.75" x14ac:dyDescent="0.2">
      <c r="A26" s="379">
        <f>AT3A_Schools_PS!A24</f>
        <v>15</v>
      </c>
      <c r="B26" s="379" t="str">
        <f>AT3A_Schools_PS!B24</f>
        <v>15-BASTI</v>
      </c>
      <c r="C26" s="379">
        <v>1827</v>
      </c>
      <c r="D26" s="406">
        <v>1085.1875</v>
      </c>
      <c r="E26" s="406">
        <v>0.39250000000000002</v>
      </c>
      <c r="F26" s="379">
        <v>1827</v>
      </c>
      <c r="G26" s="406">
        <v>1085.58</v>
      </c>
      <c r="H26" s="379">
        <v>0</v>
      </c>
      <c r="I26" s="406">
        <v>0</v>
      </c>
      <c r="J26" s="379">
        <v>0</v>
      </c>
      <c r="K26" s="406">
        <v>0</v>
      </c>
      <c r="L26" s="379">
        <v>0</v>
      </c>
      <c r="M26" s="406">
        <v>0</v>
      </c>
      <c r="N26" s="379">
        <f t="shared" si="1"/>
        <v>0</v>
      </c>
      <c r="O26" s="406">
        <f t="shared" si="2"/>
        <v>0</v>
      </c>
      <c r="P26" s="379">
        <v>259</v>
      </c>
    </row>
    <row r="27" spans="1:16" ht="12.75" x14ac:dyDescent="0.2">
      <c r="A27" s="379">
        <f>AT3A_Schools_PS!A25</f>
        <v>16</v>
      </c>
      <c r="B27" s="379" t="str">
        <f>AT3A_Schools_PS!B25</f>
        <v>16-BHADOHI</v>
      </c>
      <c r="C27" s="379">
        <v>749</v>
      </c>
      <c r="D27" s="406">
        <v>445.17624999999998</v>
      </c>
      <c r="E27" s="406">
        <v>9.1087500000000006</v>
      </c>
      <c r="F27" s="379">
        <v>749</v>
      </c>
      <c r="G27" s="406">
        <v>454.28500000000003</v>
      </c>
      <c r="H27" s="379">
        <v>0</v>
      </c>
      <c r="I27" s="406">
        <v>0</v>
      </c>
      <c r="J27" s="379">
        <v>0</v>
      </c>
      <c r="K27" s="406">
        <v>0</v>
      </c>
      <c r="L27" s="379">
        <v>0</v>
      </c>
      <c r="M27" s="406">
        <v>0</v>
      </c>
      <c r="N27" s="379">
        <f t="shared" si="1"/>
        <v>0</v>
      </c>
      <c r="O27" s="406">
        <f t="shared" si="2"/>
        <v>0</v>
      </c>
      <c r="P27" s="379">
        <v>119</v>
      </c>
    </row>
    <row r="28" spans="1:16" ht="12.75" x14ac:dyDescent="0.2">
      <c r="A28" s="379">
        <f>AT3A_Schools_PS!A26</f>
        <v>17</v>
      </c>
      <c r="B28" s="379" t="str">
        <f>AT3A_Schools_PS!B26</f>
        <v>17-BIJNOUR</v>
      </c>
      <c r="C28" s="379">
        <v>1047</v>
      </c>
      <c r="D28" s="406">
        <v>622.76874999999995</v>
      </c>
      <c r="E28" s="406">
        <v>41.016249999999999</v>
      </c>
      <c r="F28" s="379">
        <v>1047</v>
      </c>
      <c r="G28" s="406">
        <v>663.78499999999997</v>
      </c>
      <c r="H28" s="379">
        <v>0</v>
      </c>
      <c r="I28" s="406">
        <v>0</v>
      </c>
      <c r="J28" s="379">
        <v>0</v>
      </c>
      <c r="K28" s="406">
        <v>0</v>
      </c>
      <c r="L28" s="379">
        <v>0</v>
      </c>
      <c r="M28" s="406">
        <v>0</v>
      </c>
      <c r="N28" s="379">
        <f t="shared" si="1"/>
        <v>0</v>
      </c>
      <c r="O28" s="406">
        <f t="shared" si="2"/>
        <v>0</v>
      </c>
      <c r="P28" s="379">
        <v>1190</v>
      </c>
    </row>
    <row r="29" spans="1:16" ht="12.75" x14ac:dyDescent="0.2">
      <c r="A29" s="379">
        <f>AT3A_Schools_PS!A27</f>
        <v>18</v>
      </c>
      <c r="B29" s="379" t="str">
        <f>AT3A_Schools_PS!B27</f>
        <v>18-BULANDSHAHAR</v>
      </c>
      <c r="C29" s="379">
        <v>1316</v>
      </c>
      <c r="D29" s="406">
        <v>784.85</v>
      </c>
      <c r="E29" s="406">
        <v>3.4</v>
      </c>
      <c r="F29" s="379">
        <v>1278</v>
      </c>
      <c r="G29" s="406">
        <v>763.7</v>
      </c>
      <c r="H29" s="379">
        <v>0</v>
      </c>
      <c r="I29" s="406">
        <v>0</v>
      </c>
      <c r="J29" s="379">
        <v>38</v>
      </c>
      <c r="K29" s="406">
        <v>24.55</v>
      </c>
      <c r="L29" s="379">
        <v>0</v>
      </c>
      <c r="M29" s="406">
        <v>0</v>
      </c>
      <c r="N29" s="379">
        <f t="shared" si="1"/>
        <v>0</v>
      </c>
      <c r="O29" s="406">
        <f t="shared" si="2"/>
        <v>0</v>
      </c>
      <c r="P29" s="379">
        <v>549</v>
      </c>
    </row>
    <row r="30" spans="1:16" ht="12.75" x14ac:dyDescent="0.2">
      <c r="A30" s="379">
        <f>AT3A_Schools_PS!A28</f>
        <v>19</v>
      </c>
      <c r="B30" s="379" t="str">
        <f>AT3A_Schools_PS!B28</f>
        <v>19-CHANDAULI</v>
      </c>
      <c r="C30" s="379">
        <v>1076</v>
      </c>
      <c r="D30" s="406">
        <v>639.23749999999995</v>
      </c>
      <c r="E30" s="406">
        <v>30.2225</v>
      </c>
      <c r="F30" s="379">
        <v>1075</v>
      </c>
      <c r="G30" s="406">
        <v>668.67499999999995</v>
      </c>
      <c r="H30" s="379">
        <v>0</v>
      </c>
      <c r="I30" s="406">
        <v>0</v>
      </c>
      <c r="J30" s="379">
        <v>1</v>
      </c>
      <c r="K30" s="406">
        <v>0.78500000000000003</v>
      </c>
      <c r="L30" s="379">
        <v>0</v>
      </c>
      <c r="M30" s="406">
        <v>0</v>
      </c>
      <c r="N30" s="379">
        <f t="shared" si="1"/>
        <v>0</v>
      </c>
      <c r="O30" s="406">
        <f t="shared" si="2"/>
        <v>0</v>
      </c>
      <c r="P30" s="379">
        <v>161</v>
      </c>
    </row>
    <row r="31" spans="1:16" ht="12.75" x14ac:dyDescent="0.2">
      <c r="A31" s="379">
        <f>AT3A_Schools_PS!A29</f>
        <v>20</v>
      </c>
      <c r="B31" s="379" t="str">
        <f>AT3A_Schools_PS!B29</f>
        <v>20-CHITRAKOOT</v>
      </c>
      <c r="C31" s="379">
        <v>1171</v>
      </c>
      <c r="D31" s="406">
        <v>692.8</v>
      </c>
      <c r="E31" s="406">
        <v>45.53</v>
      </c>
      <c r="F31" s="379">
        <v>1150</v>
      </c>
      <c r="G31" s="406">
        <v>720.23500000000001</v>
      </c>
      <c r="H31" s="379">
        <v>0</v>
      </c>
      <c r="I31" s="406">
        <v>0</v>
      </c>
      <c r="J31" s="379">
        <v>23</v>
      </c>
      <c r="K31" s="406">
        <v>18.094999999999999</v>
      </c>
      <c r="L31" s="379">
        <v>0</v>
      </c>
      <c r="M31" s="406">
        <v>0</v>
      </c>
      <c r="N31" s="379">
        <v>0</v>
      </c>
      <c r="O31" s="406">
        <f t="shared" si="2"/>
        <v>0</v>
      </c>
      <c r="P31" s="379">
        <v>158</v>
      </c>
    </row>
    <row r="32" spans="1:16" ht="12.75" x14ac:dyDescent="0.2">
      <c r="A32" s="379">
        <f>AT3A_Schools_PS!A30</f>
        <v>21</v>
      </c>
      <c r="B32" s="379" t="str">
        <f>AT3A_Schools_PS!B30</f>
        <v>21-AMETHI</v>
      </c>
      <c r="C32" s="379">
        <v>1431</v>
      </c>
      <c r="D32" s="406">
        <v>860.84500000000003</v>
      </c>
      <c r="E32" s="406">
        <v>117.02500000000001</v>
      </c>
      <c r="F32" s="379">
        <v>1382</v>
      </c>
      <c r="G32" s="406">
        <v>936.22</v>
      </c>
      <c r="H32" s="379">
        <v>0</v>
      </c>
      <c r="I32" s="406">
        <v>0</v>
      </c>
      <c r="J32" s="379">
        <v>49</v>
      </c>
      <c r="K32" s="406">
        <v>41.65</v>
      </c>
      <c r="L32" s="379">
        <v>0</v>
      </c>
      <c r="M32" s="406">
        <v>0</v>
      </c>
      <c r="N32" s="379">
        <f t="shared" si="1"/>
        <v>0</v>
      </c>
      <c r="O32" s="406">
        <f t="shared" si="2"/>
        <v>0</v>
      </c>
      <c r="P32" s="379">
        <v>364</v>
      </c>
    </row>
    <row r="33" spans="1:16" ht="12.75" x14ac:dyDescent="0.2">
      <c r="A33" s="379">
        <f>AT3A_Schools_PS!A31</f>
        <v>22</v>
      </c>
      <c r="B33" s="379" t="str">
        <f>AT3A_Schools_PS!B31</f>
        <v>22-DEORIA</v>
      </c>
      <c r="C33" s="379">
        <v>1951</v>
      </c>
      <c r="D33" s="406">
        <v>1157.0775000000001</v>
      </c>
      <c r="E33" s="406">
        <v>23.942499999999999</v>
      </c>
      <c r="F33" s="379">
        <v>1951</v>
      </c>
      <c r="G33" s="406">
        <v>1181.02</v>
      </c>
      <c r="H33" s="379">
        <v>0</v>
      </c>
      <c r="I33" s="406">
        <v>0</v>
      </c>
      <c r="J33" s="379">
        <v>0</v>
      </c>
      <c r="K33" s="406">
        <v>0</v>
      </c>
      <c r="L33" s="379">
        <v>0</v>
      </c>
      <c r="M33" s="406">
        <v>0</v>
      </c>
      <c r="N33" s="379">
        <f t="shared" si="1"/>
        <v>0</v>
      </c>
      <c r="O33" s="406">
        <f t="shared" si="2"/>
        <v>0</v>
      </c>
      <c r="P33" s="379">
        <v>279</v>
      </c>
    </row>
    <row r="34" spans="1:16" ht="12.75" x14ac:dyDescent="0.2">
      <c r="A34" s="379">
        <f>AT3A_Schools_PS!A32</f>
        <v>23</v>
      </c>
      <c r="B34" s="379" t="str">
        <f>AT3A_Schools_PS!B32</f>
        <v>23-ETAH</v>
      </c>
      <c r="C34" s="379">
        <v>1600</v>
      </c>
      <c r="D34" s="406">
        <v>946.18</v>
      </c>
      <c r="E34" s="406">
        <v>173.48</v>
      </c>
      <c r="F34" s="379">
        <v>1398</v>
      </c>
      <c r="G34" s="406">
        <v>979.59</v>
      </c>
      <c r="H34" s="379">
        <v>0</v>
      </c>
      <c r="I34" s="406">
        <v>0</v>
      </c>
      <c r="J34" s="379">
        <v>102</v>
      </c>
      <c r="K34" s="406">
        <v>80.069999999999993</v>
      </c>
      <c r="L34" s="379">
        <v>100</v>
      </c>
      <c r="M34" s="406">
        <v>60</v>
      </c>
      <c r="N34" s="379">
        <f t="shared" si="1"/>
        <v>0</v>
      </c>
      <c r="O34" s="406">
        <f t="shared" si="2"/>
        <v>0</v>
      </c>
      <c r="P34" s="379">
        <v>245</v>
      </c>
    </row>
    <row r="35" spans="1:16" ht="12.75" x14ac:dyDescent="0.2">
      <c r="A35" s="379">
        <f>AT3A_Schools_PS!A33</f>
        <v>24</v>
      </c>
      <c r="B35" s="379" t="str">
        <f>AT3A_Schools_PS!B33</f>
        <v>24-FAIZABAD</v>
      </c>
      <c r="C35" s="379">
        <v>1448</v>
      </c>
      <c r="D35" s="406">
        <v>861.87750000000005</v>
      </c>
      <c r="E35" s="406">
        <v>115.7325</v>
      </c>
      <c r="F35" s="379">
        <v>1448</v>
      </c>
      <c r="G35" s="406">
        <v>977.61</v>
      </c>
      <c r="H35" s="379">
        <v>0</v>
      </c>
      <c r="I35" s="406">
        <v>0</v>
      </c>
      <c r="J35" s="379">
        <v>0</v>
      </c>
      <c r="K35" s="406">
        <v>0</v>
      </c>
      <c r="L35" s="379">
        <v>0</v>
      </c>
      <c r="M35" s="406">
        <v>0</v>
      </c>
      <c r="N35" s="379">
        <f t="shared" si="1"/>
        <v>0</v>
      </c>
      <c r="O35" s="406">
        <f t="shared" si="2"/>
        <v>0</v>
      </c>
      <c r="P35" s="379">
        <v>306</v>
      </c>
    </row>
    <row r="36" spans="1:16" ht="12.75" x14ac:dyDescent="0.2">
      <c r="A36" s="379">
        <f>AT3A_Schools_PS!A34</f>
        <v>25</v>
      </c>
      <c r="B36" s="379" t="str">
        <f>AT3A_Schools_PS!B34</f>
        <v>25-FARRUKHABAD</v>
      </c>
      <c r="C36" s="379">
        <v>1518</v>
      </c>
      <c r="D36" s="406">
        <v>898.50374999999997</v>
      </c>
      <c r="E36" s="406">
        <v>117.83125</v>
      </c>
      <c r="F36" s="379">
        <v>1421</v>
      </c>
      <c r="G36" s="406">
        <v>939.86500000000001</v>
      </c>
      <c r="H36" s="379">
        <v>0</v>
      </c>
      <c r="I36" s="406">
        <v>0</v>
      </c>
      <c r="J36" s="379">
        <v>97</v>
      </c>
      <c r="K36" s="406">
        <v>76.47</v>
      </c>
      <c r="L36" s="379">
        <v>0</v>
      </c>
      <c r="M36" s="406">
        <v>0</v>
      </c>
      <c r="N36" s="379">
        <f t="shared" si="1"/>
        <v>0</v>
      </c>
      <c r="O36" s="406">
        <f t="shared" si="2"/>
        <v>0</v>
      </c>
      <c r="P36" s="379">
        <v>142</v>
      </c>
    </row>
    <row r="37" spans="1:16" ht="12.75" x14ac:dyDescent="0.2">
      <c r="A37" s="379">
        <f>AT3A_Schools_PS!A35</f>
        <v>26</v>
      </c>
      <c r="B37" s="379" t="str">
        <f>AT3A_Schools_PS!B35</f>
        <v>26-FATEHPUR</v>
      </c>
      <c r="C37" s="379">
        <v>1718</v>
      </c>
      <c r="D37" s="406">
        <v>1025.4875</v>
      </c>
      <c r="E37" s="406">
        <v>85.222499999999997</v>
      </c>
      <c r="F37" s="379">
        <v>1718</v>
      </c>
      <c r="G37" s="406">
        <v>1110.71</v>
      </c>
      <c r="H37" s="379">
        <v>0</v>
      </c>
      <c r="I37" s="406">
        <v>0</v>
      </c>
      <c r="J37" s="379">
        <v>0</v>
      </c>
      <c r="K37" s="406">
        <v>0</v>
      </c>
      <c r="L37" s="379">
        <v>0</v>
      </c>
      <c r="M37" s="406">
        <v>0</v>
      </c>
      <c r="N37" s="379">
        <f t="shared" si="1"/>
        <v>0</v>
      </c>
      <c r="O37" s="406">
        <f t="shared" si="2"/>
        <v>0</v>
      </c>
      <c r="P37" s="379">
        <v>313</v>
      </c>
    </row>
    <row r="38" spans="1:16" ht="12.75" x14ac:dyDescent="0.2">
      <c r="A38" s="379">
        <f>AT3A_Schools_PS!A36</f>
        <v>27</v>
      </c>
      <c r="B38" s="379" t="str">
        <f>AT3A_Schools_PS!B36</f>
        <v>27-FIROZABAD</v>
      </c>
      <c r="C38" s="379">
        <v>1538</v>
      </c>
      <c r="D38" s="406">
        <v>906.6875</v>
      </c>
      <c r="E38" s="406">
        <v>223.33250000000001</v>
      </c>
      <c r="F38" s="379">
        <v>1538</v>
      </c>
      <c r="G38" s="406">
        <v>1130.02</v>
      </c>
      <c r="H38" s="379">
        <v>0</v>
      </c>
      <c r="I38" s="406">
        <v>0</v>
      </c>
      <c r="J38" s="379">
        <v>0</v>
      </c>
      <c r="K38" s="406">
        <v>0</v>
      </c>
      <c r="L38" s="379">
        <v>0</v>
      </c>
      <c r="M38" s="406">
        <v>0</v>
      </c>
      <c r="N38" s="379">
        <f t="shared" si="1"/>
        <v>0</v>
      </c>
      <c r="O38" s="406">
        <f t="shared" si="2"/>
        <v>0</v>
      </c>
      <c r="P38" s="379">
        <v>286</v>
      </c>
    </row>
    <row r="39" spans="1:16" ht="12.75" x14ac:dyDescent="0.2">
      <c r="A39" s="379">
        <f>AT3A_Schools_PS!A37</f>
        <v>28</v>
      </c>
      <c r="B39" s="379" t="str">
        <f>AT3A_Schools_PS!B37</f>
        <v>28-G.B. NAGAR</v>
      </c>
      <c r="C39" s="379">
        <v>474</v>
      </c>
      <c r="D39" s="406">
        <v>289.78375</v>
      </c>
      <c r="E39" s="406">
        <v>44.251249999999999</v>
      </c>
      <c r="F39" s="379">
        <v>287</v>
      </c>
      <c r="G39" s="406">
        <v>175.08500000000001</v>
      </c>
      <c r="H39" s="379">
        <v>0</v>
      </c>
      <c r="I39" s="406">
        <v>0</v>
      </c>
      <c r="J39" s="379">
        <v>187</v>
      </c>
      <c r="K39" s="406">
        <v>158.94999999999999</v>
      </c>
      <c r="L39" s="379">
        <v>0</v>
      </c>
      <c r="M39" s="406">
        <v>0</v>
      </c>
      <c r="N39" s="379">
        <f t="shared" si="1"/>
        <v>0</v>
      </c>
      <c r="O39" s="406">
        <f t="shared" si="2"/>
        <v>0</v>
      </c>
      <c r="P39" s="379">
        <v>19</v>
      </c>
    </row>
    <row r="40" spans="1:16" ht="12.75" x14ac:dyDescent="0.2">
      <c r="A40" s="379">
        <f>AT3A_Schools_PS!A38</f>
        <v>29</v>
      </c>
      <c r="B40" s="379" t="str">
        <f>AT3A_Schools_PS!B38</f>
        <v>29-GHAZIPUR</v>
      </c>
      <c r="C40" s="379">
        <v>2250</v>
      </c>
      <c r="D40" s="406">
        <v>1334.64375</v>
      </c>
      <c r="E40" s="406">
        <v>28.701250000000002</v>
      </c>
      <c r="F40" s="379">
        <v>2202</v>
      </c>
      <c r="G40" s="406">
        <v>1335.0250000000001</v>
      </c>
      <c r="H40" s="379">
        <v>0</v>
      </c>
      <c r="I40" s="406">
        <v>0</v>
      </c>
      <c r="J40" s="379">
        <v>48</v>
      </c>
      <c r="K40" s="406">
        <v>28.32</v>
      </c>
      <c r="L40" s="379">
        <v>0</v>
      </c>
      <c r="M40" s="406">
        <v>0</v>
      </c>
      <c r="N40" s="379">
        <f t="shared" si="1"/>
        <v>0</v>
      </c>
      <c r="O40" s="406">
        <f t="shared" si="2"/>
        <v>0</v>
      </c>
      <c r="P40" s="379">
        <v>322</v>
      </c>
    </row>
    <row r="41" spans="1:16" ht="12.75" x14ac:dyDescent="0.2">
      <c r="A41" s="379">
        <f>AT3A_Schools_PS!A39</f>
        <v>30</v>
      </c>
      <c r="B41" s="379" t="str">
        <f>AT3A_Schools_PS!B39</f>
        <v>30-GHAZIYABAD</v>
      </c>
      <c r="C41" s="379">
        <v>268</v>
      </c>
      <c r="D41" s="406">
        <v>160.00874999999999</v>
      </c>
      <c r="E41" s="406">
        <v>5.4762500000000003</v>
      </c>
      <c r="F41" s="379">
        <v>224</v>
      </c>
      <c r="G41" s="406">
        <v>139.52500000000001</v>
      </c>
      <c r="H41" s="379">
        <v>0</v>
      </c>
      <c r="I41" s="406">
        <v>0</v>
      </c>
      <c r="J41" s="379">
        <v>44</v>
      </c>
      <c r="K41" s="406">
        <v>25.96</v>
      </c>
      <c r="L41" s="379">
        <v>0</v>
      </c>
      <c r="M41" s="406">
        <v>0</v>
      </c>
      <c r="N41" s="379">
        <f t="shared" si="1"/>
        <v>0</v>
      </c>
      <c r="O41" s="406">
        <f t="shared" si="2"/>
        <v>0</v>
      </c>
      <c r="P41" s="379">
        <v>218</v>
      </c>
    </row>
    <row r="42" spans="1:16" ht="12.75" x14ac:dyDescent="0.2">
      <c r="A42" s="379">
        <f>AT3A_Schools_PS!A40</f>
        <v>31</v>
      </c>
      <c r="B42" s="379" t="str">
        <f>AT3A_Schools_PS!B40</f>
        <v>31-GONDA</v>
      </c>
      <c r="C42" s="379">
        <v>2183</v>
      </c>
      <c r="D42" s="406">
        <v>1297.3362500000001</v>
      </c>
      <c r="E42" s="406">
        <v>8.4387500000000006</v>
      </c>
      <c r="F42" s="379">
        <v>2183</v>
      </c>
      <c r="G42" s="406">
        <v>1305.7750000000001</v>
      </c>
      <c r="H42" s="379">
        <v>0</v>
      </c>
      <c r="I42" s="406">
        <v>0</v>
      </c>
      <c r="J42" s="379">
        <v>0</v>
      </c>
      <c r="K42" s="406">
        <v>0</v>
      </c>
      <c r="L42" s="379">
        <v>0</v>
      </c>
      <c r="M42" s="406">
        <v>0</v>
      </c>
      <c r="N42" s="379">
        <f t="shared" si="1"/>
        <v>0</v>
      </c>
      <c r="O42" s="406">
        <f t="shared" si="2"/>
        <v>0</v>
      </c>
      <c r="P42" s="379">
        <v>433</v>
      </c>
    </row>
    <row r="43" spans="1:16" ht="12.75" x14ac:dyDescent="0.2">
      <c r="A43" s="379">
        <f>AT3A_Schools_PS!A41</f>
        <v>32</v>
      </c>
      <c r="B43" s="379" t="str">
        <f>AT3A_Schools_PS!B41</f>
        <v>32-GORAKHPUR</v>
      </c>
      <c r="C43" s="379">
        <v>2318</v>
      </c>
      <c r="D43" s="406">
        <v>1377.30125</v>
      </c>
      <c r="E43" s="406">
        <v>18.643750000000001</v>
      </c>
      <c r="F43" s="379">
        <v>2318</v>
      </c>
      <c r="G43" s="406">
        <v>1395.9449999999999</v>
      </c>
      <c r="H43" s="379">
        <v>0</v>
      </c>
      <c r="I43" s="406">
        <v>0</v>
      </c>
      <c r="J43" s="379">
        <v>0</v>
      </c>
      <c r="K43" s="406">
        <v>0</v>
      </c>
      <c r="L43" s="379">
        <v>0</v>
      </c>
      <c r="M43" s="406">
        <v>0</v>
      </c>
      <c r="N43" s="379">
        <f t="shared" si="1"/>
        <v>0</v>
      </c>
      <c r="O43" s="406">
        <f t="shared" si="2"/>
        <v>0</v>
      </c>
      <c r="P43" s="379">
        <v>149</v>
      </c>
    </row>
    <row r="44" spans="1:16" ht="12.75" x14ac:dyDescent="0.2">
      <c r="A44" s="379">
        <f>AT3A_Schools_PS!A42</f>
        <v>33</v>
      </c>
      <c r="B44" s="379" t="str">
        <f>AT3A_Schools_PS!B42</f>
        <v>33-HAMEERPUR</v>
      </c>
      <c r="C44" s="379">
        <v>941</v>
      </c>
      <c r="D44" s="406">
        <v>559.55124999999998</v>
      </c>
      <c r="E44" s="406">
        <v>4.5137499999999999</v>
      </c>
      <c r="F44" s="379">
        <v>910</v>
      </c>
      <c r="G44" s="406">
        <v>545.73500000000001</v>
      </c>
      <c r="H44" s="379">
        <v>0</v>
      </c>
      <c r="I44" s="406">
        <v>0</v>
      </c>
      <c r="J44" s="379">
        <v>21</v>
      </c>
      <c r="K44" s="406">
        <v>12.39</v>
      </c>
      <c r="L44" s="379">
        <v>10</v>
      </c>
      <c r="M44" s="406">
        <v>5.94</v>
      </c>
      <c r="N44" s="379">
        <f t="shared" si="1"/>
        <v>0</v>
      </c>
      <c r="O44" s="406">
        <f t="shared" si="2"/>
        <v>0</v>
      </c>
      <c r="P44" s="379">
        <v>16</v>
      </c>
    </row>
    <row r="45" spans="1:16" ht="12.75" x14ac:dyDescent="0.2">
      <c r="A45" s="379">
        <f>AT3A_Schools_PS!A43</f>
        <v>34</v>
      </c>
      <c r="B45" s="379" t="str">
        <f>AT3A_Schools_PS!B43</f>
        <v>34-HARDOI</v>
      </c>
      <c r="C45" s="379">
        <v>3140</v>
      </c>
      <c r="D45" s="406">
        <v>1862.1925000000001</v>
      </c>
      <c r="E45" s="406">
        <v>164.45750000000001</v>
      </c>
      <c r="F45" s="379">
        <v>2914</v>
      </c>
      <c r="G45" s="406">
        <v>1849.24</v>
      </c>
      <c r="H45" s="379">
        <v>0</v>
      </c>
      <c r="I45" s="406">
        <v>0</v>
      </c>
      <c r="J45" s="379">
        <v>226</v>
      </c>
      <c r="K45" s="406">
        <v>177.41</v>
      </c>
      <c r="L45" s="379">
        <v>0</v>
      </c>
      <c r="M45" s="406">
        <v>0</v>
      </c>
      <c r="N45" s="379">
        <f t="shared" si="1"/>
        <v>0</v>
      </c>
      <c r="O45" s="406">
        <f t="shared" si="2"/>
        <v>0</v>
      </c>
      <c r="P45" s="379">
        <v>718</v>
      </c>
    </row>
    <row r="46" spans="1:16" ht="12.75" x14ac:dyDescent="0.2">
      <c r="A46" s="379">
        <f>AT3A_Schools_PS!A44</f>
        <v>35</v>
      </c>
      <c r="B46" s="379" t="str">
        <f>AT3A_Schools_PS!B44</f>
        <v>35-HATHRAS</v>
      </c>
      <c r="C46" s="379">
        <v>844</v>
      </c>
      <c r="D46" s="406">
        <v>500.81625000000003</v>
      </c>
      <c r="E46" s="406">
        <v>46.118749999999999</v>
      </c>
      <c r="F46" s="379">
        <v>844</v>
      </c>
      <c r="G46" s="406">
        <v>546.93499999999995</v>
      </c>
      <c r="H46" s="379">
        <v>0</v>
      </c>
      <c r="I46" s="406">
        <v>0</v>
      </c>
      <c r="J46" s="379">
        <v>0</v>
      </c>
      <c r="K46" s="406">
        <v>0</v>
      </c>
      <c r="L46" s="379">
        <v>0</v>
      </c>
      <c r="M46" s="406">
        <v>0</v>
      </c>
      <c r="N46" s="379">
        <f t="shared" si="1"/>
        <v>0</v>
      </c>
      <c r="O46" s="406">
        <f t="shared" si="2"/>
        <v>0</v>
      </c>
      <c r="P46" s="379">
        <v>442</v>
      </c>
    </row>
    <row r="47" spans="1:16" ht="12.75" x14ac:dyDescent="0.2">
      <c r="A47" s="379">
        <f>AT3A_Schools_PS!A45</f>
        <v>36</v>
      </c>
      <c r="B47" s="379" t="str">
        <f>AT3A_Schools_PS!B45</f>
        <v>36-ITAWAH</v>
      </c>
      <c r="C47" s="379">
        <v>1559</v>
      </c>
      <c r="D47" s="406">
        <v>919.57624999999996</v>
      </c>
      <c r="E47" s="406">
        <v>36.698749999999997</v>
      </c>
      <c r="F47" s="379">
        <v>1459</v>
      </c>
      <c r="G47" s="406">
        <v>897.27499999999998</v>
      </c>
      <c r="H47" s="379">
        <v>0</v>
      </c>
      <c r="I47" s="406">
        <v>0</v>
      </c>
      <c r="J47" s="379">
        <v>100</v>
      </c>
      <c r="K47" s="406">
        <v>59</v>
      </c>
      <c r="L47" s="379">
        <v>0</v>
      </c>
      <c r="M47" s="406">
        <v>0</v>
      </c>
      <c r="N47" s="379">
        <f t="shared" si="1"/>
        <v>0</v>
      </c>
      <c r="O47" s="406">
        <f t="shared" si="2"/>
        <v>0</v>
      </c>
      <c r="P47" s="379">
        <v>56</v>
      </c>
    </row>
    <row r="48" spans="1:16" ht="12.75" x14ac:dyDescent="0.2">
      <c r="A48" s="379">
        <f>AT3A_Schools_PS!A46</f>
        <v>37</v>
      </c>
      <c r="B48" s="379" t="str">
        <f>AT3A_Schools_PS!B46</f>
        <v>37-J.P. NAGAR</v>
      </c>
      <c r="C48" s="379">
        <v>1166</v>
      </c>
      <c r="D48" s="406">
        <v>691.83249999999998</v>
      </c>
      <c r="E48" s="406">
        <v>121.83750000000001</v>
      </c>
      <c r="F48" s="379">
        <v>1166</v>
      </c>
      <c r="G48" s="406">
        <v>813.67</v>
      </c>
      <c r="H48" s="379">
        <v>0</v>
      </c>
      <c r="I48" s="406">
        <v>0</v>
      </c>
      <c r="J48" s="379">
        <v>0</v>
      </c>
      <c r="K48" s="406">
        <v>0</v>
      </c>
      <c r="L48" s="379">
        <v>0</v>
      </c>
      <c r="M48" s="406">
        <v>0</v>
      </c>
      <c r="N48" s="379">
        <f t="shared" si="1"/>
        <v>0</v>
      </c>
      <c r="O48" s="406">
        <f t="shared" si="2"/>
        <v>0</v>
      </c>
      <c r="P48" s="379">
        <v>114</v>
      </c>
    </row>
    <row r="49" spans="1:16" ht="12.75" x14ac:dyDescent="0.2">
      <c r="A49" s="379">
        <f>AT3A_Schools_PS!A47</f>
        <v>38</v>
      </c>
      <c r="B49" s="379" t="str">
        <f>AT3A_Schools_PS!B47</f>
        <v>38-JALAUN</v>
      </c>
      <c r="C49" s="379">
        <v>1493</v>
      </c>
      <c r="D49" s="406">
        <v>883.42750000000001</v>
      </c>
      <c r="E49" s="406">
        <v>88.3125</v>
      </c>
      <c r="F49" s="379">
        <v>1493</v>
      </c>
      <c r="G49" s="406">
        <v>971.74</v>
      </c>
      <c r="H49" s="379">
        <v>0</v>
      </c>
      <c r="I49" s="406">
        <v>0</v>
      </c>
      <c r="J49" s="379">
        <v>0</v>
      </c>
      <c r="K49" s="406">
        <v>0</v>
      </c>
      <c r="L49" s="379">
        <v>0</v>
      </c>
      <c r="M49" s="406">
        <v>0</v>
      </c>
      <c r="N49" s="379">
        <f t="shared" si="1"/>
        <v>0</v>
      </c>
      <c r="O49" s="406">
        <f t="shared" si="2"/>
        <v>0</v>
      </c>
      <c r="P49" s="379">
        <v>72</v>
      </c>
    </row>
    <row r="50" spans="1:16" ht="12.75" x14ac:dyDescent="0.2">
      <c r="A50" s="379">
        <f>AT3A_Schools_PS!A48</f>
        <v>39</v>
      </c>
      <c r="B50" s="379" t="str">
        <f>AT3A_Schools_PS!B48</f>
        <v>39-JAUNPUR</v>
      </c>
      <c r="C50" s="379">
        <v>2691</v>
      </c>
      <c r="D50" s="406">
        <v>1598.0162499999999</v>
      </c>
      <c r="E50" s="406">
        <v>45.478749999999998</v>
      </c>
      <c r="F50" s="379">
        <v>2691</v>
      </c>
      <c r="G50" s="406">
        <v>1643.4949999999999</v>
      </c>
      <c r="H50" s="379">
        <v>0</v>
      </c>
      <c r="I50" s="406">
        <v>0</v>
      </c>
      <c r="J50" s="379">
        <v>0</v>
      </c>
      <c r="K50" s="406">
        <v>0</v>
      </c>
      <c r="L50" s="379">
        <v>0</v>
      </c>
      <c r="M50" s="406">
        <v>0</v>
      </c>
      <c r="N50" s="379">
        <f t="shared" si="1"/>
        <v>0</v>
      </c>
      <c r="O50" s="406">
        <f t="shared" si="2"/>
        <v>0</v>
      </c>
      <c r="P50" s="379">
        <v>194</v>
      </c>
    </row>
    <row r="51" spans="1:16" ht="12.75" x14ac:dyDescent="0.2">
      <c r="A51" s="379">
        <f>AT3A_Schools_PS!A49</f>
        <v>40</v>
      </c>
      <c r="B51" s="379" t="str">
        <f>AT3A_Schools_PS!B49</f>
        <v>40-JHANSI</v>
      </c>
      <c r="C51" s="379">
        <v>1279</v>
      </c>
      <c r="D51" s="406">
        <v>759.71749999999997</v>
      </c>
      <c r="E51" s="406">
        <v>11.3825</v>
      </c>
      <c r="F51" s="379">
        <v>1275</v>
      </c>
      <c r="G51" s="406">
        <v>768.74</v>
      </c>
      <c r="H51" s="379">
        <v>0</v>
      </c>
      <c r="I51" s="406">
        <v>0</v>
      </c>
      <c r="J51" s="379">
        <v>0</v>
      </c>
      <c r="K51" s="406">
        <v>0</v>
      </c>
      <c r="L51" s="379">
        <v>4</v>
      </c>
      <c r="M51" s="406">
        <v>2.36</v>
      </c>
      <c r="N51" s="379">
        <f t="shared" si="1"/>
        <v>0</v>
      </c>
      <c r="O51" s="406">
        <f t="shared" si="2"/>
        <v>0</v>
      </c>
      <c r="P51" s="379">
        <v>96</v>
      </c>
    </row>
    <row r="52" spans="1:16" ht="12.75" x14ac:dyDescent="0.2">
      <c r="A52" s="379">
        <f>AT3A_Schools_PS!A50</f>
        <v>41</v>
      </c>
      <c r="B52" s="379" t="str">
        <f>AT3A_Schools_PS!B50</f>
        <v>41-KANNAUJ</v>
      </c>
      <c r="C52" s="379">
        <v>1260</v>
      </c>
      <c r="D52" s="406">
        <v>744.57500000000005</v>
      </c>
      <c r="E52" s="406">
        <v>105.97499999999999</v>
      </c>
      <c r="F52" s="379">
        <v>1260</v>
      </c>
      <c r="G52" s="406">
        <v>850.55</v>
      </c>
      <c r="H52" s="379">
        <v>0</v>
      </c>
      <c r="I52" s="406">
        <v>0</v>
      </c>
      <c r="J52" s="379">
        <v>0</v>
      </c>
      <c r="K52" s="406">
        <v>0</v>
      </c>
      <c r="L52" s="379">
        <v>0</v>
      </c>
      <c r="M52" s="406">
        <v>0</v>
      </c>
      <c r="N52" s="379">
        <f t="shared" si="1"/>
        <v>0</v>
      </c>
      <c r="O52" s="406">
        <f t="shared" si="2"/>
        <v>0</v>
      </c>
      <c r="P52" s="379">
        <v>216</v>
      </c>
    </row>
    <row r="53" spans="1:16" ht="12.75" x14ac:dyDescent="0.2">
      <c r="A53" s="379">
        <f>AT3A_Schools_PS!A51</f>
        <v>42</v>
      </c>
      <c r="B53" s="379" t="str">
        <f>AT3A_Schools_PS!B51</f>
        <v>42-KANPUR DEHAT</v>
      </c>
      <c r="C53" s="379">
        <v>1803</v>
      </c>
      <c r="D53" s="406">
        <v>1063.8225</v>
      </c>
      <c r="E53" s="406">
        <v>30.107500000000002</v>
      </c>
      <c r="F53" s="379">
        <v>1545</v>
      </c>
      <c r="G53" s="406">
        <v>941.71</v>
      </c>
      <c r="H53" s="379">
        <v>0</v>
      </c>
      <c r="I53" s="406">
        <v>0</v>
      </c>
      <c r="J53" s="379">
        <v>258</v>
      </c>
      <c r="K53" s="406">
        <v>152.22</v>
      </c>
      <c r="L53" s="379">
        <v>0</v>
      </c>
      <c r="M53" s="406">
        <v>0</v>
      </c>
      <c r="N53" s="379">
        <f t="shared" si="1"/>
        <v>0</v>
      </c>
      <c r="O53" s="406">
        <f t="shared" si="2"/>
        <v>0</v>
      </c>
      <c r="P53" s="379">
        <v>198</v>
      </c>
    </row>
    <row r="54" spans="1:16" ht="12.75" x14ac:dyDescent="0.2">
      <c r="A54" s="379">
        <f>AT3A_Schools_PS!A52</f>
        <v>43</v>
      </c>
      <c r="B54" s="379" t="str">
        <f>AT3A_Schools_PS!B52</f>
        <v>43-KANPUR NAGAR</v>
      </c>
      <c r="C54" s="379">
        <v>1504</v>
      </c>
      <c r="D54" s="406">
        <v>885.9425</v>
      </c>
      <c r="E54" s="406">
        <v>222.54750000000001</v>
      </c>
      <c r="F54" s="379">
        <v>1504</v>
      </c>
      <c r="G54" s="406">
        <v>1108.49</v>
      </c>
      <c r="H54" s="379">
        <v>0</v>
      </c>
      <c r="I54" s="406">
        <v>0</v>
      </c>
      <c r="J54" s="379">
        <v>0</v>
      </c>
      <c r="K54" s="406">
        <v>0</v>
      </c>
      <c r="L54" s="379">
        <v>0</v>
      </c>
      <c r="M54" s="406">
        <v>0</v>
      </c>
      <c r="N54" s="379">
        <f t="shared" si="1"/>
        <v>0</v>
      </c>
      <c r="O54" s="406">
        <f t="shared" si="2"/>
        <v>0</v>
      </c>
      <c r="P54" s="379">
        <v>95</v>
      </c>
    </row>
    <row r="55" spans="1:16" ht="12.75" x14ac:dyDescent="0.2">
      <c r="A55" s="379">
        <f>AT3A_Schools_PS!A53</f>
        <v>44</v>
      </c>
      <c r="B55" s="379" t="str">
        <f>AT3A_Schools_PS!B53</f>
        <v>44-KAAS GANJ</v>
      </c>
      <c r="C55" s="379">
        <v>1304</v>
      </c>
      <c r="D55" s="406">
        <v>777.27874999999995</v>
      </c>
      <c r="E55" s="406">
        <v>54.966250000000002</v>
      </c>
      <c r="F55" s="379">
        <v>1132</v>
      </c>
      <c r="G55" s="406">
        <v>697.22500000000002</v>
      </c>
      <c r="H55" s="379">
        <v>0</v>
      </c>
      <c r="I55" s="406">
        <v>0</v>
      </c>
      <c r="J55" s="379">
        <v>172</v>
      </c>
      <c r="K55" s="406">
        <v>135.02000000000001</v>
      </c>
      <c r="L55" s="379">
        <v>0</v>
      </c>
      <c r="M55" s="406">
        <v>0</v>
      </c>
      <c r="N55" s="379">
        <f t="shared" si="1"/>
        <v>0</v>
      </c>
      <c r="O55" s="406">
        <f t="shared" si="2"/>
        <v>0</v>
      </c>
      <c r="P55" s="379">
        <v>84</v>
      </c>
    </row>
    <row r="56" spans="1:16" ht="12.75" x14ac:dyDescent="0.2">
      <c r="A56" s="379">
        <f>AT3A_Schools_PS!A54</f>
        <v>45</v>
      </c>
      <c r="B56" s="379" t="str">
        <f>AT3A_Schools_PS!B54</f>
        <v>45-KAUSHAMBI</v>
      </c>
      <c r="C56" s="379">
        <v>1122</v>
      </c>
      <c r="D56" s="406">
        <v>666.35500000000002</v>
      </c>
      <c r="E56" s="406">
        <v>47.704999999999998</v>
      </c>
      <c r="F56" s="379">
        <v>1125</v>
      </c>
      <c r="G56" s="406">
        <v>713.75</v>
      </c>
      <c r="H56" s="379">
        <v>0</v>
      </c>
      <c r="I56" s="406">
        <v>0</v>
      </c>
      <c r="J56" s="379">
        <v>0</v>
      </c>
      <c r="K56" s="406">
        <v>0.31</v>
      </c>
      <c r="L56" s="379">
        <v>0</v>
      </c>
      <c r="M56" s="406">
        <v>0</v>
      </c>
      <c r="N56" s="379">
        <v>0</v>
      </c>
      <c r="O56" s="406">
        <f t="shared" si="2"/>
        <v>0</v>
      </c>
      <c r="P56" s="379">
        <v>58</v>
      </c>
    </row>
    <row r="57" spans="1:16" ht="12.75" x14ac:dyDescent="0.2">
      <c r="A57" s="379">
        <f>AT3A_Schools_PS!A55</f>
        <v>46</v>
      </c>
      <c r="B57" s="379" t="str">
        <f>AT3A_Schools_PS!B55</f>
        <v>46-KUSHINAGAR</v>
      </c>
      <c r="C57" s="379">
        <v>2071</v>
      </c>
      <c r="D57" s="406">
        <v>1230.14625</v>
      </c>
      <c r="E57" s="406">
        <v>0.58875</v>
      </c>
      <c r="F57" s="379">
        <v>2071</v>
      </c>
      <c r="G57" s="406">
        <v>1230.7349999999999</v>
      </c>
      <c r="H57" s="379">
        <v>0</v>
      </c>
      <c r="I57" s="406">
        <v>0</v>
      </c>
      <c r="J57" s="379">
        <v>0</v>
      </c>
      <c r="K57" s="406">
        <v>0</v>
      </c>
      <c r="L57" s="379">
        <v>0</v>
      </c>
      <c r="M57" s="406">
        <v>0</v>
      </c>
      <c r="N57" s="379">
        <f t="shared" si="1"/>
        <v>0</v>
      </c>
      <c r="O57" s="406">
        <f t="shared" si="2"/>
        <v>0</v>
      </c>
      <c r="P57" s="379">
        <v>477</v>
      </c>
    </row>
    <row r="58" spans="1:16" ht="12.75" x14ac:dyDescent="0.2">
      <c r="A58" s="379">
        <f>AT3A_Schools_PS!A56</f>
        <v>47</v>
      </c>
      <c r="B58" s="379" t="str">
        <f>AT3A_Schools_PS!B56</f>
        <v>47-LAKHIMPUR KHERI</v>
      </c>
      <c r="C58" s="379">
        <v>3016</v>
      </c>
      <c r="D58" s="406">
        <v>1786.75</v>
      </c>
      <c r="E58" s="406">
        <v>285.74</v>
      </c>
      <c r="F58" s="379">
        <v>3017</v>
      </c>
      <c r="G58" s="406">
        <v>2072.4899999999998</v>
      </c>
      <c r="H58" s="379">
        <v>0</v>
      </c>
      <c r="I58" s="406">
        <v>0</v>
      </c>
      <c r="J58" s="379">
        <v>0</v>
      </c>
      <c r="K58" s="406">
        <v>0</v>
      </c>
      <c r="L58" s="379">
        <v>0</v>
      </c>
      <c r="M58" s="406">
        <v>0</v>
      </c>
      <c r="N58" s="379">
        <v>0</v>
      </c>
      <c r="O58" s="406">
        <f t="shared" si="2"/>
        <v>0</v>
      </c>
      <c r="P58" s="379">
        <v>521</v>
      </c>
    </row>
    <row r="59" spans="1:16" ht="12.75" x14ac:dyDescent="0.2">
      <c r="A59" s="379">
        <f>AT3A_Schools_PS!A57</f>
        <v>48</v>
      </c>
      <c r="B59" s="379" t="str">
        <f>AT3A_Schools_PS!B57</f>
        <v>48-LALITPUR</v>
      </c>
      <c r="C59" s="379">
        <v>1084</v>
      </c>
      <c r="D59" s="406">
        <v>651.50874999999996</v>
      </c>
      <c r="E59" s="406">
        <v>56.536250000000003</v>
      </c>
      <c r="F59" s="379">
        <v>1083</v>
      </c>
      <c r="G59" s="406">
        <v>707.26</v>
      </c>
      <c r="H59" s="379">
        <v>0</v>
      </c>
      <c r="I59" s="406">
        <v>0</v>
      </c>
      <c r="J59" s="379">
        <v>0</v>
      </c>
      <c r="K59" s="406">
        <v>0</v>
      </c>
      <c r="L59" s="379">
        <v>1</v>
      </c>
      <c r="M59" s="406">
        <v>0.78500000000000003</v>
      </c>
      <c r="N59" s="379">
        <f t="shared" si="1"/>
        <v>0</v>
      </c>
      <c r="O59" s="406">
        <f t="shared" si="2"/>
        <v>0</v>
      </c>
      <c r="P59" s="379">
        <v>311</v>
      </c>
    </row>
    <row r="60" spans="1:16" ht="12.75" x14ac:dyDescent="0.2">
      <c r="A60" s="379">
        <f>AT3A_Schools_PS!A58</f>
        <v>49</v>
      </c>
      <c r="B60" s="379" t="str">
        <f>AT3A_Schools_PS!B58</f>
        <v>49-LUCKNOW</v>
      </c>
      <c r="C60" s="379">
        <v>1015</v>
      </c>
      <c r="D60" s="406">
        <v>606.07500000000005</v>
      </c>
      <c r="E60" s="406">
        <v>29.954999999999998</v>
      </c>
      <c r="F60" s="379">
        <v>923</v>
      </c>
      <c r="G60" s="406">
        <v>580.83000000000004</v>
      </c>
      <c r="H60" s="379">
        <v>0</v>
      </c>
      <c r="I60" s="406">
        <v>0</v>
      </c>
      <c r="J60" s="379">
        <v>92</v>
      </c>
      <c r="K60" s="406">
        <v>55.2</v>
      </c>
      <c r="L60" s="379">
        <v>0</v>
      </c>
      <c r="M60" s="406">
        <v>0</v>
      </c>
      <c r="N60" s="379">
        <f t="shared" si="1"/>
        <v>0</v>
      </c>
      <c r="O60" s="406">
        <f t="shared" si="2"/>
        <v>0</v>
      </c>
      <c r="P60" s="379">
        <v>701</v>
      </c>
    </row>
    <row r="61" spans="1:16" ht="12.75" x14ac:dyDescent="0.2">
      <c r="A61" s="379">
        <f>AT3A_Schools_PS!A59</f>
        <v>50</v>
      </c>
      <c r="B61" s="379" t="str">
        <f>AT3A_Schools_PS!B59</f>
        <v>50-MAHOBA</v>
      </c>
      <c r="C61" s="379">
        <v>868</v>
      </c>
      <c r="D61" s="406">
        <v>516.28625</v>
      </c>
      <c r="E61" s="406">
        <v>16.318750000000001</v>
      </c>
      <c r="F61" s="379">
        <v>855</v>
      </c>
      <c r="G61" s="406">
        <v>524.93499999999995</v>
      </c>
      <c r="H61" s="379">
        <v>0</v>
      </c>
      <c r="I61" s="406">
        <v>0</v>
      </c>
      <c r="J61" s="379">
        <v>0</v>
      </c>
      <c r="K61" s="406">
        <v>0</v>
      </c>
      <c r="L61" s="379">
        <v>13</v>
      </c>
      <c r="M61" s="406">
        <v>7.67</v>
      </c>
      <c r="N61" s="379">
        <f t="shared" si="1"/>
        <v>0</v>
      </c>
      <c r="O61" s="406">
        <f t="shared" si="2"/>
        <v>0</v>
      </c>
      <c r="P61" s="379">
        <v>16</v>
      </c>
    </row>
    <row r="62" spans="1:16" ht="12.75" x14ac:dyDescent="0.2">
      <c r="A62" s="379">
        <f>AT3A_Schools_PS!A60</f>
        <v>51</v>
      </c>
      <c r="B62" s="379" t="str">
        <f>AT3A_Schools_PS!B60</f>
        <v>51-MAHRAJGANJ</v>
      </c>
      <c r="C62" s="379">
        <v>1709</v>
      </c>
      <c r="D62" s="406">
        <v>1017.19875</v>
      </c>
      <c r="E62" s="406">
        <v>22.56625</v>
      </c>
      <c r="F62" s="379">
        <v>1709</v>
      </c>
      <c r="G62" s="406">
        <v>1039.7650000000001</v>
      </c>
      <c r="H62" s="379">
        <v>0</v>
      </c>
      <c r="I62" s="406">
        <v>0</v>
      </c>
      <c r="J62" s="379">
        <v>0</v>
      </c>
      <c r="K62" s="406">
        <v>0</v>
      </c>
      <c r="L62" s="379">
        <v>0</v>
      </c>
      <c r="M62" s="406">
        <v>0</v>
      </c>
      <c r="N62" s="379">
        <f t="shared" si="1"/>
        <v>0</v>
      </c>
      <c r="O62" s="406">
        <f t="shared" si="2"/>
        <v>0</v>
      </c>
      <c r="P62" s="379">
        <v>242</v>
      </c>
    </row>
    <row r="63" spans="1:16" ht="12.75" x14ac:dyDescent="0.2">
      <c r="A63" s="379">
        <f>AT3A_Schools_PS!A61</f>
        <v>52</v>
      </c>
      <c r="B63" s="379" t="str">
        <f>AT3A_Schools_PS!B61</f>
        <v>52-MAINPURI</v>
      </c>
      <c r="C63" s="379">
        <v>1846</v>
      </c>
      <c r="D63" s="406">
        <v>1090.1387500000001</v>
      </c>
      <c r="E63" s="406">
        <v>239.22624999999999</v>
      </c>
      <c r="F63" s="379">
        <v>1829</v>
      </c>
      <c r="G63" s="406">
        <v>1317.83</v>
      </c>
      <c r="H63" s="379">
        <v>0</v>
      </c>
      <c r="I63" s="406">
        <v>0</v>
      </c>
      <c r="J63" s="379">
        <v>1</v>
      </c>
      <c r="K63" s="406">
        <v>0.85</v>
      </c>
      <c r="L63" s="379">
        <v>0</v>
      </c>
      <c r="M63" s="406">
        <v>0</v>
      </c>
      <c r="N63" s="379">
        <f t="shared" si="1"/>
        <v>16</v>
      </c>
      <c r="O63" s="406">
        <f t="shared" si="2"/>
        <v>10.685</v>
      </c>
      <c r="P63" s="379">
        <v>139</v>
      </c>
    </row>
    <row r="64" spans="1:16" ht="12.75" x14ac:dyDescent="0.2">
      <c r="A64" s="379">
        <f>AT3A_Schools_PS!A62</f>
        <v>53</v>
      </c>
      <c r="B64" s="379" t="str">
        <f>AT3A_Schools_PS!B62</f>
        <v>53-MATHURA</v>
      </c>
      <c r="C64" s="379">
        <v>1870</v>
      </c>
      <c r="D64" s="406">
        <v>1126.8924999999999</v>
      </c>
      <c r="E64" s="406">
        <v>229.04750000000001</v>
      </c>
      <c r="F64" s="379">
        <v>1051</v>
      </c>
      <c r="G64" s="406">
        <v>689.625</v>
      </c>
      <c r="H64" s="379">
        <v>0</v>
      </c>
      <c r="I64" s="406">
        <v>0</v>
      </c>
      <c r="J64" s="379">
        <v>819</v>
      </c>
      <c r="K64" s="406">
        <v>666.31500000000005</v>
      </c>
      <c r="L64" s="379">
        <v>0</v>
      </c>
      <c r="M64" s="406">
        <v>0</v>
      </c>
      <c r="N64" s="379">
        <f t="shared" si="1"/>
        <v>0</v>
      </c>
      <c r="O64" s="406">
        <f t="shared" si="2"/>
        <v>0</v>
      </c>
      <c r="P64" s="379">
        <v>64</v>
      </c>
    </row>
    <row r="65" spans="1:16" ht="12.75" x14ac:dyDescent="0.2">
      <c r="A65" s="379">
        <f>AT3A_Schools_PS!A63</f>
        <v>54</v>
      </c>
      <c r="B65" s="379" t="str">
        <f>AT3A_Schools_PS!B63</f>
        <v>54-MAU</v>
      </c>
      <c r="C65" s="379">
        <v>963</v>
      </c>
      <c r="D65" s="406">
        <v>571.24625000000003</v>
      </c>
      <c r="E65" s="406">
        <v>71.138750000000002</v>
      </c>
      <c r="F65" s="379">
        <v>963</v>
      </c>
      <c r="G65" s="406">
        <v>642.38499999999999</v>
      </c>
      <c r="H65" s="379">
        <v>0</v>
      </c>
      <c r="I65" s="406">
        <v>0</v>
      </c>
      <c r="J65" s="379">
        <v>0</v>
      </c>
      <c r="K65" s="406">
        <v>0</v>
      </c>
      <c r="L65" s="379">
        <v>0</v>
      </c>
      <c r="M65" s="406">
        <v>0</v>
      </c>
      <c r="N65" s="379">
        <f t="shared" si="1"/>
        <v>0</v>
      </c>
      <c r="O65" s="406">
        <f t="shared" si="2"/>
        <v>0</v>
      </c>
      <c r="P65" s="379">
        <v>54</v>
      </c>
    </row>
    <row r="66" spans="1:16" ht="12.75" x14ac:dyDescent="0.2">
      <c r="A66" s="379">
        <f>AT3A_Schools_PS!A64</f>
        <v>55</v>
      </c>
      <c r="B66" s="379" t="str">
        <f>AT3A_Schools_PS!B64</f>
        <v>55-MEERUT</v>
      </c>
      <c r="C66" s="379">
        <v>676</v>
      </c>
      <c r="D66" s="406">
        <v>401.58625000000001</v>
      </c>
      <c r="E66" s="406">
        <v>25.55875</v>
      </c>
      <c r="F66" s="379">
        <v>674</v>
      </c>
      <c r="G66" s="406">
        <v>425.44499999999999</v>
      </c>
      <c r="H66" s="379">
        <v>0</v>
      </c>
      <c r="I66" s="406">
        <v>0</v>
      </c>
      <c r="J66" s="379">
        <v>2</v>
      </c>
      <c r="K66" s="406">
        <v>1.7</v>
      </c>
      <c r="L66" s="379">
        <v>0</v>
      </c>
      <c r="M66" s="406">
        <v>0</v>
      </c>
      <c r="N66" s="379">
        <f t="shared" si="1"/>
        <v>0</v>
      </c>
      <c r="O66" s="406">
        <f t="shared" si="2"/>
        <v>0</v>
      </c>
      <c r="P66" s="379">
        <v>327</v>
      </c>
    </row>
    <row r="67" spans="1:16" ht="12.75" x14ac:dyDescent="0.2">
      <c r="A67" s="379">
        <f>AT3A_Schools_PS!A65</f>
        <v>56</v>
      </c>
      <c r="B67" s="379" t="str">
        <f>AT3A_Schools_PS!B65</f>
        <v>56-MIRZAPUR</v>
      </c>
      <c r="C67" s="379">
        <v>1445</v>
      </c>
      <c r="D67" s="406">
        <v>858.39750000000004</v>
      </c>
      <c r="E67" s="406">
        <v>68.292500000000004</v>
      </c>
      <c r="F67" s="379">
        <v>1445</v>
      </c>
      <c r="G67" s="406">
        <v>926.69</v>
      </c>
      <c r="H67" s="379">
        <v>0</v>
      </c>
      <c r="I67" s="406">
        <v>0</v>
      </c>
      <c r="J67" s="379">
        <v>0</v>
      </c>
      <c r="K67" s="406">
        <v>0</v>
      </c>
      <c r="L67" s="379">
        <v>0</v>
      </c>
      <c r="M67" s="406">
        <v>0</v>
      </c>
      <c r="N67" s="379">
        <f t="shared" si="1"/>
        <v>0</v>
      </c>
      <c r="O67" s="406">
        <f t="shared" si="2"/>
        <v>0</v>
      </c>
      <c r="P67" s="379">
        <v>466</v>
      </c>
    </row>
    <row r="68" spans="1:16" ht="12.75" x14ac:dyDescent="0.2">
      <c r="A68" s="379">
        <f>AT3A_Schools_PS!A66</f>
        <v>57</v>
      </c>
      <c r="B68" s="379" t="str">
        <f>AT3A_Schools_PS!B66</f>
        <v>57-MORADABAD</v>
      </c>
      <c r="C68" s="379">
        <v>1407</v>
      </c>
      <c r="D68" s="406">
        <v>834.06124999999997</v>
      </c>
      <c r="E68" s="406">
        <v>24.463750000000001</v>
      </c>
      <c r="F68" s="379">
        <v>1134</v>
      </c>
      <c r="G68" s="406">
        <v>697.45500000000004</v>
      </c>
      <c r="H68" s="379">
        <v>0</v>
      </c>
      <c r="I68" s="406">
        <v>0</v>
      </c>
      <c r="J68" s="379">
        <v>273</v>
      </c>
      <c r="K68" s="406">
        <v>161.07</v>
      </c>
      <c r="L68" s="379">
        <v>0</v>
      </c>
      <c r="M68" s="406">
        <v>0</v>
      </c>
      <c r="N68" s="379">
        <f t="shared" si="1"/>
        <v>0</v>
      </c>
      <c r="O68" s="406">
        <f t="shared" si="2"/>
        <v>0</v>
      </c>
      <c r="P68" s="379">
        <v>33</v>
      </c>
    </row>
    <row r="69" spans="1:16" ht="12.75" x14ac:dyDescent="0.2">
      <c r="A69" s="379">
        <f>AT3A_Schools_PS!A67</f>
        <v>58</v>
      </c>
      <c r="B69" s="379" t="str">
        <f>AT3A_Schools_PS!B67</f>
        <v>58-MUZAFFARNAGAR</v>
      </c>
      <c r="C69" s="379">
        <v>1053</v>
      </c>
      <c r="D69" s="406">
        <v>625.86125000000004</v>
      </c>
      <c r="E69" s="406">
        <v>70.973749999999995</v>
      </c>
      <c r="F69" s="379">
        <v>1053</v>
      </c>
      <c r="G69" s="406">
        <v>696.83500000000004</v>
      </c>
      <c r="H69" s="379">
        <v>0</v>
      </c>
      <c r="I69" s="406">
        <v>0</v>
      </c>
      <c r="J69" s="379">
        <v>0</v>
      </c>
      <c r="K69" s="406">
        <v>0</v>
      </c>
      <c r="L69" s="379">
        <v>0</v>
      </c>
      <c r="M69" s="406">
        <v>0</v>
      </c>
      <c r="N69" s="379">
        <f t="shared" si="1"/>
        <v>0</v>
      </c>
      <c r="O69" s="406">
        <f t="shared" si="2"/>
        <v>0</v>
      </c>
      <c r="P69" s="379">
        <v>69</v>
      </c>
    </row>
    <row r="70" spans="1:16" ht="12.75" x14ac:dyDescent="0.2">
      <c r="A70" s="379">
        <f>AT3A_Schools_PS!A68</f>
        <v>59</v>
      </c>
      <c r="B70" s="379" t="str">
        <f>AT3A_Schools_PS!B68</f>
        <v>59-PILIBHIT</v>
      </c>
      <c r="C70" s="379">
        <v>1445</v>
      </c>
      <c r="D70" s="406">
        <v>856.71875</v>
      </c>
      <c r="E70" s="406">
        <v>117.94625000000001</v>
      </c>
      <c r="F70" s="379">
        <v>1394</v>
      </c>
      <c r="G70" s="406">
        <v>934.63</v>
      </c>
      <c r="H70" s="379">
        <v>0</v>
      </c>
      <c r="I70" s="406">
        <v>0</v>
      </c>
      <c r="J70" s="379">
        <v>51</v>
      </c>
      <c r="K70" s="406">
        <v>40.034999999999997</v>
      </c>
      <c r="L70" s="379">
        <v>0</v>
      </c>
      <c r="M70" s="406">
        <v>0</v>
      </c>
      <c r="N70" s="379">
        <f t="shared" si="1"/>
        <v>0</v>
      </c>
      <c r="O70" s="406">
        <f t="shared" si="2"/>
        <v>0</v>
      </c>
      <c r="P70" s="379">
        <v>101</v>
      </c>
    </row>
    <row r="71" spans="1:16" ht="12.75" x14ac:dyDescent="0.2">
      <c r="A71" s="379">
        <f>AT3A_Schools_PS!A69</f>
        <v>60</v>
      </c>
      <c r="B71" s="379" t="str">
        <f>AT3A_Schools_PS!B69</f>
        <v>60-PRATAPGARH</v>
      </c>
      <c r="C71" s="379">
        <v>2187</v>
      </c>
      <c r="D71" s="406">
        <v>1307.0899999999999</v>
      </c>
      <c r="E71" s="406">
        <v>130.19</v>
      </c>
      <c r="F71" s="379">
        <v>2187</v>
      </c>
      <c r="G71" s="406">
        <v>1437.28</v>
      </c>
      <c r="H71" s="379">
        <v>0</v>
      </c>
      <c r="I71" s="406">
        <v>0</v>
      </c>
      <c r="J71" s="379">
        <v>0</v>
      </c>
      <c r="K71" s="406">
        <v>0</v>
      </c>
      <c r="L71" s="379">
        <v>0</v>
      </c>
      <c r="M71" s="406">
        <v>0</v>
      </c>
      <c r="N71" s="379">
        <f t="shared" si="1"/>
        <v>0</v>
      </c>
      <c r="O71" s="406">
        <f t="shared" si="2"/>
        <v>0</v>
      </c>
      <c r="P71" s="379">
        <v>470</v>
      </c>
    </row>
    <row r="72" spans="1:16" ht="12.75" x14ac:dyDescent="0.2">
      <c r="A72" s="379">
        <f>AT3A_Schools_PS!A70</f>
        <v>61</v>
      </c>
      <c r="B72" s="379" t="str">
        <f>AT3A_Schools_PS!B70</f>
        <v>61-RAI BAREILY</v>
      </c>
      <c r="C72" s="379">
        <v>1804</v>
      </c>
      <c r="D72" s="406">
        <v>1080.0887499999999</v>
      </c>
      <c r="E72" s="406">
        <v>124.13625</v>
      </c>
      <c r="F72" s="379">
        <v>1804</v>
      </c>
      <c r="G72" s="406">
        <v>1204.2249999999999</v>
      </c>
      <c r="H72" s="379">
        <v>0</v>
      </c>
      <c r="I72" s="406">
        <v>0</v>
      </c>
      <c r="J72" s="379">
        <v>0</v>
      </c>
      <c r="K72" s="406">
        <v>0</v>
      </c>
      <c r="L72" s="379">
        <v>0</v>
      </c>
      <c r="M72" s="406">
        <v>0</v>
      </c>
      <c r="N72" s="379">
        <f t="shared" si="1"/>
        <v>0</v>
      </c>
      <c r="O72" s="406">
        <f t="shared" si="2"/>
        <v>0</v>
      </c>
      <c r="P72" s="379">
        <v>29</v>
      </c>
    </row>
    <row r="73" spans="1:16" ht="12.75" x14ac:dyDescent="0.2">
      <c r="A73" s="379">
        <f>AT3A_Schools_PS!A71</f>
        <v>62</v>
      </c>
      <c r="B73" s="379" t="str">
        <f>AT3A_Schools_PS!B71</f>
        <v>62-RAMPUR</v>
      </c>
      <c r="C73" s="379">
        <v>1052</v>
      </c>
      <c r="D73" s="406">
        <v>631.6825</v>
      </c>
      <c r="E73" s="406">
        <v>94.167500000000004</v>
      </c>
      <c r="F73" s="379">
        <v>1052</v>
      </c>
      <c r="G73" s="406">
        <v>725.85</v>
      </c>
      <c r="H73" s="379">
        <v>0</v>
      </c>
      <c r="I73" s="406">
        <v>0</v>
      </c>
      <c r="J73" s="379">
        <v>0</v>
      </c>
      <c r="K73" s="406">
        <v>0</v>
      </c>
      <c r="L73" s="379">
        <v>0</v>
      </c>
      <c r="M73" s="406">
        <v>0</v>
      </c>
      <c r="N73" s="379">
        <f t="shared" si="1"/>
        <v>0</v>
      </c>
      <c r="O73" s="406">
        <f t="shared" si="2"/>
        <v>0</v>
      </c>
      <c r="P73" s="379">
        <v>668</v>
      </c>
    </row>
    <row r="74" spans="1:16" ht="12.75" x14ac:dyDescent="0.2">
      <c r="A74" s="379">
        <f>AT3A_Schools_PS!A72</f>
        <v>63</v>
      </c>
      <c r="B74" s="379" t="str">
        <f>AT3A_Schools_PS!B72</f>
        <v>63-SAHARANPUR</v>
      </c>
      <c r="C74" s="379">
        <v>1411</v>
      </c>
      <c r="D74" s="406">
        <v>834.52750000000003</v>
      </c>
      <c r="E74" s="406">
        <v>111.8625</v>
      </c>
      <c r="F74" s="379">
        <v>1398</v>
      </c>
      <c r="G74" s="406">
        <v>936.18499999999995</v>
      </c>
      <c r="H74" s="379">
        <v>0</v>
      </c>
      <c r="I74" s="406">
        <v>0</v>
      </c>
      <c r="J74" s="379">
        <v>13</v>
      </c>
      <c r="K74" s="406">
        <v>10.205</v>
      </c>
      <c r="L74" s="379">
        <v>0</v>
      </c>
      <c r="M74" s="406">
        <v>0</v>
      </c>
      <c r="N74" s="379">
        <f t="shared" si="1"/>
        <v>0</v>
      </c>
      <c r="O74" s="406">
        <f t="shared" si="2"/>
        <v>0</v>
      </c>
      <c r="P74" s="379">
        <v>50</v>
      </c>
    </row>
    <row r="75" spans="1:16" ht="12.75" x14ac:dyDescent="0.2">
      <c r="A75" s="379">
        <f>AT3A_Schools_PS!A73</f>
        <v>64</v>
      </c>
      <c r="B75" s="379" t="str">
        <f>AT3A_Schools_PS!B73</f>
        <v>64-SANTKABIR NAGAR</v>
      </c>
      <c r="C75" s="379">
        <v>1123</v>
      </c>
      <c r="D75" s="406">
        <v>666.34249999999997</v>
      </c>
      <c r="E75" s="406">
        <v>29.4375</v>
      </c>
      <c r="F75" s="379">
        <v>1123</v>
      </c>
      <c r="G75" s="406">
        <v>695.78</v>
      </c>
      <c r="H75" s="379">
        <v>0</v>
      </c>
      <c r="I75" s="406">
        <v>0</v>
      </c>
      <c r="J75" s="379">
        <v>0</v>
      </c>
      <c r="K75" s="406">
        <v>0</v>
      </c>
      <c r="L75" s="379">
        <v>0</v>
      </c>
      <c r="M75" s="406">
        <v>0</v>
      </c>
      <c r="N75" s="379">
        <f t="shared" si="1"/>
        <v>0</v>
      </c>
      <c r="O75" s="406">
        <f t="shared" si="2"/>
        <v>0</v>
      </c>
      <c r="P75" s="379">
        <v>98</v>
      </c>
    </row>
    <row r="76" spans="1:16" ht="12.75" x14ac:dyDescent="0.2">
      <c r="A76" s="379">
        <f>AT3A_Schools_PS!A74</f>
        <v>65</v>
      </c>
      <c r="B76" s="379" t="str">
        <f>AT3A_Schools_PS!B74</f>
        <v>65-SHAHJAHANPUR</v>
      </c>
      <c r="C76" s="379">
        <v>1356</v>
      </c>
      <c r="D76" s="406">
        <v>816.76750000000004</v>
      </c>
      <c r="E76" s="406">
        <v>53.3125</v>
      </c>
      <c r="F76" s="379">
        <v>1356</v>
      </c>
      <c r="G76" s="406">
        <v>870.08</v>
      </c>
      <c r="H76" s="379">
        <v>0</v>
      </c>
      <c r="I76" s="406">
        <v>0</v>
      </c>
      <c r="J76" s="379">
        <v>0</v>
      </c>
      <c r="K76" s="406">
        <v>0</v>
      </c>
      <c r="L76" s="379">
        <v>0</v>
      </c>
      <c r="M76" s="406">
        <v>0</v>
      </c>
      <c r="N76" s="379">
        <f t="shared" si="1"/>
        <v>0</v>
      </c>
      <c r="O76" s="406">
        <f t="shared" si="2"/>
        <v>0</v>
      </c>
      <c r="P76" s="379">
        <v>239</v>
      </c>
    </row>
    <row r="77" spans="1:16" ht="12.75" x14ac:dyDescent="0.2">
      <c r="A77" s="379">
        <f>AT3A_Schools_PS!A75</f>
        <v>66</v>
      </c>
      <c r="B77" s="379" t="str">
        <f>AT3A_Schools_PS!B75</f>
        <v>66-SHRAWASTI</v>
      </c>
      <c r="C77" s="379">
        <v>978</v>
      </c>
      <c r="D77" s="406">
        <v>580.80375000000004</v>
      </c>
      <c r="E77" s="406">
        <v>46.331249999999997</v>
      </c>
      <c r="F77" s="379">
        <v>924</v>
      </c>
      <c r="G77" s="406">
        <v>593.005</v>
      </c>
      <c r="H77" s="379">
        <v>0</v>
      </c>
      <c r="I77" s="406">
        <v>0</v>
      </c>
      <c r="J77" s="379">
        <v>54</v>
      </c>
      <c r="K77" s="406">
        <v>34.130000000000003</v>
      </c>
      <c r="L77" s="379">
        <v>0</v>
      </c>
      <c r="M77" s="406">
        <v>0</v>
      </c>
      <c r="N77" s="379">
        <f t="shared" si="1"/>
        <v>0</v>
      </c>
      <c r="O77" s="406">
        <f t="shared" si="2"/>
        <v>0</v>
      </c>
      <c r="P77" s="379">
        <v>115</v>
      </c>
    </row>
    <row r="78" spans="1:16" ht="12.75" x14ac:dyDescent="0.2">
      <c r="A78" s="379">
        <f>AT3A_Schools_PS!A76</f>
        <v>67</v>
      </c>
      <c r="B78" s="379" t="str">
        <f>AT3A_Schools_PS!B76</f>
        <v>67-SIDDHARTHNAGAR</v>
      </c>
      <c r="C78" s="379">
        <v>1976</v>
      </c>
      <c r="D78" s="406">
        <v>1173.375</v>
      </c>
      <c r="E78" s="406">
        <v>10.205</v>
      </c>
      <c r="F78" s="379">
        <v>1976</v>
      </c>
      <c r="G78" s="406">
        <v>1183.58</v>
      </c>
      <c r="H78" s="379">
        <v>0</v>
      </c>
      <c r="I78" s="406">
        <v>0</v>
      </c>
      <c r="J78" s="379">
        <v>0</v>
      </c>
      <c r="K78" s="406">
        <v>0</v>
      </c>
      <c r="L78" s="379">
        <v>0</v>
      </c>
      <c r="M78" s="406">
        <v>0</v>
      </c>
      <c r="N78" s="379">
        <f t="shared" si="1"/>
        <v>0</v>
      </c>
      <c r="O78" s="406">
        <f t="shared" si="2"/>
        <v>0</v>
      </c>
      <c r="P78" s="379">
        <v>413</v>
      </c>
    </row>
    <row r="79" spans="1:16" ht="12.75" x14ac:dyDescent="0.2">
      <c r="A79" s="379">
        <f>AT3A_Schools_PS!A77</f>
        <v>68</v>
      </c>
      <c r="B79" s="379" t="str">
        <f>AT3A_Schools_PS!B77</f>
        <v>68-SITAPUR</v>
      </c>
      <c r="C79" s="379">
        <v>3291</v>
      </c>
      <c r="D79" s="406">
        <v>1958.6275000000001</v>
      </c>
      <c r="E79" s="406">
        <v>76.622500000000002</v>
      </c>
      <c r="F79" s="379">
        <v>3165</v>
      </c>
      <c r="G79" s="406">
        <v>1928.15</v>
      </c>
      <c r="H79" s="379">
        <v>0</v>
      </c>
      <c r="I79" s="406">
        <v>0</v>
      </c>
      <c r="J79" s="379">
        <v>126</v>
      </c>
      <c r="K79" s="406">
        <v>107.1</v>
      </c>
      <c r="L79" s="379">
        <v>0</v>
      </c>
      <c r="M79" s="406">
        <v>0</v>
      </c>
      <c r="N79" s="379">
        <f t="shared" si="1"/>
        <v>0</v>
      </c>
      <c r="O79" s="406">
        <f t="shared" si="2"/>
        <v>0</v>
      </c>
      <c r="P79" s="379">
        <v>534</v>
      </c>
    </row>
    <row r="80" spans="1:16" ht="12.75" x14ac:dyDescent="0.2">
      <c r="A80" s="379">
        <f>AT3A_Schools_PS!A78</f>
        <v>69</v>
      </c>
      <c r="B80" s="379" t="str">
        <f>AT3A_Schools_PS!B78</f>
        <v>69-SONBHADRA</v>
      </c>
      <c r="C80" s="379">
        <v>1247</v>
      </c>
      <c r="D80" s="406">
        <v>741.49749999999995</v>
      </c>
      <c r="E80" s="406">
        <v>58.512500000000003</v>
      </c>
      <c r="F80" s="379">
        <v>1247</v>
      </c>
      <c r="G80" s="406">
        <v>800.01</v>
      </c>
      <c r="H80" s="379">
        <v>0</v>
      </c>
      <c r="I80" s="406">
        <v>0</v>
      </c>
      <c r="J80" s="379">
        <v>0</v>
      </c>
      <c r="K80" s="406">
        <v>0</v>
      </c>
      <c r="L80" s="379">
        <v>0</v>
      </c>
      <c r="M80" s="406">
        <v>0</v>
      </c>
      <c r="N80" s="379">
        <f t="shared" si="1"/>
        <v>0</v>
      </c>
      <c r="O80" s="406">
        <f t="shared" si="2"/>
        <v>0</v>
      </c>
      <c r="P80" s="379">
        <v>1090</v>
      </c>
    </row>
    <row r="81" spans="1:16" ht="12.75" x14ac:dyDescent="0.2">
      <c r="A81" s="379">
        <f>AT3A_Schools_PS!A79</f>
        <v>70</v>
      </c>
      <c r="B81" s="379" t="str">
        <f>AT3A_Schools_PS!B79</f>
        <v>70-SULTANPUR</v>
      </c>
      <c r="C81" s="379">
        <v>1779</v>
      </c>
      <c r="D81" s="406">
        <v>1057.2125000000001</v>
      </c>
      <c r="E81" s="406">
        <v>77.927499999999995</v>
      </c>
      <c r="F81" s="379">
        <v>1779</v>
      </c>
      <c r="G81" s="406">
        <v>1135.1400000000001</v>
      </c>
      <c r="H81" s="379">
        <v>0</v>
      </c>
      <c r="I81" s="406">
        <v>0</v>
      </c>
      <c r="J81" s="379">
        <v>0</v>
      </c>
      <c r="K81" s="406">
        <v>0</v>
      </c>
      <c r="L81" s="379">
        <v>0</v>
      </c>
      <c r="M81" s="406">
        <v>0</v>
      </c>
      <c r="N81" s="379">
        <f t="shared" si="1"/>
        <v>0</v>
      </c>
      <c r="O81" s="406">
        <f t="shared" si="2"/>
        <v>0</v>
      </c>
      <c r="P81" s="379">
        <v>389</v>
      </c>
    </row>
    <row r="82" spans="1:16" ht="12.75" x14ac:dyDescent="0.2">
      <c r="A82" s="379">
        <f>AT3A_Schools_PS!A80</f>
        <v>71</v>
      </c>
      <c r="B82" s="379" t="str">
        <f>AT3A_Schools_PS!B80</f>
        <v>71-UNNAO</v>
      </c>
      <c r="C82" s="379">
        <v>2120</v>
      </c>
      <c r="D82" s="406">
        <v>1256.8187499999999</v>
      </c>
      <c r="E82" s="406">
        <v>111.66625000000001</v>
      </c>
      <c r="F82" s="379">
        <v>2120</v>
      </c>
      <c r="G82" s="406">
        <v>1368.4849999999999</v>
      </c>
      <c r="H82" s="379">
        <v>0</v>
      </c>
      <c r="I82" s="406">
        <v>0</v>
      </c>
      <c r="J82" s="379">
        <v>0</v>
      </c>
      <c r="K82" s="406">
        <v>0</v>
      </c>
      <c r="L82" s="379">
        <v>0</v>
      </c>
      <c r="M82" s="406">
        <v>0</v>
      </c>
      <c r="N82" s="379">
        <f t="shared" si="1"/>
        <v>0</v>
      </c>
      <c r="O82" s="406">
        <f t="shared" si="2"/>
        <v>0</v>
      </c>
      <c r="P82" s="379">
        <v>518</v>
      </c>
    </row>
    <row r="83" spans="1:16" ht="12.75" x14ac:dyDescent="0.2">
      <c r="A83" s="379">
        <f>AT3A_Schools_PS!A81</f>
        <v>72</v>
      </c>
      <c r="B83" s="379" t="str">
        <f>AT3A_Schools_PS!B81</f>
        <v>72-VARANASI</v>
      </c>
      <c r="C83" s="379">
        <v>1336</v>
      </c>
      <c r="D83" s="406">
        <v>797.67499999999995</v>
      </c>
      <c r="E83" s="406">
        <v>128.185</v>
      </c>
      <c r="F83" s="379">
        <v>1279</v>
      </c>
      <c r="G83" s="406">
        <v>881.11500000000001</v>
      </c>
      <c r="H83" s="379">
        <v>0</v>
      </c>
      <c r="I83" s="406">
        <v>0</v>
      </c>
      <c r="J83" s="379">
        <v>57</v>
      </c>
      <c r="K83" s="406">
        <v>44.744999999999997</v>
      </c>
      <c r="L83" s="379">
        <v>0</v>
      </c>
      <c r="M83" s="406">
        <v>0</v>
      </c>
      <c r="N83" s="379">
        <f t="shared" si="1"/>
        <v>0</v>
      </c>
      <c r="O83" s="406">
        <f t="shared" si="2"/>
        <v>0</v>
      </c>
      <c r="P83" s="379">
        <v>64</v>
      </c>
    </row>
    <row r="84" spans="1:16" ht="12.75" x14ac:dyDescent="0.2">
      <c r="A84" s="379">
        <f>AT3A_Schools_PS!A82</f>
        <v>73</v>
      </c>
      <c r="B84" s="379" t="str">
        <f>AT3A_Schools_PS!B82</f>
        <v>73-SAMBHAL</v>
      </c>
      <c r="C84" s="379">
        <v>1245</v>
      </c>
      <c r="D84" s="406">
        <v>738.77374999999995</v>
      </c>
      <c r="E84" s="406">
        <v>47.131250000000001</v>
      </c>
      <c r="F84" s="379">
        <v>1245</v>
      </c>
      <c r="G84" s="406">
        <v>785.90499999999997</v>
      </c>
      <c r="H84" s="379">
        <v>0</v>
      </c>
      <c r="I84" s="406">
        <v>0</v>
      </c>
      <c r="J84" s="379">
        <v>0</v>
      </c>
      <c r="K84" s="406">
        <v>0</v>
      </c>
      <c r="L84" s="379">
        <v>0</v>
      </c>
      <c r="M84" s="406">
        <v>0</v>
      </c>
      <c r="N84" s="379">
        <f t="shared" si="1"/>
        <v>0</v>
      </c>
      <c r="O84" s="406">
        <f t="shared" si="2"/>
        <v>0</v>
      </c>
      <c r="P84" s="379">
        <v>148</v>
      </c>
    </row>
    <row r="85" spans="1:16" ht="12.75" x14ac:dyDescent="0.2">
      <c r="A85" s="379">
        <f>AT3A_Schools_PS!A83</f>
        <v>74</v>
      </c>
      <c r="B85" s="379" t="str">
        <f>AT3A_Schools_PS!B83</f>
        <v>74-HAPUR</v>
      </c>
      <c r="C85" s="379">
        <v>306</v>
      </c>
      <c r="D85" s="406">
        <v>182.83125000000001</v>
      </c>
      <c r="E85" s="406">
        <v>6.9637500000000001</v>
      </c>
      <c r="F85" s="379">
        <v>305</v>
      </c>
      <c r="G85" s="406">
        <v>189.01</v>
      </c>
      <c r="H85" s="379">
        <v>0</v>
      </c>
      <c r="I85" s="406">
        <v>0</v>
      </c>
      <c r="J85" s="379">
        <v>0</v>
      </c>
      <c r="K85" s="406">
        <v>0</v>
      </c>
      <c r="L85" s="379">
        <v>1</v>
      </c>
      <c r="M85" s="406">
        <v>0.78500000000000003</v>
      </c>
      <c r="N85" s="379">
        <f t="shared" si="1"/>
        <v>0</v>
      </c>
      <c r="O85" s="406">
        <f t="shared" si="2"/>
        <v>0</v>
      </c>
      <c r="P85" s="379">
        <v>284</v>
      </c>
    </row>
    <row r="86" spans="1:16" ht="12.75" x14ac:dyDescent="0.2">
      <c r="A86" s="379">
        <f>AT3A_Schools_PS!A84</f>
        <v>75</v>
      </c>
      <c r="B86" s="379" t="str">
        <f>AT3A_Schools_PS!B84</f>
        <v>75-SHAMLI</v>
      </c>
      <c r="C86" s="379">
        <v>609</v>
      </c>
      <c r="D86" s="406">
        <v>363.08125000000001</v>
      </c>
      <c r="E86" s="406">
        <v>43.513750000000002</v>
      </c>
      <c r="F86" s="379">
        <v>609</v>
      </c>
      <c r="G86" s="406">
        <v>406.59500000000003</v>
      </c>
      <c r="H86" s="379">
        <v>0</v>
      </c>
      <c r="I86" s="406">
        <v>0</v>
      </c>
      <c r="J86" s="379">
        <v>0</v>
      </c>
      <c r="K86" s="406">
        <v>0</v>
      </c>
      <c r="L86" s="379">
        <v>0</v>
      </c>
      <c r="M86" s="406">
        <v>0</v>
      </c>
      <c r="N86" s="379">
        <f t="shared" si="1"/>
        <v>0</v>
      </c>
      <c r="O86" s="406">
        <f t="shared" si="2"/>
        <v>0</v>
      </c>
      <c r="P86" s="379">
        <v>13</v>
      </c>
    </row>
    <row r="87" spans="1:16" ht="43.5" customHeight="1" x14ac:dyDescent="0.2">
      <c r="A87" s="414" t="s">
        <v>1074</v>
      </c>
      <c r="B87" s="650" t="s">
        <v>1084</v>
      </c>
      <c r="C87" s="651"/>
      <c r="D87" s="651"/>
      <c r="E87" s="651"/>
      <c r="F87" s="651"/>
      <c r="G87" s="651"/>
      <c r="H87" s="651"/>
      <c r="I87" s="651"/>
      <c r="J87" s="651"/>
      <c r="K87" s="651"/>
      <c r="L87" s="651"/>
      <c r="M87" s="651"/>
      <c r="N87" s="651"/>
      <c r="O87" s="651"/>
      <c r="P87" s="651"/>
    </row>
    <row r="91" spans="1:16" ht="12.75" x14ac:dyDescent="0.2">
      <c r="A91" s="347" t="str">
        <f>AT_2A_fundflow!A73</f>
        <v>Date:</v>
      </c>
      <c r="N91" s="346" t="str">
        <f>'AT-1'!J46</f>
        <v>(Signature)</v>
      </c>
    </row>
    <row r="92" spans="1:16" ht="12.75" x14ac:dyDescent="0.2">
      <c r="A92" s="347" t="str">
        <f>AT_2A_fundflow!A74</f>
        <v>Place: LUCKNOW</v>
      </c>
      <c r="N92" s="346" t="str">
        <f>'AT-1'!J47</f>
        <v>Secretary Basic Education Department</v>
      </c>
    </row>
    <row r="93" spans="1:16" ht="12.75" x14ac:dyDescent="0.2">
      <c r="I93" s="493" t="str">
        <f>'AT-1'!I48</f>
        <v>Seal:</v>
      </c>
      <c r="M93" s="346" t="str">
        <f>'AT-1'!I48</f>
        <v>Seal:</v>
      </c>
    </row>
  </sheetData>
  <mergeCells count="29">
    <mergeCell ref="B87:P87"/>
    <mergeCell ref="J6:K6"/>
    <mergeCell ref="L6:M6"/>
    <mergeCell ref="M7:M8"/>
    <mergeCell ref="P6:P8"/>
    <mergeCell ref="N6:O6"/>
    <mergeCell ref="N7:N8"/>
    <mergeCell ref="O7:O8"/>
    <mergeCell ref="C6:E6"/>
    <mergeCell ref="F6:G6"/>
    <mergeCell ref="A3:P3"/>
    <mergeCell ref="A2:P2"/>
    <mergeCell ref="E1:F1"/>
    <mergeCell ref="J1:K1"/>
    <mergeCell ref="L1:M1"/>
    <mergeCell ref="A4:P4"/>
    <mergeCell ref="F5:I5"/>
    <mergeCell ref="H6:I6"/>
    <mergeCell ref="A6:A8"/>
    <mergeCell ref="B6:B8"/>
    <mergeCell ref="D7:E7"/>
    <mergeCell ref="C7:C8"/>
    <mergeCell ref="F7:F8"/>
    <mergeCell ref="H7:H8"/>
    <mergeCell ref="G7:G8"/>
    <mergeCell ref="I7:I8"/>
    <mergeCell ref="J7:J8"/>
    <mergeCell ref="K7:K8"/>
    <mergeCell ref="L7:L8"/>
  </mergeCells>
  <conditionalFormatting sqref="N12:O60 N65:O86">
    <cfRule type="cellIs" dxfId="15" priority="1" operator="notEqual">
      <formula>0</formula>
    </cfRule>
  </conditionalFormatting>
  <printOptions horizontalCentered="1"/>
  <pageMargins left="0.59055118110236227" right="0.59055118110236227" top="0.78740157480314965" bottom="0.59055118110236227" header="0.78740157480314965" footer="0.39370078740157483"/>
  <pageSetup paperSize="9" scale="95" fitToHeight="0" pageOrder="overThenDown" orientation="landscape" cellComments="atEnd" r:id="rId1"/>
  <headerFooter>
    <oddFooter>&amp;R&amp;P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Z27"/>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7.28515625" style="342" customWidth="1"/>
    <col min="2" max="2" width="14.42578125" style="342"/>
    <col min="3" max="3" width="8.5703125" style="342" bestFit="1" customWidth="1"/>
    <col min="4" max="4" width="13.42578125" style="342" bestFit="1" customWidth="1"/>
    <col min="5" max="5" width="8.5703125" style="342" bestFit="1" customWidth="1"/>
    <col min="6" max="6" width="13.42578125" style="342" bestFit="1" customWidth="1"/>
    <col min="7" max="7" width="8.5703125" style="342" bestFit="1" customWidth="1"/>
    <col min="8" max="8" width="13.42578125" style="342" bestFit="1" customWidth="1"/>
    <col min="9" max="9" width="13.140625" style="342" hidden="1" customWidth="1"/>
    <col min="10" max="12" width="0" style="342" hidden="1" customWidth="1"/>
    <col min="13" max="13" width="11.5703125" style="342" customWidth="1"/>
    <col min="14" max="15" width="13.28515625" style="342" customWidth="1"/>
    <col min="16" max="16384" width="14.42578125" style="342"/>
  </cols>
  <sheetData>
    <row r="1" spans="1:26" ht="12.75" x14ac:dyDescent="0.2">
      <c r="A1" s="311"/>
      <c r="B1" s="311"/>
      <c r="C1" s="311"/>
      <c r="D1" s="595"/>
      <c r="E1" s="595"/>
      <c r="F1" s="311"/>
      <c r="G1" s="311"/>
      <c r="H1" s="311"/>
      <c r="I1" s="311"/>
      <c r="J1" s="311"/>
      <c r="K1" s="311"/>
      <c r="L1" s="311"/>
      <c r="M1" s="311"/>
      <c r="N1" s="311"/>
      <c r="O1" s="354" t="s">
        <v>512</v>
      </c>
    </row>
    <row r="2" spans="1:26" ht="12.75" x14ac:dyDescent="0.2">
      <c r="A2" s="594" t="str">
        <f>'AT-2-S1 BUDGET'!A2</f>
        <v>[Mid Day Meal Scheme, U.P.]</v>
      </c>
      <c r="B2" s="595"/>
      <c r="C2" s="595"/>
      <c r="D2" s="595"/>
      <c r="E2" s="595"/>
      <c r="F2" s="595"/>
      <c r="G2" s="595"/>
      <c r="H2" s="595"/>
      <c r="I2" s="595"/>
      <c r="J2" s="595"/>
      <c r="K2" s="595"/>
      <c r="L2" s="595"/>
      <c r="M2" s="595"/>
      <c r="N2" s="595"/>
      <c r="O2" s="595"/>
    </row>
    <row r="3" spans="1:26" ht="23.25" x14ac:dyDescent="0.2">
      <c r="A3" s="597" t="str">
        <f>'AT-2-S1 BUDGET'!A3</f>
        <v>Annual Work Plan and Budget 2018-19</v>
      </c>
      <c r="B3" s="595"/>
      <c r="C3" s="595"/>
      <c r="D3" s="595"/>
      <c r="E3" s="595"/>
      <c r="F3" s="595"/>
      <c r="G3" s="595"/>
      <c r="H3" s="595"/>
      <c r="I3" s="595"/>
      <c r="J3" s="595"/>
      <c r="K3" s="595"/>
      <c r="L3" s="595"/>
      <c r="M3" s="595"/>
      <c r="N3" s="595"/>
      <c r="O3" s="595"/>
    </row>
    <row r="4" spans="1:26" ht="12.75" x14ac:dyDescent="0.2">
      <c r="A4" s="602" t="s">
        <v>513</v>
      </c>
      <c r="B4" s="595"/>
      <c r="C4" s="595"/>
      <c r="D4" s="595"/>
      <c r="E4" s="595"/>
      <c r="F4" s="595"/>
      <c r="G4" s="595"/>
      <c r="H4" s="595"/>
      <c r="I4" s="595"/>
      <c r="J4" s="595"/>
      <c r="K4" s="595"/>
      <c r="L4" s="595"/>
      <c r="M4" s="595"/>
      <c r="N4" s="595"/>
      <c r="O4" s="595"/>
    </row>
    <row r="5" spans="1:26" ht="12.75" x14ac:dyDescent="0.2">
      <c r="A5" s="321" t="str">
        <f>AT_2A_fundflow!A5</f>
        <v>State: UTTAR PRADESH</v>
      </c>
      <c r="B5" s="311"/>
      <c r="C5" s="311"/>
      <c r="D5" s="311"/>
      <c r="E5" s="311"/>
      <c r="F5" s="311"/>
      <c r="G5" s="311"/>
      <c r="H5" s="311"/>
      <c r="I5" s="311"/>
      <c r="J5" s="311"/>
      <c r="K5" s="311"/>
      <c r="L5" s="311"/>
      <c r="M5" s="311"/>
      <c r="N5" s="311"/>
      <c r="O5" s="322" t="str">
        <f>'AT11_KS Year wise'!P5</f>
        <v>(As on 31.12.2017)</v>
      </c>
    </row>
    <row r="6" spans="1:26" ht="66.75" customHeight="1" x14ac:dyDescent="0.2">
      <c r="A6" s="603" t="s">
        <v>304</v>
      </c>
      <c r="B6" s="603" t="s">
        <v>75</v>
      </c>
      <c r="C6" s="605" t="s">
        <v>515</v>
      </c>
      <c r="D6" s="607"/>
      <c r="E6" s="605" t="s">
        <v>496</v>
      </c>
      <c r="F6" s="607"/>
      <c r="G6" s="605" t="s">
        <v>497</v>
      </c>
      <c r="H6" s="607"/>
      <c r="I6" s="605" t="s">
        <v>516</v>
      </c>
      <c r="J6" s="607"/>
      <c r="K6" s="605" t="s">
        <v>499</v>
      </c>
      <c r="L6" s="607"/>
      <c r="M6" s="605" t="s">
        <v>517</v>
      </c>
      <c r="N6" s="607"/>
      <c r="O6" s="638" t="s">
        <v>1153</v>
      </c>
    </row>
    <row r="7" spans="1:26" ht="54.75" customHeight="1" x14ac:dyDescent="0.2">
      <c r="A7" s="604"/>
      <c r="B7" s="604"/>
      <c r="C7" s="310" t="s">
        <v>502</v>
      </c>
      <c r="D7" s="310" t="s">
        <v>503</v>
      </c>
      <c r="E7" s="310" t="s">
        <v>502</v>
      </c>
      <c r="F7" s="310" t="s">
        <v>503</v>
      </c>
      <c r="G7" s="310" t="s">
        <v>502</v>
      </c>
      <c r="H7" s="310" t="s">
        <v>503</v>
      </c>
      <c r="I7" s="310" t="s">
        <v>504</v>
      </c>
      <c r="J7" s="310" t="s">
        <v>505</v>
      </c>
      <c r="K7" s="310" t="s">
        <v>504</v>
      </c>
      <c r="L7" s="310" t="s">
        <v>505</v>
      </c>
      <c r="M7" s="326" t="s">
        <v>1151</v>
      </c>
      <c r="N7" s="326" t="s">
        <v>1152</v>
      </c>
      <c r="O7" s="604"/>
    </row>
    <row r="8" spans="1:26" ht="15.75" customHeight="1" x14ac:dyDescent="0.2">
      <c r="A8" s="310">
        <v>1</v>
      </c>
      <c r="B8" s="310">
        <v>2</v>
      </c>
      <c r="C8" s="310">
        <v>3</v>
      </c>
      <c r="D8" s="310">
        <v>4</v>
      </c>
      <c r="E8" s="310">
        <v>5</v>
      </c>
      <c r="F8" s="310">
        <v>6</v>
      </c>
      <c r="G8" s="310">
        <v>7</v>
      </c>
      <c r="H8" s="310">
        <v>8</v>
      </c>
      <c r="I8" s="310">
        <v>9</v>
      </c>
      <c r="J8" s="310">
        <v>10</v>
      </c>
      <c r="K8" s="310">
        <v>11</v>
      </c>
      <c r="L8" s="310">
        <v>12</v>
      </c>
      <c r="M8" s="310">
        <v>9</v>
      </c>
      <c r="N8" s="310">
        <v>10</v>
      </c>
      <c r="O8" s="310">
        <v>11</v>
      </c>
    </row>
    <row r="9" spans="1:26" ht="12.75" x14ac:dyDescent="0.2">
      <c r="A9" s="314"/>
      <c r="B9" s="314" t="s">
        <v>32</v>
      </c>
      <c r="C9" s="421">
        <f t="shared" ref="C9:O9" si="0">SUM(C10:C21)</f>
        <v>182875</v>
      </c>
      <c r="D9" s="422">
        <f t="shared" si="0"/>
        <v>9143.75</v>
      </c>
      <c r="E9" s="421">
        <f t="shared" si="0"/>
        <v>175838</v>
      </c>
      <c r="F9" s="422">
        <f t="shared" si="0"/>
        <v>8798.9</v>
      </c>
      <c r="G9" s="421">
        <f t="shared" si="0"/>
        <v>0</v>
      </c>
      <c r="H9" s="422">
        <f t="shared" si="0"/>
        <v>0</v>
      </c>
      <c r="I9" s="421">
        <f t="shared" si="0"/>
        <v>7019</v>
      </c>
      <c r="J9" s="422">
        <f t="shared" si="0"/>
        <v>350.95</v>
      </c>
      <c r="K9" s="421">
        <f t="shared" si="0"/>
        <v>18</v>
      </c>
      <c r="L9" s="422">
        <f t="shared" si="0"/>
        <v>0.9</v>
      </c>
      <c r="M9" s="421">
        <f t="shared" si="0"/>
        <v>7037</v>
      </c>
      <c r="N9" s="422">
        <f t="shared" si="0"/>
        <v>351.85</v>
      </c>
      <c r="O9" s="421">
        <f t="shared" si="0"/>
        <v>15</v>
      </c>
      <c r="P9" s="222"/>
      <c r="Q9" s="222"/>
      <c r="R9" s="222"/>
      <c r="S9" s="222"/>
      <c r="T9" s="222"/>
      <c r="U9" s="222"/>
      <c r="V9" s="222"/>
      <c r="W9" s="222"/>
      <c r="X9" s="222"/>
      <c r="Y9" s="222"/>
      <c r="Z9" s="222"/>
    </row>
    <row r="10" spans="1:26" ht="12.75" x14ac:dyDescent="0.2">
      <c r="A10" s="314"/>
      <c r="B10" s="314" t="s">
        <v>297</v>
      </c>
      <c r="C10" s="314"/>
      <c r="D10" s="418"/>
      <c r="E10" s="314"/>
      <c r="F10" s="418"/>
      <c r="G10" s="314"/>
      <c r="H10" s="314"/>
      <c r="I10" s="314"/>
      <c r="J10" s="418"/>
      <c r="K10" s="314"/>
      <c r="L10" s="418"/>
      <c r="M10" s="421">
        <f>I9+K9</f>
        <v>7037</v>
      </c>
      <c r="N10" s="415">
        <f t="shared" ref="N10:N21" si="1">ROUND(M10*0.05,5)</f>
        <v>351.85</v>
      </c>
      <c r="O10" s="314">
        <v>15</v>
      </c>
      <c r="P10" s="222"/>
      <c r="Q10" s="222"/>
      <c r="R10" s="222"/>
      <c r="S10" s="222"/>
      <c r="T10" s="222"/>
      <c r="U10" s="222"/>
      <c r="V10" s="222"/>
      <c r="W10" s="222"/>
      <c r="X10" s="222"/>
      <c r="Y10" s="222"/>
      <c r="Z10" s="222"/>
    </row>
    <row r="11" spans="1:26" ht="12.75" x14ac:dyDescent="0.2">
      <c r="A11" s="316">
        <v>1</v>
      </c>
      <c r="B11" s="417">
        <v>38899</v>
      </c>
      <c r="C11" s="316">
        <v>29466</v>
      </c>
      <c r="D11" s="418">
        <v>1473.3</v>
      </c>
      <c r="E11" s="316">
        <v>29466</v>
      </c>
      <c r="F11" s="418">
        <v>1473.3</v>
      </c>
      <c r="G11" s="316"/>
      <c r="H11" s="316"/>
      <c r="I11" s="316">
        <v>0</v>
      </c>
      <c r="J11" s="418">
        <f t="shared" ref="J11:J21" si="2">ROUND(I11*0.05,5)</f>
        <v>0</v>
      </c>
      <c r="K11" s="316">
        <v>0</v>
      </c>
      <c r="L11" s="418">
        <f t="shared" ref="L11:L21" si="3">ROUND(K11*0.05,5)</f>
        <v>0</v>
      </c>
      <c r="M11" s="421">
        <f t="shared" ref="M11:M21" si="4">C11-E11-I11-K11</f>
        <v>0</v>
      </c>
      <c r="N11" s="415">
        <f t="shared" si="1"/>
        <v>0</v>
      </c>
      <c r="O11" s="316"/>
    </row>
    <row r="12" spans="1:26" ht="12.75" x14ac:dyDescent="0.2">
      <c r="A12" s="316">
        <v>2</v>
      </c>
      <c r="B12" s="417">
        <v>39295</v>
      </c>
      <c r="C12" s="316">
        <v>67938</v>
      </c>
      <c r="D12" s="418">
        <v>3396.9</v>
      </c>
      <c r="E12" s="316">
        <v>67938</v>
      </c>
      <c r="F12" s="418">
        <v>3396.9</v>
      </c>
      <c r="G12" s="316"/>
      <c r="H12" s="316"/>
      <c r="I12" s="316">
        <v>0</v>
      </c>
      <c r="J12" s="418">
        <f t="shared" si="2"/>
        <v>0</v>
      </c>
      <c r="K12" s="316">
        <v>0</v>
      </c>
      <c r="L12" s="418">
        <f t="shared" si="3"/>
        <v>0</v>
      </c>
      <c r="M12" s="421">
        <f t="shared" si="4"/>
        <v>0</v>
      </c>
      <c r="N12" s="415">
        <f t="shared" si="1"/>
        <v>0</v>
      </c>
      <c r="O12" s="316"/>
    </row>
    <row r="13" spans="1:26" ht="12.75" x14ac:dyDescent="0.2">
      <c r="A13" s="316">
        <v>3</v>
      </c>
      <c r="B13" s="417">
        <v>39692</v>
      </c>
      <c r="C13" s="316">
        <v>46999</v>
      </c>
      <c r="D13" s="418">
        <v>2349.9499999999998</v>
      </c>
      <c r="E13" s="316">
        <v>46999</v>
      </c>
      <c r="F13" s="418">
        <v>2349.9499999999998</v>
      </c>
      <c r="G13" s="316"/>
      <c r="H13" s="316"/>
      <c r="I13" s="316">
        <v>0</v>
      </c>
      <c r="J13" s="418">
        <f t="shared" si="2"/>
        <v>0</v>
      </c>
      <c r="K13" s="316">
        <v>0</v>
      </c>
      <c r="L13" s="418">
        <f t="shared" si="3"/>
        <v>0</v>
      </c>
      <c r="M13" s="421">
        <f t="shared" si="4"/>
        <v>0</v>
      </c>
      <c r="N13" s="415">
        <f t="shared" si="1"/>
        <v>0</v>
      </c>
      <c r="O13" s="316"/>
    </row>
    <row r="14" spans="1:26" ht="12.75" x14ac:dyDescent="0.2">
      <c r="A14" s="316">
        <v>4</v>
      </c>
      <c r="B14" s="419">
        <v>40087</v>
      </c>
      <c r="C14" s="316">
        <v>0</v>
      </c>
      <c r="D14" s="418">
        <v>0</v>
      </c>
      <c r="E14" s="316">
        <v>0</v>
      </c>
      <c r="F14" s="418">
        <v>0</v>
      </c>
      <c r="G14" s="316"/>
      <c r="H14" s="316"/>
      <c r="I14" s="316">
        <v>0</v>
      </c>
      <c r="J14" s="418">
        <f t="shared" si="2"/>
        <v>0</v>
      </c>
      <c r="K14" s="316">
        <v>0</v>
      </c>
      <c r="L14" s="418">
        <f t="shared" si="3"/>
        <v>0</v>
      </c>
      <c r="M14" s="421">
        <f t="shared" si="4"/>
        <v>0</v>
      </c>
      <c r="N14" s="415">
        <f t="shared" si="1"/>
        <v>0</v>
      </c>
      <c r="O14" s="316"/>
    </row>
    <row r="15" spans="1:26" ht="12.75" x14ac:dyDescent="0.2">
      <c r="A15" s="316">
        <v>5</v>
      </c>
      <c r="B15" s="419">
        <v>40483</v>
      </c>
      <c r="C15" s="316">
        <v>0</v>
      </c>
      <c r="D15" s="418">
        <v>0</v>
      </c>
      <c r="E15" s="316">
        <v>0</v>
      </c>
      <c r="F15" s="418">
        <v>0</v>
      </c>
      <c r="G15" s="316"/>
      <c r="H15" s="316"/>
      <c r="I15" s="316">
        <v>0</v>
      </c>
      <c r="J15" s="418">
        <f t="shared" si="2"/>
        <v>0</v>
      </c>
      <c r="K15" s="316">
        <v>0</v>
      </c>
      <c r="L15" s="418">
        <f t="shared" si="3"/>
        <v>0</v>
      </c>
      <c r="M15" s="421">
        <f t="shared" si="4"/>
        <v>0</v>
      </c>
      <c r="N15" s="415">
        <f t="shared" si="1"/>
        <v>0</v>
      </c>
      <c r="O15" s="316"/>
    </row>
    <row r="16" spans="1:26" ht="12.75" x14ac:dyDescent="0.2">
      <c r="A16" s="316">
        <v>6</v>
      </c>
      <c r="B16" s="419">
        <v>40878</v>
      </c>
      <c r="C16" s="316">
        <v>13437</v>
      </c>
      <c r="D16" s="418">
        <v>671.85</v>
      </c>
      <c r="E16" s="316">
        <v>13078</v>
      </c>
      <c r="F16" s="418">
        <v>653.9</v>
      </c>
      <c r="G16" s="316"/>
      <c r="H16" s="316"/>
      <c r="I16" s="316">
        <v>342</v>
      </c>
      <c r="J16" s="418">
        <f t="shared" si="2"/>
        <v>17.100000000000001</v>
      </c>
      <c r="K16" s="316">
        <v>17</v>
      </c>
      <c r="L16" s="418">
        <f t="shared" si="3"/>
        <v>0.85</v>
      </c>
      <c r="M16" s="421">
        <f t="shared" si="4"/>
        <v>0</v>
      </c>
      <c r="N16" s="415">
        <f t="shared" si="1"/>
        <v>0</v>
      </c>
      <c r="O16" s="316"/>
    </row>
    <row r="17" spans="1:15" ht="12.75" x14ac:dyDescent="0.2">
      <c r="A17" s="316">
        <v>7</v>
      </c>
      <c r="B17" s="420" t="s">
        <v>506</v>
      </c>
      <c r="C17" s="316">
        <v>9601</v>
      </c>
      <c r="D17" s="418">
        <v>480.05</v>
      </c>
      <c r="E17" s="316">
        <v>8956</v>
      </c>
      <c r="F17" s="418">
        <v>447.8</v>
      </c>
      <c r="G17" s="316"/>
      <c r="H17" s="316"/>
      <c r="I17" s="316">
        <v>644</v>
      </c>
      <c r="J17" s="418">
        <f t="shared" si="2"/>
        <v>32.200000000000003</v>
      </c>
      <c r="K17" s="316">
        <v>1</v>
      </c>
      <c r="L17" s="418">
        <f t="shared" si="3"/>
        <v>0.05</v>
      </c>
      <c r="M17" s="421">
        <f t="shared" si="4"/>
        <v>0</v>
      </c>
      <c r="N17" s="415">
        <f t="shared" si="1"/>
        <v>0</v>
      </c>
      <c r="O17" s="316"/>
    </row>
    <row r="18" spans="1:15" ht="12.75" x14ac:dyDescent="0.2">
      <c r="A18" s="316">
        <v>8</v>
      </c>
      <c r="B18" s="420" t="s">
        <v>507</v>
      </c>
      <c r="C18" s="316">
        <v>0</v>
      </c>
      <c r="D18" s="418">
        <v>0</v>
      </c>
      <c r="E18" s="316">
        <v>0</v>
      </c>
      <c r="F18" s="418">
        <v>0</v>
      </c>
      <c r="G18" s="316"/>
      <c r="H18" s="316"/>
      <c r="I18" s="316">
        <v>0</v>
      </c>
      <c r="J18" s="418">
        <f t="shared" si="2"/>
        <v>0</v>
      </c>
      <c r="K18" s="316">
        <v>0</v>
      </c>
      <c r="L18" s="418">
        <f t="shared" si="3"/>
        <v>0</v>
      </c>
      <c r="M18" s="421">
        <f t="shared" si="4"/>
        <v>0</v>
      </c>
      <c r="N18" s="415">
        <f t="shared" si="1"/>
        <v>0</v>
      </c>
      <c r="O18" s="316"/>
    </row>
    <row r="19" spans="1:15" ht="12.75" x14ac:dyDescent="0.2">
      <c r="A19" s="316">
        <v>9</v>
      </c>
      <c r="B19" s="420" t="s">
        <v>508</v>
      </c>
      <c r="C19" s="316">
        <v>10932</v>
      </c>
      <c r="D19" s="418">
        <v>546.6</v>
      </c>
      <c r="E19" s="316">
        <v>6509</v>
      </c>
      <c r="F19" s="418">
        <v>332.45</v>
      </c>
      <c r="G19" s="316"/>
      <c r="H19" s="316"/>
      <c r="I19" s="316">
        <v>4423</v>
      </c>
      <c r="J19" s="418">
        <f t="shared" si="2"/>
        <v>221.15</v>
      </c>
      <c r="K19" s="316">
        <v>0</v>
      </c>
      <c r="L19" s="418">
        <f t="shared" si="3"/>
        <v>0</v>
      </c>
      <c r="M19" s="421">
        <f t="shared" si="4"/>
        <v>0</v>
      </c>
      <c r="N19" s="415">
        <f t="shared" si="1"/>
        <v>0</v>
      </c>
      <c r="O19" s="316"/>
    </row>
    <row r="20" spans="1:15" ht="12.75" x14ac:dyDescent="0.2">
      <c r="A20" s="316">
        <v>10</v>
      </c>
      <c r="B20" s="420" t="s">
        <v>509</v>
      </c>
      <c r="C20" s="316">
        <v>4502</v>
      </c>
      <c r="D20" s="418">
        <v>225.1</v>
      </c>
      <c r="E20" s="316">
        <v>2892</v>
      </c>
      <c r="F20" s="418">
        <v>144.6</v>
      </c>
      <c r="G20" s="316"/>
      <c r="H20" s="316"/>
      <c r="I20" s="316">
        <v>1610</v>
      </c>
      <c r="J20" s="418">
        <f t="shared" si="2"/>
        <v>80.5</v>
      </c>
      <c r="K20" s="316">
        <v>0</v>
      </c>
      <c r="L20" s="418">
        <f t="shared" si="3"/>
        <v>0</v>
      </c>
      <c r="M20" s="421">
        <f t="shared" si="4"/>
        <v>0</v>
      </c>
      <c r="N20" s="415">
        <f t="shared" si="1"/>
        <v>0</v>
      </c>
      <c r="O20" s="316"/>
    </row>
    <row r="21" spans="1:15" ht="12.75" x14ac:dyDescent="0.2">
      <c r="A21" s="316">
        <v>11</v>
      </c>
      <c r="B21" s="420" t="s">
        <v>510</v>
      </c>
      <c r="C21" s="316">
        <v>0</v>
      </c>
      <c r="D21" s="418">
        <v>0</v>
      </c>
      <c r="E21" s="316">
        <v>0</v>
      </c>
      <c r="F21" s="418">
        <v>0</v>
      </c>
      <c r="G21" s="316"/>
      <c r="H21" s="316"/>
      <c r="I21" s="316">
        <v>0</v>
      </c>
      <c r="J21" s="418">
        <f t="shared" si="2"/>
        <v>0</v>
      </c>
      <c r="K21" s="316">
        <v>0</v>
      </c>
      <c r="L21" s="418">
        <f t="shared" si="3"/>
        <v>0</v>
      </c>
      <c r="M21" s="421">
        <f t="shared" si="4"/>
        <v>0</v>
      </c>
      <c r="N21" s="415">
        <f t="shared" si="1"/>
        <v>0</v>
      </c>
      <c r="O21" s="316"/>
    </row>
    <row r="25" spans="1:15" ht="15.75" customHeight="1" x14ac:dyDescent="0.2">
      <c r="A25" s="222" t="str">
        <f>AT_2A_fundflow!A73</f>
        <v>Date:</v>
      </c>
      <c r="M25" s="346" t="str">
        <f>'AT-1'!J46</f>
        <v>(Signature)</v>
      </c>
    </row>
    <row r="26" spans="1:15" ht="15.75" customHeight="1" x14ac:dyDescent="0.2">
      <c r="A26" s="222" t="str">
        <f>AT_2A_fundflow!A74</f>
        <v>Place: LUCKNOW</v>
      </c>
      <c r="M26" s="346" t="str">
        <f>'AT-1'!J47</f>
        <v>Secretary Basic Education Department</v>
      </c>
    </row>
    <row r="27" spans="1:15" ht="15.75" customHeight="1" x14ac:dyDescent="0.2">
      <c r="H27" s="494" t="str">
        <f>'AT-1'!I48</f>
        <v>Seal:</v>
      </c>
      <c r="L27" s="346" t="str">
        <f>'AT-1'!I48</f>
        <v>Seal:</v>
      </c>
      <c r="M27" s="494"/>
    </row>
  </sheetData>
  <mergeCells count="13">
    <mergeCell ref="A3:O3"/>
    <mergeCell ref="A2:O2"/>
    <mergeCell ref="D1:E1"/>
    <mergeCell ref="M6:N6"/>
    <mergeCell ref="O6:O7"/>
    <mergeCell ref="I6:J6"/>
    <mergeCell ref="B6:B7"/>
    <mergeCell ref="C6:D6"/>
    <mergeCell ref="E6:F6"/>
    <mergeCell ref="G6:H6"/>
    <mergeCell ref="K6:L6"/>
    <mergeCell ref="A4:O4"/>
    <mergeCell ref="A6:A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2"/>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343" customWidth="1"/>
    <col min="2" max="2" width="21.7109375" style="343" bestFit="1" customWidth="1"/>
    <col min="3" max="3" width="8.5703125" style="343" bestFit="1" customWidth="1"/>
    <col min="4" max="4" width="11.5703125" style="343" bestFit="1" customWidth="1"/>
    <col min="5" max="5" width="8.5703125" style="343" bestFit="1" customWidth="1"/>
    <col min="6" max="6" width="11.5703125" style="343" bestFit="1" customWidth="1"/>
    <col min="7" max="7" width="8.5703125" style="343" bestFit="1" customWidth="1"/>
    <col min="8" max="8" width="11.42578125" style="343" customWidth="1"/>
    <col min="9" max="9" width="13.7109375" style="343" hidden="1" customWidth="1"/>
    <col min="10" max="10" width="0" style="343" hidden="1" customWidth="1"/>
    <col min="11" max="11" width="13.7109375" style="343" hidden="1" customWidth="1"/>
    <col min="12" max="12" width="14" style="343" hidden="1" customWidth="1"/>
    <col min="13" max="16384" width="14.42578125" style="343"/>
  </cols>
  <sheetData>
    <row r="1" spans="1:26" ht="12.75" x14ac:dyDescent="0.2">
      <c r="A1" s="302"/>
      <c r="B1" s="302"/>
      <c r="C1" s="302"/>
      <c r="D1" s="608"/>
      <c r="E1" s="608"/>
      <c r="F1" s="302"/>
      <c r="G1" s="302"/>
      <c r="H1" s="302"/>
      <c r="I1" s="302"/>
      <c r="J1" s="302"/>
      <c r="K1" s="302"/>
      <c r="L1" s="302"/>
      <c r="M1" s="302"/>
      <c r="N1" s="302"/>
      <c r="O1" s="354" t="s">
        <v>512</v>
      </c>
    </row>
    <row r="2" spans="1:26" ht="12.75" x14ac:dyDescent="0.2">
      <c r="A2" s="594" t="str">
        <f>'AT-2-S1 BUDGET'!A2</f>
        <v>[Mid Day Meal Scheme, U.P.]</v>
      </c>
      <c r="B2" s="608"/>
      <c r="C2" s="608"/>
      <c r="D2" s="608"/>
      <c r="E2" s="608"/>
      <c r="F2" s="608"/>
      <c r="G2" s="608"/>
      <c r="H2" s="608"/>
      <c r="I2" s="608"/>
      <c r="J2" s="608"/>
      <c r="K2" s="608"/>
      <c r="L2" s="608"/>
      <c r="M2" s="608"/>
      <c r="N2" s="608"/>
      <c r="O2" s="608"/>
    </row>
    <row r="3" spans="1:26" ht="23.25" x14ac:dyDescent="0.2">
      <c r="A3" s="597" t="str">
        <f>'AT-2-S1 BUDGET'!A3</f>
        <v>Annual Work Plan and Budget 2018-19</v>
      </c>
      <c r="B3" s="608"/>
      <c r="C3" s="608"/>
      <c r="D3" s="608"/>
      <c r="E3" s="608"/>
      <c r="F3" s="608"/>
      <c r="G3" s="608"/>
      <c r="H3" s="608"/>
      <c r="I3" s="608"/>
      <c r="J3" s="608"/>
      <c r="K3" s="608"/>
      <c r="L3" s="608"/>
      <c r="M3" s="608"/>
      <c r="N3" s="608"/>
      <c r="O3" s="608"/>
    </row>
    <row r="4" spans="1:26" ht="12.75" x14ac:dyDescent="0.2">
      <c r="A4" s="602" t="s">
        <v>519</v>
      </c>
      <c r="B4" s="608"/>
      <c r="C4" s="608"/>
      <c r="D4" s="608"/>
      <c r="E4" s="608"/>
      <c r="F4" s="608"/>
      <c r="G4" s="608"/>
      <c r="H4" s="608"/>
      <c r="I4" s="608"/>
      <c r="J4" s="608"/>
      <c r="K4" s="608"/>
      <c r="L4" s="608"/>
      <c r="M4" s="608"/>
      <c r="N4" s="608"/>
      <c r="O4" s="608"/>
    </row>
    <row r="5" spans="1:26" ht="12.75" x14ac:dyDescent="0.2">
      <c r="A5" s="324" t="str">
        <f>AT_2A_fundflow!A5</f>
        <v>State: UTTAR PRADESH</v>
      </c>
      <c r="B5" s="302"/>
      <c r="C5" s="302"/>
      <c r="D5" s="302"/>
      <c r="E5" s="302"/>
      <c r="F5" s="302"/>
      <c r="G5" s="302"/>
      <c r="H5" s="302"/>
      <c r="I5" s="302"/>
      <c r="J5" s="302"/>
      <c r="K5" s="302"/>
      <c r="L5" s="302"/>
      <c r="M5" s="302"/>
      <c r="N5" s="302"/>
      <c r="O5" s="322" t="str">
        <f>'AT12_KD-New Yearwise'!O5</f>
        <v>(As on 31.12.2017)</v>
      </c>
    </row>
    <row r="6" spans="1:26" ht="76.5" customHeight="1" x14ac:dyDescent="0.2">
      <c r="A6" s="603" t="s">
        <v>304</v>
      </c>
      <c r="B6" s="603" t="s">
        <v>99</v>
      </c>
      <c r="C6" s="605" t="s">
        <v>515</v>
      </c>
      <c r="D6" s="610"/>
      <c r="E6" s="605" t="s">
        <v>496</v>
      </c>
      <c r="F6" s="610"/>
      <c r="G6" s="605" t="s">
        <v>497</v>
      </c>
      <c r="H6" s="610"/>
      <c r="I6" s="605" t="s">
        <v>516</v>
      </c>
      <c r="J6" s="610"/>
      <c r="K6" s="605" t="s">
        <v>499</v>
      </c>
      <c r="L6" s="610"/>
      <c r="M6" s="605" t="s">
        <v>517</v>
      </c>
      <c r="N6" s="610"/>
      <c r="O6" s="603" t="s">
        <v>518</v>
      </c>
    </row>
    <row r="7" spans="1:26" ht="42" customHeight="1" x14ac:dyDescent="0.2">
      <c r="A7" s="611"/>
      <c r="B7" s="611"/>
      <c r="C7" s="310" t="s">
        <v>502</v>
      </c>
      <c r="D7" s="310" t="s">
        <v>503</v>
      </c>
      <c r="E7" s="310" t="s">
        <v>502</v>
      </c>
      <c r="F7" s="310" t="s">
        <v>503</v>
      </c>
      <c r="G7" s="310" t="s">
        <v>502</v>
      </c>
      <c r="H7" s="310" t="s">
        <v>503</v>
      </c>
      <c r="I7" s="310" t="s">
        <v>504</v>
      </c>
      <c r="J7" s="310" t="s">
        <v>505</v>
      </c>
      <c r="K7" s="310" t="s">
        <v>504</v>
      </c>
      <c r="L7" s="310" t="s">
        <v>505</v>
      </c>
      <c r="M7" s="310" t="s">
        <v>504</v>
      </c>
      <c r="N7" s="310" t="s">
        <v>505</v>
      </c>
      <c r="O7" s="611"/>
    </row>
    <row r="8" spans="1:26" ht="15.75" customHeight="1" x14ac:dyDescent="0.2">
      <c r="A8" s="310">
        <v>1</v>
      </c>
      <c r="B8" s="310">
        <v>2</v>
      </c>
      <c r="C8" s="310">
        <v>3</v>
      </c>
      <c r="D8" s="310">
        <v>4</v>
      </c>
      <c r="E8" s="310">
        <v>5</v>
      </c>
      <c r="F8" s="310">
        <v>6</v>
      </c>
      <c r="G8" s="310">
        <v>7</v>
      </c>
      <c r="H8" s="310">
        <v>8</v>
      </c>
      <c r="I8" s="310">
        <v>9</v>
      </c>
      <c r="J8" s="310">
        <v>10</v>
      </c>
      <c r="K8" s="310">
        <v>11</v>
      </c>
      <c r="L8" s="310">
        <v>12</v>
      </c>
      <c r="M8" s="310">
        <v>9</v>
      </c>
      <c r="N8" s="310">
        <v>10</v>
      </c>
      <c r="O8" s="310">
        <v>11</v>
      </c>
    </row>
    <row r="9" spans="1:26" ht="15.75" customHeight="1" x14ac:dyDescent="0.2">
      <c r="A9" s="375"/>
      <c r="B9" s="375" t="s">
        <v>32</v>
      </c>
      <c r="C9" s="400">
        <f t="shared" ref="C9:O9" si="0">SUM(C10:C85)</f>
        <v>182875</v>
      </c>
      <c r="D9" s="378">
        <f t="shared" si="0"/>
        <v>9143.7500000000018</v>
      </c>
      <c r="E9" s="400">
        <f t="shared" si="0"/>
        <v>175838</v>
      </c>
      <c r="F9" s="378">
        <f t="shared" si="0"/>
        <v>8791.8999999999978</v>
      </c>
      <c r="G9" s="400">
        <f t="shared" si="0"/>
        <v>0</v>
      </c>
      <c r="H9" s="378">
        <f t="shared" si="0"/>
        <v>0</v>
      </c>
      <c r="I9" s="400">
        <f t="shared" si="0"/>
        <v>7019</v>
      </c>
      <c r="J9" s="378">
        <f t="shared" si="0"/>
        <v>350.94999999999993</v>
      </c>
      <c r="K9" s="400">
        <f t="shared" si="0"/>
        <v>18</v>
      </c>
      <c r="L9" s="378">
        <f t="shared" si="0"/>
        <v>0.9</v>
      </c>
      <c r="M9" s="400">
        <f t="shared" si="0"/>
        <v>7037</v>
      </c>
      <c r="N9" s="378">
        <f t="shared" si="0"/>
        <v>351.84999999999991</v>
      </c>
      <c r="O9" s="400">
        <f t="shared" si="0"/>
        <v>15</v>
      </c>
      <c r="P9" s="347"/>
      <c r="Q9" s="347"/>
      <c r="R9" s="347"/>
      <c r="S9" s="347"/>
      <c r="T9" s="347"/>
      <c r="U9" s="347"/>
      <c r="V9" s="347"/>
      <c r="W9" s="347"/>
      <c r="X9" s="347"/>
      <c r="Y9" s="347"/>
      <c r="Z9" s="347"/>
    </row>
    <row r="10" spans="1:26" ht="15.75" customHeight="1" x14ac:dyDescent="0.2">
      <c r="A10" s="379"/>
      <c r="B10" s="379" t="s">
        <v>297</v>
      </c>
      <c r="C10" s="379"/>
      <c r="D10" s="406"/>
      <c r="E10" s="379"/>
      <c r="F10" s="406"/>
      <c r="G10" s="379"/>
      <c r="H10" s="379"/>
      <c r="I10" s="379"/>
      <c r="J10" s="406"/>
      <c r="K10" s="379"/>
      <c r="L10" s="406"/>
      <c r="M10" s="379">
        <f>I9+K9</f>
        <v>7037</v>
      </c>
      <c r="N10" s="406">
        <f>J9+L9</f>
        <v>351.84999999999991</v>
      </c>
      <c r="O10" s="379"/>
    </row>
    <row r="11" spans="1:26" ht="15.75" customHeight="1" x14ac:dyDescent="0.2">
      <c r="A11" s="379">
        <f>AT3A_Schools_PS!A10</f>
        <v>1</v>
      </c>
      <c r="B11" s="379" t="str">
        <f>AT3A_Schools_PS!B10</f>
        <v>01-AGRA</v>
      </c>
      <c r="C11" s="379">
        <v>3494</v>
      </c>
      <c r="D11" s="406">
        <f t="shared" ref="D11:D85" si="1">ROUND((C11*0.05),5)</f>
        <v>174.7</v>
      </c>
      <c r="E11" s="379">
        <v>3477</v>
      </c>
      <c r="F11" s="406">
        <f>ROUND(E11*0.05,5)</f>
        <v>173.85</v>
      </c>
      <c r="G11" s="379"/>
      <c r="H11" s="379"/>
      <c r="I11" s="379">
        <v>0</v>
      </c>
      <c r="J11" s="406">
        <v>0</v>
      </c>
      <c r="K11" s="379">
        <v>17</v>
      </c>
      <c r="L11" s="406">
        <v>0.85</v>
      </c>
      <c r="M11" s="379">
        <f t="shared" ref="M11:M42" si="2">C11-E11-I11-K11</f>
        <v>0</v>
      </c>
      <c r="N11" s="406">
        <f t="shared" ref="N11:N42" si="3">D11-F11-J11-L11</f>
        <v>-5.6621374255882984E-15</v>
      </c>
      <c r="O11" s="379"/>
    </row>
    <row r="12" spans="1:26" ht="15.75" customHeight="1" x14ac:dyDescent="0.2">
      <c r="A12" s="379">
        <f>AT3A_Schools_PS!A11</f>
        <v>2</v>
      </c>
      <c r="B12" s="379" t="str">
        <f>AT3A_Schools_PS!B11</f>
        <v>02-ALIGARH</v>
      </c>
      <c r="C12" s="379">
        <v>2825</v>
      </c>
      <c r="D12" s="406">
        <f t="shared" si="1"/>
        <v>141.25</v>
      </c>
      <c r="E12" s="379">
        <v>2748</v>
      </c>
      <c r="F12" s="406">
        <f>ROUND(E12*0.05,5)</f>
        <v>137.4</v>
      </c>
      <c r="G12" s="379"/>
      <c r="H12" s="379"/>
      <c r="I12" s="379">
        <v>77</v>
      </c>
      <c r="J12" s="406">
        <v>3.85</v>
      </c>
      <c r="K12" s="379">
        <v>0</v>
      </c>
      <c r="L12" s="406">
        <v>0</v>
      </c>
      <c r="M12" s="379">
        <f t="shared" si="2"/>
        <v>0</v>
      </c>
      <c r="N12" s="406">
        <f t="shared" si="3"/>
        <v>-5.773159728050814E-15</v>
      </c>
      <c r="O12" s="379"/>
    </row>
    <row r="13" spans="1:26" ht="15.75" customHeight="1" x14ac:dyDescent="0.2">
      <c r="A13" s="379">
        <f>AT3A_Schools_PS!A12</f>
        <v>3</v>
      </c>
      <c r="B13" s="379" t="str">
        <f>AT3A_Schools_PS!B12</f>
        <v>03-ALLAHABAD</v>
      </c>
      <c r="C13" s="379">
        <v>4042</v>
      </c>
      <c r="D13" s="406">
        <f t="shared" si="1"/>
        <v>202.1</v>
      </c>
      <c r="E13" s="379">
        <v>4042</v>
      </c>
      <c r="F13" s="406">
        <f>ROUND(E13*0.05,5)</f>
        <v>202.1</v>
      </c>
      <c r="G13" s="379"/>
      <c r="H13" s="379"/>
      <c r="I13" s="379">
        <v>0</v>
      </c>
      <c r="J13" s="406">
        <v>0</v>
      </c>
      <c r="K13" s="379">
        <v>0</v>
      </c>
      <c r="L13" s="406">
        <v>0</v>
      </c>
      <c r="M13" s="379">
        <f t="shared" si="2"/>
        <v>0</v>
      </c>
      <c r="N13" s="406">
        <f t="shared" si="3"/>
        <v>0</v>
      </c>
      <c r="O13" s="379"/>
    </row>
    <row r="14" spans="1:26" ht="15.75" customHeight="1" x14ac:dyDescent="0.2">
      <c r="A14" s="379">
        <f>AT3A_Schools_PS!A13</f>
        <v>4</v>
      </c>
      <c r="B14" s="379" t="str">
        <f>AT3A_Schools_PS!B13</f>
        <v>04-AMBEDKAR NAGAR</v>
      </c>
      <c r="C14" s="379">
        <v>2242</v>
      </c>
      <c r="D14" s="406">
        <f t="shared" si="1"/>
        <v>112.1</v>
      </c>
      <c r="E14" s="379">
        <v>2232</v>
      </c>
      <c r="F14" s="406">
        <f>ROUND(E14*0.05,5)</f>
        <v>111.6</v>
      </c>
      <c r="G14" s="379"/>
      <c r="H14" s="379"/>
      <c r="I14" s="379">
        <v>10</v>
      </c>
      <c r="J14" s="406">
        <v>0.5</v>
      </c>
      <c r="K14" s="379">
        <v>0</v>
      </c>
      <c r="L14" s="406">
        <v>0</v>
      </c>
      <c r="M14" s="379">
        <f t="shared" si="2"/>
        <v>0</v>
      </c>
      <c r="N14" s="406">
        <f t="shared" si="3"/>
        <v>0</v>
      </c>
      <c r="O14" s="379"/>
    </row>
    <row r="15" spans="1:26" ht="15.75" customHeight="1" x14ac:dyDescent="0.2">
      <c r="A15" s="379">
        <f>AT3A_Schools_PS!A14</f>
        <v>5</v>
      </c>
      <c r="B15" s="379" t="str">
        <f>AT3A_Schools_PS!B14</f>
        <v>05-AURAIYA</v>
      </c>
      <c r="C15" s="379">
        <v>1661</v>
      </c>
      <c r="D15" s="406">
        <f t="shared" si="1"/>
        <v>83.05</v>
      </c>
      <c r="E15" s="379">
        <v>1661</v>
      </c>
      <c r="F15" s="406">
        <f>ROUND(E15*0.05,5)</f>
        <v>83.05</v>
      </c>
      <c r="G15" s="379"/>
      <c r="H15" s="379"/>
      <c r="I15" s="379">
        <v>0</v>
      </c>
      <c r="J15" s="406">
        <v>0</v>
      </c>
      <c r="K15" s="379">
        <v>0</v>
      </c>
      <c r="L15" s="406">
        <v>0</v>
      </c>
      <c r="M15" s="379">
        <f t="shared" si="2"/>
        <v>0</v>
      </c>
      <c r="N15" s="406">
        <f t="shared" si="3"/>
        <v>0</v>
      </c>
      <c r="O15" s="379"/>
    </row>
    <row r="16" spans="1:26" ht="15.75" customHeight="1" x14ac:dyDescent="0.2">
      <c r="A16" s="379">
        <f>AT3A_Schools_PS!A15</f>
        <v>6</v>
      </c>
      <c r="B16" s="379" t="str">
        <f>AT3A_Schools_PS!B15</f>
        <v>06-AZAMGARH</v>
      </c>
      <c r="C16" s="379">
        <v>4036</v>
      </c>
      <c r="D16" s="406">
        <f t="shared" si="1"/>
        <v>201.8</v>
      </c>
      <c r="E16" s="379">
        <v>3997</v>
      </c>
      <c r="F16" s="406">
        <v>199.85</v>
      </c>
      <c r="G16" s="379"/>
      <c r="H16" s="379"/>
      <c r="I16" s="379">
        <v>39</v>
      </c>
      <c r="J16" s="406">
        <v>1.95</v>
      </c>
      <c r="K16" s="379">
        <v>0</v>
      </c>
      <c r="L16" s="406">
        <v>0</v>
      </c>
      <c r="M16" s="379">
        <f t="shared" si="2"/>
        <v>0</v>
      </c>
      <c r="N16" s="406">
        <f t="shared" si="3"/>
        <v>1.7097434579227411E-14</v>
      </c>
      <c r="O16" s="379"/>
    </row>
    <row r="17" spans="1:15" ht="15.75" customHeight="1" x14ac:dyDescent="0.2">
      <c r="A17" s="379">
        <f>AT3A_Schools_PS!A16</f>
        <v>7</v>
      </c>
      <c r="B17" s="379" t="str">
        <f>AT3A_Schools_PS!B16</f>
        <v>07-BADAUN</v>
      </c>
      <c r="C17" s="379">
        <v>2594</v>
      </c>
      <c r="D17" s="406">
        <f t="shared" si="1"/>
        <v>129.69999999999999</v>
      </c>
      <c r="E17" s="379">
        <v>2594</v>
      </c>
      <c r="F17" s="406">
        <f t="shared" ref="F17:F27" si="4">ROUND(E17*0.05,5)</f>
        <v>129.69999999999999</v>
      </c>
      <c r="G17" s="379"/>
      <c r="H17" s="379"/>
      <c r="I17" s="379">
        <v>0</v>
      </c>
      <c r="J17" s="406">
        <v>0</v>
      </c>
      <c r="K17" s="379">
        <v>0</v>
      </c>
      <c r="L17" s="406">
        <v>0</v>
      </c>
      <c r="M17" s="379">
        <f t="shared" si="2"/>
        <v>0</v>
      </c>
      <c r="N17" s="406">
        <f t="shared" si="3"/>
        <v>0</v>
      </c>
      <c r="O17" s="379"/>
    </row>
    <row r="18" spans="1:15" ht="15.75" customHeight="1" x14ac:dyDescent="0.2">
      <c r="A18" s="379">
        <f>AT3A_Schools_PS!A17</f>
        <v>8</v>
      </c>
      <c r="B18" s="379" t="str">
        <f>AT3A_Schools_PS!B17</f>
        <v>08-BAGHPAT</v>
      </c>
      <c r="C18" s="379">
        <v>773</v>
      </c>
      <c r="D18" s="406">
        <f t="shared" si="1"/>
        <v>38.65</v>
      </c>
      <c r="E18" s="379">
        <v>773</v>
      </c>
      <c r="F18" s="406">
        <f t="shared" si="4"/>
        <v>38.65</v>
      </c>
      <c r="G18" s="379"/>
      <c r="H18" s="379"/>
      <c r="I18" s="379">
        <v>0</v>
      </c>
      <c r="J18" s="406">
        <v>0</v>
      </c>
      <c r="K18" s="379">
        <v>0</v>
      </c>
      <c r="L18" s="406">
        <v>0</v>
      </c>
      <c r="M18" s="379">
        <f t="shared" si="2"/>
        <v>0</v>
      </c>
      <c r="N18" s="406">
        <f t="shared" si="3"/>
        <v>0</v>
      </c>
      <c r="O18" s="379"/>
    </row>
    <row r="19" spans="1:15" ht="15.75" customHeight="1" x14ac:dyDescent="0.2">
      <c r="A19" s="379">
        <f>AT3A_Schools_PS!A18</f>
        <v>9</v>
      </c>
      <c r="B19" s="379" t="str">
        <f>AT3A_Schools_PS!B18</f>
        <v>09-BAHRAICH</v>
      </c>
      <c r="C19" s="379">
        <v>3736</v>
      </c>
      <c r="D19" s="406">
        <f t="shared" si="1"/>
        <v>186.8</v>
      </c>
      <c r="E19" s="379">
        <v>3515</v>
      </c>
      <c r="F19" s="406">
        <f t="shared" si="4"/>
        <v>175.75</v>
      </c>
      <c r="G19" s="379"/>
      <c r="H19" s="379"/>
      <c r="I19" s="379">
        <v>221</v>
      </c>
      <c r="J19" s="406">
        <v>11.05</v>
      </c>
      <c r="K19" s="379">
        <v>0</v>
      </c>
      <c r="L19" s="406">
        <v>0</v>
      </c>
      <c r="M19" s="379">
        <f t="shared" si="2"/>
        <v>0</v>
      </c>
      <c r="N19" s="406">
        <f t="shared" si="3"/>
        <v>1.0658141036401503E-14</v>
      </c>
      <c r="O19" s="379"/>
    </row>
    <row r="20" spans="1:15" ht="15.75" customHeight="1" x14ac:dyDescent="0.2">
      <c r="A20" s="379">
        <f>AT3A_Schools_PS!A19</f>
        <v>10</v>
      </c>
      <c r="B20" s="379" t="str">
        <f>AT3A_Schools_PS!B19</f>
        <v>10-BALLIA</v>
      </c>
      <c r="C20" s="379">
        <v>3183</v>
      </c>
      <c r="D20" s="406">
        <f t="shared" si="1"/>
        <v>159.15</v>
      </c>
      <c r="E20" s="379">
        <v>3119</v>
      </c>
      <c r="F20" s="406">
        <f t="shared" si="4"/>
        <v>155.94999999999999</v>
      </c>
      <c r="G20" s="379"/>
      <c r="H20" s="379"/>
      <c r="I20" s="379">
        <v>64</v>
      </c>
      <c r="J20" s="406">
        <v>3.2</v>
      </c>
      <c r="K20" s="379">
        <v>0</v>
      </c>
      <c r="L20" s="406">
        <v>0</v>
      </c>
      <c r="M20" s="379">
        <f t="shared" si="2"/>
        <v>0</v>
      </c>
      <c r="N20" s="406">
        <f t="shared" si="3"/>
        <v>1.6875389974302379E-14</v>
      </c>
      <c r="O20" s="379"/>
    </row>
    <row r="21" spans="1:15" ht="15.75" customHeight="1" x14ac:dyDescent="0.2">
      <c r="A21" s="379">
        <f>AT3A_Schools_PS!A20</f>
        <v>11</v>
      </c>
      <c r="B21" s="379" t="str">
        <f>AT3A_Schools_PS!B20</f>
        <v>11-BALRAMPUR</v>
      </c>
      <c r="C21" s="379">
        <v>2644</v>
      </c>
      <c r="D21" s="406">
        <f t="shared" si="1"/>
        <v>132.19999999999999</v>
      </c>
      <c r="E21" s="379">
        <v>2298</v>
      </c>
      <c r="F21" s="406">
        <f t="shared" si="4"/>
        <v>114.9</v>
      </c>
      <c r="G21" s="379"/>
      <c r="H21" s="379"/>
      <c r="I21" s="379">
        <v>346</v>
      </c>
      <c r="J21" s="406">
        <v>17.3</v>
      </c>
      <c r="K21" s="379">
        <v>0</v>
      </c>
      <c r="L21" s="406">
        <v>0</v>
      </c>
      <c r="M21" s="379">
        <f t="shared" si="2"/>
        <v>0</v>
      </c>
      <c r="N21" s="406">
        <f t="shared" si="3"/>
        <v>-1.7763568394002505E-14</v>
      </c>
      <c r="O21" s="379"/>
    </row>
    <row r="22" spans="1:15" ht="15.75" customHeight="1" x14ac:dyDescent="0.2">
      <c r="A22" s="379">
        <f>AT3A_Schools_PS!A21</f>
        <v>12</v>
      </c>
      <c r="B22" s="379" t="str">
        <f>AT3A_Schools_PS!B21</f>
        <v>12-BANDA</v>
      </c>
      <c r="C22" s="379">
        <v>2142</v>
      </c>
      <c r="D22" s="406">
        <f t="shared" si="1"/>
        <v>107.1</v>
      </c>
      <c r="E22" s="379">
        <v>2142</v>
      </c>
      <c r="F22" s="406">
        <f t="shared" si="4"/>
        <v>107.1</v>
      </c>
      <c r="G22" s="379"/>
      <c r="H22" s="379"/>
      <c r="I22" s="379">
        <v>0</v>
      </c>
      <c r="J22" s="406">
        <v>0</v>
      </c>
      <c r="K22" s="379">
        <v>0</v>
      </c>
      <c r="L22" s="406">
        <v>0</v>
      </c>
      <c r="M22" s="379">
        <f t="shared" si="2"/>
        <v>0</v>
      </c>
      <c r="N22" s="406">
        <f t="shared" si="3"/>
        <v>0</v>
      </c>
      <c r="O22" s="379"/>
    </row>
    <row r="23" spans="1:15" ht="15.75" customHeight="1" x14ac:dyDescent="0.2">
      <c r="A23" s="379">
        <f>AT3A_Schools_PS!A22</f>
        <v>13</v>
      </c>
      <c r="B23" s="379" t="str">
        <f>AT3A_Schools_PS!B22</f>
        <v>13-BARABANKI</v>
      </c>
      <c r="C23" s="379">
        <v>3461</v>
      </c>
      <c r="D23" s="406">
        <f t="shared" si="1"/>
        <v>173.05</v>
      </c>
      <c r="E23" s="379">
        <v>3266</v>
      </c>
      <c r="F23" s="406">
        <f t="shared" si="4"/>
        <v>163.30000000000001</v>
      </c>
      <c r="G23" s="379"/>
      <c r="H23" s="379"/>
      <c r="I23" s="379">
        <v>195</v>
      </c>
      <c r="J23" s="406">
        <v>9.75</v>
      </c>
      <c r="K23" s="379">
        <v>0</v>
      </c>
      <c r="L23" s="406">
        <v>0</v>
      </c>
      <c r="M23" s="379">
        <f t="shared" si="2"/>
        <v>0</v>
      </c>
      <c r="N23" s="406">
        <f t="shared" si="3"/>
        <v>0</v>
      </c>
      <c r="O23" s="379"/>
    </row>
    <row r="24" spans="1:15" ht="15.75" customHeight="1" x14ac:dyDescent="0.2">
      <c r="A24" s="379">
        <f>AT3A_Schools_PS!A23</f>
        <v>14</v>
      </c>
      <c r="B24" s="379" t="str">
        <f>AT3A_Schools_PS!B23</f>
        <v>14-BAREILY</v>
      </c>
      <c r="C24" s="379">
        <v>3199</v>
      </c>
      <c r="D24" s="406">
        <f t="shared" si="1"/>
        <v>159.94999999999999</v>
      </c>
      <c r="E24" s="379">
        <v>3069</v>
      </c>
      <c r="F24" s="406">
        <f t="shared" si="4"/>
        <v>153.44999999999999</v>
      </c>
      <c r="G24" s="379"/>
      <c r="H24" s="379"/>
      <c r="I24" s="379">
        <v>130</v>
      </c>
      <c r="J24" s="406">
        <v>6.5</v>
      </c>
      <c r="K24" s="379">
        <v>0</v>
      </c>
      <c r="L24" s="406">
        <v>0</v>
      </c>
      <c r="M24" s="379">
        <f t="shared" si="2"/>
        <v>0</v>
      </c>
      <c r="N24" s="406">
        <f t="shared" si="3"/>
        <v>0</v>
      </c>
      <c r="O24" s="379"/>
    </row>
    <row r="25" spans="1:15" ht="15.75" customHeight="1" x14ac:dyDescent="0.2">
      <c r="A25" s="379">
        <f>AT3A_Schools_PS!A24</f>
        <v>15</v>
      </c>
      <c r="B25" s="379" t="str">
        <f>AT3A_Schools_PS!B24</f>
        <v>15-BASTI</v>
      </c>
      <c r="C25" s="379">
        <v>2922</v>
      </c>
      <c r="D25" s="406">
        <f t="shared" si="1"/>
        <v>146.1</v>
      </c>
      <c r="E25" s="379">
        <v>2739</v>
      </c>
      <c r="F25" s="406">
        <f t="shared" si="4"/>
        <v>136.94999999999999</v>
      </c>
      <c r="G25" s="379"/>
      <c r="H25" s="379"/>
      <c r="I25" s="379">
        <v>183</v>
      </c>
      <c r="J25" s="406">
        <v>9.15</v>
      </c>
      <c r="K25" s="379">
        <v>0</v>
      </c>
      <c r="L25" s="406">
        <v>0</v>
      </c>
      <c r="M25" s="379">
        <f t="shared" si="2"/>
        <v>0</v>
      </c>
      <c r="N25" s="406">
        <f t="shared" si="3"/>
        <v>5.3290705182007514E-15</v>
      </c>
      <c r="O25" s="379"/>
    </row>
    <row r="26" spans="1:15" ht="15.75" customHeight="1" x14ac:dyDescent="0.2">
      <c r="A26" s="379">
        <f>AT3A_Schools_PS!A25</f>
        <v>16</v>
      </c>
      <c r="B26" s="379" t="str">
        <f>AT3A_Schools_PS!B25</f>
        <v>16-BHADOHI</v>
      </c>
      <c r="C26" s="379">
        <v>1238</v>
      </c>
      <c r="D26" s="406">
        <f t="shared" si="1"/>
        <v>61.9</v>
      </c>
      <c r="E26" s="379">
        <v>1148</v>
      </c>
      <c r="F26" s="406">
        <f t="shared" si="4"/>
        <v>57.4</v>
      </c>
      <c r="G26" s="379"/>
      <c r="H26" s="379"/>
      <c r="I26" s="379">
        <v>90</v>
      </c>
      <c r="J26" s="406">
        <v>4.5</v>
      </c>
      <c r="K26" s="379">
        <v>0</v>
      </c>
      <c r="L26" s="406">
        <v>0</v>
      </c>
      <c r="M26" s="379">
        <f t="shared" si="2"/>
        <v>0</v>
      </c>
      <c r="N26" s="406">
        <f t="shared" si="3"/>
        <v>0</v>
      </c>
      <c r="O26" s="379"/>
    </row>
    <row r="27" spans="1:15" ht="15.75" customHeight="1" x14ac:dyDescent="0.2">
      <c r="A27" s="379">
        <f>AT3A_Schools_PS!A26</f>
        <v>17</v>
      </c>
      <c r="B27" s="379" t="str">
        <f>AT3A_Schools_PS!B26</f>
        <v>17-BIJNOUR</v>
      </c>
      <c r="C27" s="379">
        <v>2754</v>
      </c>
      <c r="D27" s="406">
        <f t="shared" si="1"/>
        <v>137.69999999999999</v>
      </c>
      <c r="E27" s="379">
        <v>2754</v>
      </c>
      <c r="F27" s="406">
        <f t="shared" si="4"/>
        <v>137.69999999999999</v>
      </c>
      <c r="G27" s="379"/>
      <c r="H27" s="379"/>
      <c r="I27" s="379">
        <v>0</v>
      </c>
      <c r="J27" s="406">
        <v>0</v>
      </c>
      <c r="K27" s="379">
        <v>0</v>
      </c>
      <c r="L27" s="406">
        <v>0</v>
      </c>
      <c r="M27" s="379">
        <f t="shared" si="2"/>
        <v>0</v>
      </c>
      <c r="N27" s="406">
        <f t="shared" si="3"/>
        <v>0</v>
      </c>
      <c r="O27" s="379"/>
    </row>
    <row r="28" spans="1:15" ht="15.75" customHeight="1" x14ac:dyDescent="0.2">
      <c r="A28" s="379">
        <f>AT3A_Schools_PS!A27</f>
        <v>18</v>
      </c>
      <c r="B28" s="379" t="str">
        <f>AT3A_Schools_PS!B27</f>
        <v>18-BULANDSHAHAR</v>
      </c>
      <c r="C28" s="379">
        <v>2663</v>
      </c>
      <c r="D28" s="406">
        <f t="shared" si="1"/>
        <v>133.15</v>
      </c>
      <c r="E28" s="379">
        <v>2651</v>
      </c>
      <c r="F28" s="406">
        <v>132.55000000000001</v>
      </c>
      <c r="G28" s="379"/>
      <c r="H28" s="379"/>
      <c r="I28" s="379">
        <v>12</v>
      </c>
      <c r="J28" s="406">
        <v>0.6</v>
      </c>
      <c r="K28" s="379">
        <v>0</v>
      </c>
      <c r="L28" s="406">
        <v>0</v>
      </c>
      <c r="M28" s="379">
        <f t="shared" si="2"/>
        <v>0</v>
      </c>
      <c r="N28" s="406">
        <f t="shared" si="3"/>
        <v>-5.6621374255882984E-15</v>
      </c>
      <c r="O28" s="379"/>
    </row>
    <row r="29" spans="1:15" ht="15.75" customHeight="1" x14ac:dyDescent="0.2">
      <c r="A29" s="379">
        <f>AT3A_Schools_PS!A28</f>
        <v>19</v>
      </c>
      <c r="B29" s="379" t="str">
        <f>AT3A_Schools_PS!B28</f>
        <v>19-CHANDAULI</v>
      </c>
      <c r="C29" s="379">
        <v>1572</v>
      </c>
      <c r="D29" s="406">
        <f t="shared" si="1"/>
        <v>78.599999999999994</v>
      </c>
      <c r="E29" s="379">
        <v>1571</v>
      </c>
      <c r="F29" s="406">
        <f t="shared" ref="F29:F85" si="5">ROUND(E29*0.05,5)</f>
        <v>78.55</v>
      </c>
      <c r="G29" s="379"/>
      <c r="H29" s="379"/>
      <c r="I29" s="379">
        <v>0</v>
      </c>
      <c r="J29" s="406">
        <v>0</v>
      </c>
      <c r="K29" s="379">
        <v>1</v>
      </c>
      <c r="L29" s="406">
        <v>0.05</v>
      </c>
      <c r="M29" s="379">
        <f t="shared" si="2"/>
        <v>0</v>
      </c>
      <c r="N29" s="406">
        <f t="shared" si="3"/>
        <v>-2.8449465006019636E-15</v>
      </c>
      <c r="O29" s="379"/>
    </row>
    <row r="30" spans="1:15" ht="15.75" customHeight="1" x14ac:dyDescent="0.2">
      <c r="A30" s="379">
        <f>AT3A_Schools_PS!A29</f>
        <v>20</v>
      </c>
      <c r="B30" s="379" t="str">
        <f>AT3A_Schools_PS!B29</f>
        <v>20-CHITRAKOOT</v>
      </c>
      <c r="C30" s="379">
        <v>1578</v>
      </c>
      <c r="D30" s="406">
        <f t="shared" si="1"/>
        <v>78.900000000000006</v>
      </c>
      <c r="E30" s="379">
        <v>1451</v>
      </c>
      <c r="F30" s="406">
        <f t="shared" si="5"/>
        <v>72.55</v>
      </c>
      <c r="G30" s="379"/>
      <c r="H30" s="379"/>
      <c r="I30" s="379">
        <v>127</v>
      </c>
      <c r="J30" s="406">
        <v>6.35</v>
      </c>
      <c r="K30" s="379">
        <v>0</v>
      </c>
      <c r="L30" s="406">
        <v>0</v>
      </c>
      <c r="M30" s="379">
        <f t="shared" si="2"/>
        <v>0</v>
      </c>
      <c r="N30" s="406">
        <f t="shared" si="3"/>
        <v>8.8817841970012523E-15</v>
      </c>
      <c r="O30" s="379"/>
    </row>
    <row r="31" spans="1:15" ht="15.75" customHeight="1" x14ac:dyDescent="0.2">
      <c r="A31" s="379">
        <f>AT3A_Schools_PS!A30</f>
        <v>21</v>
      </c>
      <c r="B31" s="379" t="str">
        <f>AT3A_Schools_PS!B30</f>
        <v>21-AMETHI</v>
      </c>
      <c r="C31" s="379">
        <v>2388</v>
      </c>
      <c r="D31" s="406">
        <f t="shared" si="1"/>
        <v>119.4</v>
      </c>
      <c r="E31" s="379">
        <v>2388</v>
      </c>
      <c r="F31" s="406">
        <f t="shared" si="5"/>
        <v>119.4</v>
      </c>
      <c r="G31" s="379"/>
      <c r="H31" s="379"/>
      <c r="I31" s="379">
        <v>0</v>
      </c>
      <c r="J31" s="406">
        <v>0</v>
      </c>
      <c r="K31" s="379">
        <v>0</v>
      </c>
      <c r="L31" s="406">
        <v>0</v>
      </c>
      <c r="M31" s="379">
        <f t="shared" si="2"/>
        <v>0</v>
      </c>
      <c r="N31" s="406">
        <f t="shared" si="3"/>
        <v>0</v>
      </c>
      <c r="O31" s="379"/>
    </row>
    <row r="32" spans="1:15" ht="15.75" customHeight="1" x14ac:dyDescent="0.2">
      <c r="A32" s="379">
        <f>AT3A_Schools_PS!A31</f>
        <v>22</v>
      </c>
      <c r="B32" s="379" t="str">
        <f>AT3A_Schools_PS!B31</f>
        <v>22-DEORIA</v>
      </c>
      <c r="C32" s="379">
        <v>3773</v>
      </c>
      <c r="D32" s="406">
        <f t="shared" si="1"/>
        <v>188.65</v>
      </c>
      <c r="E32" s="379">
        <v>3773</v>
      </c>
      <c r="F32" s="406">
        <f t="shared" si="5"/>
        <v>188.65</v>
      </c>
      <c r="G32" s="379"/>
      <c r="H32" s="379"/>
      <c r="I32" s="379">
        <v>0</v>
      </c>
      <c r="J32" s="406">
        <v>0</v>
      </c>
      <c r="K32" s="379">
        <v>0</v>
      </c>
      <c r="L32" s="406">
        <v>0</v>
      </c>
      <c r="M32" s="379">
        <f t="shared" si="2"/>
        <v>0</v>
      </c>
      <c r="N32" s="406">
        <f t="shared" si="3"/>
        <v>0</v>
      </c>
      <c r="O32" s="379"/>
    </row>
    <row r="33" spans="1:15" ht="15.75" customHeight="1" x14ac:dyDescent="0.2">
      <c r="A33" s="379">
        <f>AT3A_Schools_PS!A32</f>
        <v>23</v>
      </c>
      <c r="B33" s="379" t="str">
        <f>AT3A_Schools_PS!B32</f>
        <v>23-ETAH</v>
      </c>
      <c r="C33" s="379">
        <v>1967</v>
      </c>
      <c r="D33" s="406">
        <f t="shared" si="1"/>
        <v>98.35</v>
      </c>
      <c r="E33" s="379">
        <v>1775</v>
      </c>
      <c r="F33" s="406">
        <f t="shared" si="5"/>
        <v>88.75</v>
      </c>
      <c r="G33" s="379"/>
      <c r="H33" s="379"/>
      <c r="I33" s="379">
        <v>192</v>
      </c>
      <c r="J33" s="406">
        <v>9.6</v>
      </c>
      <c r="K33" s="379">
        <v>0</v>
      </c>
      <c r="L33" s="406">
        <v>0</v>
      </c>
      <c r="M33" s="379">
        <f t="shared" si="2"/>
        <v>0</v>
      </c>
      <c r="N33" s="406">
        <f t="shared" si="3"/>
        <v>-5.3290705182007514E-15</v>
      </c>
      <c r="O33" s="379"/>
    </row>
    <row r="34" spans="1:15" ht="15.75" customHeight="1" x14ac:dyDescent="0.2">
      <c r="A34" s="379">
        <f>AT3A_Schools_PS!A33</f>
        <v>24</v>
      </c>
      <c r="B34" s="379" t="str">
        <f>AT3A_Schools_PS!B33</f>
        <v>24-FAIZABAD</v>
      </c>
      <c r="C34" s="379">
        <v>2573</v>
      </c>
      <c r="D34" s="406">
        <f t="shared" si="1"/>
        <v>128.65</v>
      </c>
      <c r="E34" s="379">
        <v>2302</v>
      </c>
      <c r="F34" s="406">
        <f t="shared" si="5"/>
        <v>115.1</v>
      </c>
      <c r="G34" s="379"/>
      <c r="H34" s="379"/>
      <c r="I34" s="379">
        <f>225+46</f>
        <v>271</v>
      </c>
      <c r="J34" s="406">
        <v>13.55</v>
      </c>
      <c r="K34" s="379">
        <v>0</v>
      </c>
      <c r="L34" s="406">
        <v>0</v>
      </c>
      <c r="M34" s="379">
        <f t="shared" si="2"/>
        <v>0</v>
      </c>
      <c r="N34" s="406">
        <f t="shared" si="3"/>
        <v>1.0658141036401503E-14</v>
      </c>
      <c r="O34" s="379"/>
    </row>
    <row r="35" spans="1:15" ht="15.75" customHeight="1" x14ac:dyDescent="0.2">
      <c r="A35" s="379">
        <f>AT3A_Schools_PS!A34</f>
        <v>25</v>
      </c>
      <c r="B35" s="379" t="str">
        <f>AT3A_Schools_PS!B34</f>
        <v>25-FARRUKHABAD</v>
      </c>
      <c r="C35" s="379">
        <v>2107</v>
      </c>
      <c r="D35" s="406">
        <f t="shared" si="1"/>
        <v>105.35</v>
      </c>
      <c r="E35" s="379">
        <v>1857</v>
      </c>
      <c r="F35" s="406">
        <f t="shared" si="5"/>
        <v>92.85</v>
      </c>
      <c r="G35" s="379"/>
      <c r="H35" s="379"/>
      <c r="I35" s="379">
        <v>250</v>
      </c>
      <c r="J35" s="406">
        <v>12.5</v>
      </c>
      <c r="K35" s="379">
        <v>0</v>
      </c>
      <c r="L35" s="406">
        <v>0</v>
      </c>
      <c r="M35" s="379">
        <f t="shared" si="2"/>
        <v>0</v>
      </c>
      <c r="N35" s="406">
        <f t="shared" si="3"/>
        <v>0</v>
      </c>
      <c r="O35" s="379"/>
    </row>
    <row r="36" spans="1:15" ht="15.75" customHeight="1" x14ac:dyDescent="0.2">
      <c r="A36" s="379">
        <f>AT3A_Schools_PS!A35</f>
        <v>26</v>
      </c>
      <c r="B36" s="379" t="str">
        <f>AT3A_Schools_PS!B35</f>
        <v>26-FATEHPUR</v>
      </c>
      <c r="C36" s="379">
        <v>3099</v>
      </c>
      <c r="D36" s="406">
        <f t="shared" si="1"/>
        <v>154.94999999999999</v>
      </c>
      <c r="E36" s="379">
        <v>3099</v>
      </c>
      <c r="F36" s="406">
        <f t="shared" si="5"/>
        <v>154.94999999999999</v>
      </c>
      <c r="G36" s="379"/>
      <c r="H36" s="379"/>
      <c r="I36" s="379">
        <v>0</v>
      </c>
      <c r="J36" s="406">
        <v>0</v>
      </c>
      <c r="K36" s="379">
        <v>0</v>
      </c>
      <c r="L36" s="406">
        <v>0</v>
      </c>
      <c r="M36" s="379">
        <f t="shared" si="2"/>
        <v>0</v>
      </c>
      <c r="N36" s="406">
        <f t="shared" si="3"/>
        <v>0</v>
      </c>
      <c r="O36" s="379"/>
    </row>
    <row r="37" spans="1:15" ht="15.75" customHeight="1" x14ac:dyDescent="0.2">
      <c r="A37" s="379">
        <f>AT3A_Schools_PS!A36</f>
        <v>27</v>
      </c>
      <c r="B37" s="379" t="str">
        <f>AT3A_Schools_PS!B36</f>
        <v>27-FIROZABAD</v>
      </c>
      <c r="C37" s="379">
        <v>2490</v>
      </c>
      <c r="D37" s="406">
        <f t="shared" si="1"/>
        <v>124.5</v>
      </c>
      <c r="E37" s="379">
        <v>2260</v>
      </c>
      <c r="F37" s="406">
        <f t="shared" si="5"/>
        <v>113</v>
      </c>
      <c r="G37" s="379"/>
      <c r="H37" s="379"/>
      <c r="I37" s="379">
        <v>230</v>
      </c>
      <c r="J37" s="406">
        <v>11.5</v>
      </c>
      <c r="K37" s="379">
        <v>0</v>
      </c>
      <c r="L37" s="406">
        <v>0</v>
      </c>
      <c r="M37" s="379">
        <f t="shared" si="2"/>
        <v>0</v>
      </c>
      <c r="N37" s="406">
        <f t="shared" si="3"/>
        <v>0</v>
      </c>
      <c r="O37" s="379"/>
    </row>
    <row r="38" spans="1:15" ht="15.75" customHeight="1" x14ac:dyDescent="0.2">
      <c r="A38" s="379">
        <f>AT3A_Schools_PS!A37</f>
        <v>28</v>
      </c>
      <c r="B38" s="379" t="str">
        <f>AT3A_Schools_PS!B37</f>
        <v>28-G.B. NAGAR</v>
      </c>
      <c r="C38" s="379">
        <v>745</v>
      </c>
      <c r="D38" s="406">
        <f t="shared" si="1"/>
        <v>37.25</v>
      </c>
      <c r="E38" s="379">
        <v>733</v>
      </c>
      <c r="F38" s="406">
        <f t="shared" si="5"/>
        <v>36.65</v>
      </c>
      <c r="G38" s="379"/>
      <c r="H38" s="379"/>
      <c r="I38" s="379">
        <v>12</v>
      </c>
      <c r="J38" s="406">
        <v>0.6</v>
      </c>
      <c r="K38" s="379">
        <v>0</v>
      </c>
      <c r="L38" s="406">
        <v>0</v>
      </c>
      <c r="M38" s="379">
        <f t="shared" si="2"/>
        <v>0</v>
      </c>
      <c r="N38" s="406">
        <f t="shared" si="3"/>
        <v>1.4432899320127035E-15</v>
      </c>
      <c r="O38" s="379">
        <v>15</v>
      </c>
    </row>
    <row r="39" spans="1:15" ht="15.75" customHeight="1" x14ac:dyDescent="0.2">
      <c r="A39" s="379">
        <f>AT3A_Schools_PS!A38</f>
        <v>29</v>
      </c>
      <c r="B39" s="379" t="str">
        <f>AT3A_Schools_PS!B38</f>
        <v>29-GHAZIPUR</v>
      </c>
      <c r="C39" s="379">
        <v>3270</v>
      </c>
      <c r="D39" s="406">
        <f t="shared" si="1"/>
        <v>163.5</v>
      </c>
      <c r="E39" s="379">
        <v>3270</v>
      </c>
      <c r="F39" s="406">
        <f t="shared" si="5"/>
        <v>163.5</v>
      </c>
      <c r="G39" s="379"/>
      <c r="H39" s="379"/>
      <c r="I39" s="379">
        <v>0</v>
      </c>
      <c r="J39" s="406">
        <v>0</v>
      </c>
      <c r="K39" s="379">
        <v>0</v>
      </c>
      <c r="L39" s="406">
        <v>0</v>
      </c>
      <c r="M39" s="379">
        <f t="shared" si="2"/>
        <v>0</v>
      </c>
      <c r="N39" s="406">
        <f t="shared" si="3"/>
        <v>0</v>
      </c>
      <c r="O39" s="379"/>
    </row>
    <row r="40" spans="1:15" ht="15.75" customHeight="1" x14ac:dyDescent="0.2">
      <c r="A40" s="379">
        <f>AT3A_Schools_PS!A39</f>
        <v>30</v>
      </c>
      <c r="B40" s="379" t="str">
        <f>AT3A_Schools_PS!B39</f>
        <v>30-GHAZIYABAD</v>
      </c>
      <c r="C40" s="379">
        <v>831</v>
      </c>
      <c r="D40" s="406">
        <f t="shared" si="1"/>
        <v>41.55</v>
      </c>
      <c r="E40" s="379">
        <v>681</v>
      </c>
      <c r="F40" s="406">
        <f t="shared" si="5"/>
        <v>34.049999999999997</v>
      </c>
      <c r="G40" s="379"/>
      <c r="H40" s="379"/>
      <c r="I40" s="379">
        <v>150</v>
      </c>
      <c r="J40" s="406">
        <v>7.5</v>
      </c>
      <c r="K40" s="379">
        <v>0</v>
      </c>
      <c r="L40" s="406">
        <v>0</v>
      </c>
      <c r="M40" s="379">
        <f t="shared" si="2"/>
        <v>0</v>
      </c>
      <c r="N40" s="406">
        <f t="shared" si="3"/>
        <v>0</v>
      </c>
      <c r="O40" s="379"/>
    </row>
    <row r="41" spans="1:15" ht="15.75" customHeight="1" x14ac:dyDescent="0.2">
      <c r="A41" s="379">
        <f>AT3A_Schools_PS!A40</f>
        <v>31</v>
      </c>
      <c r="B41" s="379" t="str">
        <f>AT3A_Schools_PS!B40</f>
        <v>31-GONDA</v>
      </c>
      <c r="C41" s="379">
        <v>3586</v>
      </c>
      <c r="D41" s="406">
        <f t="shared" si="1"/>
        <v>179.3</v>
      </c>
      <c r="E41" s="379">
        <v>3201</v>
      </c>
      <c r="F41" s="406">
        <f t="shared" si="5"/>
        <v>160.05000000000001</v>
      </c>
      <c r="G41" s="379"/>
      <c r="H41" s="379"/>
      <c r="I41" s="379">
        <v>385</v>
      </c>
      <c r="J41" s="406">
        <v>19.25</v>
      </c>
      <c r="K41" s="379">
        <v>0</v>
      </c>
      <c r="L41" s="406">
        <v>0</v>
      </c>
      <c r="M41" s="379">
        <f t="shared" si="2"/>
        <v>0</v>
      </c>
      <c r="N41" s="406">
        <f t="shared" si="3"/>
        <v>0</v>
      </c>
      <c r="O41" s="379"/>
    </row>
    <row r="42" spans="1:15" ht="15.75" customHeight="1" x14ac:dyDescent="0.2">
      <c r="A42" s="379">
        <f>AT3A_Schools_PS!A41</f>
        <v>32</v>
      </c>
      <c r="B42" s="379" t="str">
        <f>AT3A_Schools_PS!B41</f>
        <v>32-GORAKHPUR</v>
      </c>
      <c r="C42" s="379">
        <v>3302</v>
      </c>
      <c r="D42" s="406">
        <f t="shared" si="1"/>
        <v>165.1</v>
      </c>
      <c r="E42" s="379">
        <v>3302</v>
      </c>
      <c r="F42" s="406">
        <f t="shared" si="5"/>
        <v>165.1</v>
      </c>
      <c r="G42" s="379"/>
      <c r="H42" s="379"/>
      <c r="I42" s="379">
        <v>0</v>
      </c>
      <c r="J42" s="406">
        <v>0</v>
      </c>
      <c r="K42" s="379">
        <v>0</v>
      </c>
      <c r="L42" s="406">
        <v>0</v>
      </c>
      <c r="M42" s="379">
        <f t="shared" si="2"/>
        <v>0</v>
      </c>
      <c r="N42" s="406">
        <f t="shared" si="3"/>
        <v>0</v>
      </c>
      <c r="O42" s="379"/>
    </row>
    <row r="43" spans="1:15" ht="15.75" customHeight="1" x14ac:dyDescent="0.2">
      <c r="A43" s="379">
        <f>AT3A_Schools_PS!A42</f>
        <v>33</v>
      </c>
      <c r="B43" s="379" t="str">
        <f>AT3A_Schools_PS!B42</f>
        <v>33-HAMEERPUR</v>
      </c>
      <c r="C43" s="379">
        <v>1261</v>
      </c>
      <c r="D43" s="406">
        <f t="shared" si="1"/>
        <v>63.05</v>
      </c>
      <c r="E43" s="379">
        <v>1228</v>
      </c>
      <c r="F43" s="406">
        <f t="shared" si="5"/>
        <v>61.4</v>
      </c>
      <c r="G43" s="379"/>
      <c r="H43" s="379"/>
      <c r="I43" s="379">
        <v>33</v>
      </c>
      <c r="J43" s="406">
        <v>1.65</v>
      </c>
      <c r="K43" s="379">
        <v>0</v>
      </c>
      <c r="L43" s="406">
        <v>0</v>
      </c>
      <c r="M43" s="379">
        <f t="shared" ref="M43:M74" si="6">C43-E43-I43-K43</f>
        <v>0</v>
      </c>
      <c r="N43" s="406">
        <f t="shared" ref="N43:N74" si="7">D43-F43-J43-L43</f>
        <v>-1.3322676295501878E-15</v>
      </c>
      <c r="O43" s="379"/>
    </row>
    <row r="44" spans="1:15" ht="15.75" customHeight="1" x14ac:dyDescent="0.2">
      <c r="A44" s="379">
        <f>AT3A_Schools_PS!A43</f>
        <v>34</v>
      </c>
      <c r="B44" s="379" t="str">
        <f>AT3A_Schools_PS!B43</f>
        <v>34-HARDOI</v>
      </c>
      <c r="C44" s="379">
        <v>4699</v>
      </c>
      <c r="D44" s="406">
        <f t="shared" si="1"/>
        <v>234.95</v>
      </c>
      <c r="E44" s="379">
        <v>4341</v>
      </c>
      <c r="F44" s="406">
        <f t="shared" si="5"/>
        <v>217.05</v>
      </c>
      <c r="G44" s="379"/>
      <c r="H44" s="379"/>
      <c r="I44" s="379">
        <v>358</v>
      </c>
      <c r="J44" s="406">
        <v>17.899999999999999</v>
      </c>
      <c r="K44" s="379">
        <v>0</v>
      </c>
      <c r="L44" s="406">
        <v>0</v>
      </c>
      <c r="M44" s="379">
        <f t="shared" si="6"/>
        <v>0</v>
      </c>
      <c r="N44" s="406">
        <f t="shared" si="7"/>
        <v>-2.1316282072803006E-14</v>
      </c>
      <c r="O44" s="379"/>
    </row>
    <row r="45" spans="1:15" ht="15.75" customHeight="1" x14ac:dyDescent="0.2">
      <c r="A45" s="379">
        <f>AT3A_Schools_PS!A44</f>
        <v>35</v>
      </c>
      <c r="B45" s="379" t="str">
        <f>AT3A_Schools_PS!B44</f>
        <v>35-HATHRAS</v>
      </c>
      <c r="C45" s="379">
        <v>1690</v>
      </c>
      <c r="D45" s="406">
        <f t="shared" si="1"/>
        <v>84.5</v>
      </c>
      <c r="E45" s="379">
        <v>1598</v>
      </c>
      <c r="F45" s="406">
        <f t="shared" si="5"/>
        <v>79.900000000000006</v>
      </c>
      <c r="G45" s="379"/>
      <c r="H45" s="379"/>
      <c r="I45" s="379">
        <v>92</v>
      </c>
      <c r="J45" s="406">
        <v>4.5999999999999996</v>
      </c>
      <c r="K45" s="379">
        <v>0</v>
      </c>
      <c r="L45" s="406">
        <v>0</v>
      </c>
      <c r="M45" s="379">
        <f t="shared" si="6"/>
        <v>0</v>
      </c>
      <c r="N45" s="406">
        <f t="shared" si="7"/>
        <v>-5.3290705182007514E-15</v>
      </c>
      <c r="O45" s="379"/>
    </row>
    <row r="46" spans="1:15" ht="15.75" customHeight="1" x14ac:dyDescent="0.2">
      <c r="A46" s="379">
        <f>AT3A_Schools_PS!A45</f>
        <v>36</v>
      </c>
      <c r="B46" s="379" t="str">
        <f>AT3A_Schools_PS!B45</f>
        <v>36-ITAWAH</v>
      </c>
      <c r="C46" s="379">
        <v>2010</v>
      </c>
      <c r="D46" s="406">
        <f t="shared" si="1"/>
        <v>100.5</v>
      </c>
      <c r="E46" s="379">
        <v>1971</v>
      </c>
      <c r="F46" s="406">
        <f t="shared" si="5"/>
        <v>98.55</v>
      </c>
      <c r="G46" s="379"/>
      <c r="H46" s="379"/>
      <c r="I46" s="379">
        <v>39</v>
      </c>
      <c r="J46" s="406">
        <v>1.95</v>
      </c>
      <c r="K46" s="379">
        <v>0</v>
      </c>
      <c r="L46" s="406">
        <v>0</v>
      </c>
      <c r="M46" s="379">
        <f t="shared" si="6"/>
        <v>0</v>
      </c>
      <c r="N46" s="406">
        <f t="shared" si="7"/>
        <v>2.886579864025407E-15</v>
      </c>
      <c r="O46" s="379"/>
    </row>
    <row r="47" spans="1:15" ht="15.75" customHeight="1" x14ac:dyDescent="0.2">
      <c r="A47" s="379">
        <f>AT3A_Schools_PS!A46</f>
        <v>37</v>
      </c>
      <c r="B47" s="379" t="str">
        <f>AT3A_Schools_PS!B46</f>
        <v>37-J.P. NAGAR</v>
      </c>
      <c r="C47" s="379">
        <v>1646</v>
      </c>
      <c r="D47" s="406">
        <f t="shared" si="1"/>
        <v>82.3</v>
      </c>
      <c r="E47" s="379">
        <v>1614</v>
      </c>
      <c r="F47" s="406">
        <f t="shared" si="5"/>
        <v>80.7</v>
      </c>
      <c r="G47" s="379"/>
      <c r="H47" s="379"/>
      <c r="I47" s="379">
        <v>32</v>
      </c>
      <c r="J47" s="406">
        <v>1.6</v>
      </c>
      <c r="K47" s="379">
        <v>0</v>
      </c>
      <c r="L47" s="406">
        <v>0</v>
      </c>
      <c r="M47" s="379">
        <f t="shared" si="6"/>
        <v>0</v>
      </c>
      <c r="N47" s="406">
        <f t="shared" si="7"/>
        <v>-5.773159728050814E-15</v>
      </c>
      <c r="O47" s="379">
        <v>0</v>
      </c>
    </row>
    <row r="48" spans="1:15" ht="15.75" customHeight="1" x14ac:dyDescent="0.2">
      <c r="A48" s="379">
        <f>AT3A_Schools_PS!A47</f>
        <v>38</v>
      </c>
      <c r="B48" s="379" t="str">
        <f>AT3A_Schools_PS!B47</f>
        <v>38-JALAUN</v>
      </c>
      <c r="C48" s="379">
        <v>1935</v>
      </c>
      <c r="D48" s="406">
        <f t="shared" si="1"/>
        <v>96.75</v>
      </c>
      <c r="E48" s="379">
        <v>1927</v>
      </c>
      <c r="F48" s="406">
        <f t="shared" si="5"/>
        <v>96.35</v>
      </c>
      <c r="G48" s="379"/>
      <c r="H48" s="379"/>
      <c r="I48" s="379">
        <v>8</v>
      </c>
      <c r="J48" s="406">
        <v>0.4</v>
      </c>
      <c r="K48" s="379">
        <v>0</v>
      </c>
      <c r="L48" s="406">
        <v>0</v>
      </c>
      <c r="M48" s="379">
        <f t="shared" si="6"/>
        <v>0</v>
      </c>
      <c r="N48" s="406">
        <f t="shared" si="7"/>
        <v>5.6621374255882984E-15</v>
      </c>
      <c r="O48" s="379">
        <v>0</v>
      </c>
    </row>
    <row r="49" spans="1:15" ht="15.75" customHeight="1" x14ac:dyDescent="0.2">
      <c r="A49" s="379">
        <f>AT3A_Schools_PS!A48</f>
        <v>39</v>
      </c>
      <c r="B49" s="379" t="str">
        <f>AT3A_Schools_PS!B48</f>
        <v>39-JAUNPUR</v>
      </c>
      <c r="C49" s="379">
        <v>3785</v>
      </c>
      <c r="D49" s="406">
        <f t="shared" si="1"/>
        <v>189.25</v>
      </c>
      <c r="E49" s="379">
        <v>3549</v>
      </c>
      <c r="F49" s="406">
        <f t="shared" si="5"/>
        <v>177.45</v>
      </c>
      <c r="G49" s="379"/>
      <c r="H49" s="379"/>
      <c r="I49" s="379">
        <v>236</v>
      </c>
      <c r="J49" s="406">
        <v>11.8</v>
      </c>
      <c r="K49" s="379">
        <v>0</v>
      </c>
      <c r="L49" s="406">
        <v>0</v>
      </c>
      <c r="M49" s="379">
        <f t="shared" si="6"/>
        <v>0</v>
      </c>
      <c r="N49" s="406">
        <f t="shared" si="7"/>
        <v>1.0658141036401503E-14</v>
      </c>
      <c r="O49" s="379"/>
    </row>
    <row r="50" spans="1:15" ht="15.75" customHeight="1" x14ac:dyDescent="0.2">
      <c r="A50" s="379">
        <f>AT3A_Schools_PS!A49</f>
        <v>40</v>
      </c>
      <c r="B50" s="379" t="str">
        <f>AT3A_Schools_PS!B49</f>
        <v>40-JHANSI</v>
      </c>
      <c r="C50" s="379">
        <v>1915</v>
      </c>
      <c r="D50" s="406">
        <f t="shared" si="1"/>
        <v>95.75</v>
      </c>
      <c r="E50" s="379">
        <v>1854</v>
      </c>
      <c r="F50" s="406">
        <f t="shared" si="5"/>
        <v>92.7</v>
      </c>
      <c r="G50" s="379"/>
      <c r="H50" s="379"/>
      <c r="I50" s="379">
        <v>61</v>
      </c>
      <c r="J50" s="406">
        <v>3.05</v>
      </c>
      <c r="K50" s="379">
        <v>0</v>
      </c>
      <c r="L50" s="406">
        <v>0</v>
      </c>
      <c r="M50" s="379">
        <f t="shared" si="6"/>
        <v>0</v>
      </c>
      <c r="N50" s="406">
        <f t="shared" si="7"/>
        <v>-2.6645352591003757E-15</v>
      </c>
      <c r="O50" s="379"/>
    </row>
    <row r="51" spans="1:15" ht="15.75" customHeight="1" x14ac:dyDescent="0.2">
      <c r="A51" s="379">
        <f>AT3A_Schools_PS!A50</f>
        <v>41</v>
      </c>
      <c r="B51" s="379" t="str">
        <f>AT3A_Schools_PS!B50</f>
        <v>41-KANNAUJ</v>
      </c>
      <c r="C51" s="379">
        <v>1964</v>
      </c>
      <c r="D51" s="406">
        <f t="shared" si="1"/>
        <v>98.2</v>
      </c>
      <c r="E51" s="379">
        <v>1774</v>
      </c>
      <c r="F51" s="406">
        <f t="shared" si="5"/>
        <v>88.7</v>
      </c>
      <c r="G51" s="379"/>
      <c r="H51" s="379"/>
      <c r="I51" s="379">
        <v>190</v>
      </c>
      <c r="J51" s="406">
        <v>9.5</v>
      </c>
      <c r="K51" s="379">
        <v>0</v>
      </c>
      <c r="L51" s="406">
        <v>0</v>
      </c>
      <c r="M51" s="379">
        <f t="shared" si="6"/>
        <v>0</v>
      </c>
      <c r="N51" s="406">
        <f t="shared" si="7"/>
        <v>0</v>
      </c>
      <c r="O51" s="379"/>
    </row>
    <row r="52" spans="1:15" ht="15.75" customHeight="1" x14ac:dyDescent="0.2">
      <c r="A52" s="379">
        <f>AT3A_Schools_PS!A51</f>
        <v>42</v>
      </c>
      <c r="B52" s="379" t="str">
        <f>AT3A_Schools_PS!B51</f>
        <v>42-KANPUR DEHAT</v>
      </c>
      <c r="C52" s="379">
        <v>2493</v>
      </c>
      <c r="D52" s="406">
        <f t="shared" si="1"/>
        <v>124.65</v>
      </c>
      <c r="E52" s="379">
        <v>2370</v>
      </c>
      <c r="F52" s="406">
        <f t="shared" si="5"/>
        <v>118.5</v>
      </c>
      <c r="G52" s="379"/>
      <c r="H52" s="379"/>
      <c r="I52" s="379">
        <v>123</v>
      </c>
      <c r="J52" s="406">
        <v>6.15</v>
      </c>
      <c r="K52" s="379">
        <v>0</v>
      </c>
      <c r="L52" s="406">
        <v>0</v>
      </c>
      <c r="M52" s="379">
        <f t="shared" si="6"/>
        <v>0</v>
      </c>
      <c r="N52" s="406">
        <f t="shared" si="7"/>
        <v>5.3290705182007514E-15</v>
      </c>
      <c r="O52" s="379"/>
    </row>
    <row r="53" spans="1:15" ht="15.75" customHeight="1" x14ac:dyDescent="0.2">
      <c r="A53" s="379">
        <f>AT3A_Schools_PS!A52</f>
        <v>43</v>
      </c>
      <c r="B53" s="379" t="str">
        <f>AT3A_Schools_PS!B52</f>
        <v>43-KANPUR NAGAR</v>
      </c>
      <c r="C53" s="379">
        <v>2544</v>
      </c>
      <c r="D53" s="406">
        <f t="shared" si="1"/>
        <v>127.2</v>
      </c>
      <c r="E53" s="379">
        <v>2544</v>
      </c>
      <c r="F53" s="406">
        <f t="shared" si="5"/>
        <v>127.2</v>
      </c>
      <c r="G53" s="379"/>
      <c r="H53" s="379"/>
      <c r="I53" s="379">
        <v>0</v>
      </c>
      <c r="J53" s="406">
        <v>0</v>
      </c>
      <c r="K53" s="379">
        <v>0</v>
      </c>
      <c r="L53" s="406">
        <v>0</v>
      </c>
      <c r="M53" s="379">
        <f t="shared" si="6"/>
        <v>0</v>
      </c>
      <c r="N53" s="406">
        <f t="shared" si="7"/>
        <v>0</v>
      </c>
      <c r="O53" s="379"/>
    </row>
    <row r="54" spans="1:15" ht="15.75" customHeight="1" x14ac:dyDescent="0.2">
      <c r="A54" s="379">
        <f>AT3A_Schools_PS!A53</f>
        <v>44</v>
      </c>
      <c r="B54" s="379" t="str">
        <f>AT3A_Schools_PS!B53</f>
        <v>44-KAAS GANJ</v>
      </c>
      <c r="C54" s="379">
        <v>1818</v>
      </c>
      <c r="D54" s="406">
        <f t="shared" si="1"/>
        <v>90.9</v>
      </c>
      <c r="E54" s="379">
        <v>1818</v>
      </c>
      <c r="F54" s="406">
        <f t="shared" si="5"/>
        <v>90.9</v>
      </c>
      <c r="G54" s="379"/>
      <c r="H54" s="379"/>
      <c r="I54" s="379">
        <v>0</v>
      </c>
      <c r="J54" s="406">
        <v>0</v>
      </c>
      <c r="K54" s="379">
        <v>0</v>
      </c>
      <c r="L54" s="406">
        <v>0</v>
      </c>
      <c r="M54" s="379">
        <f t="shared" si="6"/>
        <v>0</v>
      </c>
      <c r="N54" s="406">
        <f t="shared" si="7"/>
        <v>0</v>
      </c>
      <c r="O54" s="379"/>
    </row>
    <row r="55" spans="1:15" ht="15.75" customHeight="1" x14ac:dyDescent="0.2">
      <c r="A55" s="379">
        <f>AT3A_Schools_PS!A54</f>
        <v>45</v>
      </c>
      <c r="B55" s="379" t="str">
        <f>AT3A_Schools_PS!B54</f>
        <v>45-KAUSHAMBI</v>
      </c>
      <c r="C55" s="379">
        <v>1577</v>
      </c>
      <c r="D55" s="406">
        <f t="shared" si="1"/>
        <v>78.849999999999994</v>
      </c>
      <c r="E55" s="379">
        <v>1577</v>
      </c>
      <c r="F55" s="406">
        <f t="shared" si="5"/>
        <v>78.849999999999994</v>
      </c>
      <c r="G55" s="379"/>
      <c r="H55" s="379"/>
      <c r="I55" s="379">
        <v>0</v>
      </c>
      <c r="J55" s="406">
        <v>0</v>
      </c>
      <c r="K55" s="379">
        <v>0</v>
      </c>
      <c r="L55" s="406">
        <v>0</v>
      </c>
      <c r="M55" s="379">
        <f t="shared" si="6"/>
        <v>0</v>
      </c>
      <c r="N55" s="406">
        <f t="shared" si="7"/>
        <v>0</v>
      </c>
      <c r="O55" s="379"/>
    </row>
    <row r="56" spans="1:15" ht="15.75" customHeight="1" x14ac:dyDescent="0.2">
      <c r="A56" s="379">
        <f>AT3A_Schools_PS!A55</f>
        <v>46</v>
      </c>
      <c r="B56" s="379" t="str">
        <f>AT3A_Schools_PS!B55</f>
        <v>46-KUSHINAGAR</v>
      </c>
      <c r="C56" s="379">
        <v>3504</v>
      </c>
      <c r="D56" s="406">
        <f t="shared" si="1"/>
        <v>175.2</v>
      </c>
      <c r="E56" s="379">
        <v>3504</v>
      </c>
      <c r="F56" s="406">
        <f t="shared" si="5"/>
        <v>175.2</v>
      </c>
      <c r="G56" s="379"/>
      <c r="H56" s="379"/>
      <c r="I56" s="379">
        <v>0</v>
      </c>
      <c r="J56" s="406">
        <v>0</v>
      </c>
      <c r="K56" s="379">
        <v>0</v>
      </c>
      <c r="L56" s="406">
        <v>0</v>
      </c>
      <c r="M56" s="379">
        <f t="shared" si="6"/>
        <v>0</v>
      </c>
      <c r="N56" s="406">
        <f t="shared" si="7"/>
        <v>0</v>
      </c>
      <c r="O56" s="379"/>
    </row>
    <row r="57" spans="1:15" ht="15.75" customHeight="1" x14ac:dyDescent="0.2">
      <c r="A57" s="379">
        <f>AT3A_Schools_PS!A56</f>
        <v>47</v>
      </c>
      <c r="B57" s="379" t="str">
        <f>AT3A_Schools_PS!B56</f>
        <v>47-LAKHIMPUR KHERI</v>
      </c>
      <c r="C57" s="379">
        <v>4397</v>
      </c>
      <c r="D57" s="406">
        <f t="shared" si="1"/>
        <v>219.85</v>
      </c>
      <c r="E57" s="379">
        <v>4363</v>
      </c>
      <c r="F57" s="406">
        <f t="shared" si="5"/>
        <v>218.15</v>
      </c>
      <c r="G57" s="379"/>
      <c r="H57" s="379"/>
      <c r="I57" s="379">
        <v>34</v>
      </c>
      <c r="J57" s="406">
        <v>1.7</v>
      </c>
      <c r="K57" s="379">
        <v>0</v>
      </c>
      <c r="L57" s="406">
        <v>0</v>
      </c>
      <c r="M57" s="379">
        <f t="shared" si="6"/>
        <v>0</v>
      </c>
      <c r="N57" s="406">
        <f t="shared" si="7"/>
        <v>-1.1324274851176597E-14</v>
      </c>
      <c r="O57" s="379">
        <v>0</v>
      </c>
    </row>
    <row r="58" spans="1:15" ht="15.75" customHeight="1" x14ac:dyDescent="0.2">
      <c r="A58" s="379">
        <f>AT3A_Schools_PS!A57</f>
        <v>48</v>
      </c>
      <c r="B58" s="379" t="str">
        <f>AT3A_Schools_PS!B57</f>
        <v>48-LALITPUR</v>
      </c>
      <c r="C58" s="379">
        <v>1698</v>
      </c>
      <c r="D58" s="406">
        <f t="shared" si="1"/>
        <v>84.9</v>
      </c>
      <c r="E58" s="379">
        <v>1558</v>
      </c>
      <c r="F58" s="406">
        <f t="shared" si="5"/>
        <v>77.900000000000006</v>
      </c>
      <c r="G58" s="379"/>
      <c r="H58" s="379"/>
      <c r="I58" s="379">
        <v>140</v>
      </c>
      <c r="J58" s="406">
        <v>7</v>
      </c>
      <c r="K58" s="379">
        <v>0</v>
      </c>
      <c r="L58" s="406">
        <v>0</v>
      </c>
      <c r="M58" s="379">
        <f t="shared" si="6"/>
        <v>0</v>
      </c>
      <c r="N58" s="406">
        <f t="shared" si="7"/>
        <v>0</v>
      </c>
      <c r="O58" s="379">
        <v>0</v>
      </c>
    </row>
    <row r="59" spans="1:15" ht="15.75" customHeight="1" x14ac:dyDescent="0.2">
      <c r="A59" s="379">
        <f>AT3A_Schools_PS!A58</f>
        <v>49</v>
      </c>
      <c r="B59" s="379" t="str">
        <f>AT3A_Schools_PS!B58</f>
        <v>49-LUCKNOW</v>
      </c>
      <c r="C59" s="379">
        <v>2148</v>
      </c>
      <c r="D59" s="406">
        <f t="shared" si="1"/>
        <v>107.4</v>
      </c>
      <c r="E59" s="379">
        <v>2085</v>
      </c>
      <c r="F59" s="406">
        <f t="shared" si="5"/>
        <v>104.25</v>
      </c>
      <c r="G59" s="379"/>
      <c r="H59" s="379"/>
      <c r="I59" s="379">
        <v>63</v>
      </c>
      <c r="J59" s="406">
        <v>3.15</v>
      </c>
      <c r="K59" s="379">
        <v>0</v>
      </c>
      <c r="L59" s="406">
        <v>0</v>
      </c>
      <c r="M59" s="379">
        <f t="shared" si="6"/>
        <v>0</v>
      </c>
      <c r="N59" s="406">
        <f t="shared" si="7"/>
        <v>5.773159728050814E-15</v>
      </c>
      <c r="O59" s="379">
        <v>0</v>
      </c>
    </row>
    <row r="60" spans="1:15" ht="15.75" customHeight="1" x14ac:dyDescent="0.2">
      <c r="A60" s="379">
        <f>AT3A_Schools_PS!A59</f>
        <v>50</v>
      </c>
      <c r="B60" s="379" t="str">
        <f>AT3A_Schools_PS!B59</f>
        <v>50-MAHOBA</v>
      </c>
      <c r="C60" s="379">
        <v>1065</v>
      </c>
      <c r="D60" s="406">
        <f t="shared" si="1"/>
        <v>53.25</v>
      </c>
      <c r="E60" s="379">
        <v>1056</v>
      </c>
      <c r="F60" s="406">
        <f t="shared" si="5"/>
        <v>52.8</v>
      </c>
      <c r="G60" s="379"/>
      <c r="H60" s="379"/>
      <c r="I60" s="379">
        <v>9</v>
      </c>
      <c r="J60" s="406">
        <v>0.45</v>
      </c>
      <c r="K60" s="379">
        <v>0</v>
      </c>
      <c r="L60" s="406">
        <v>0</v>
      </c>
      <c r="M60" s="379">
        <f t="shared" si="6"/>
        <v>0</v>
      </c>
      <c r="N60" s="406">
        <f t="shared" si="7"/>
        <v>2.8310687127941492E-15</v>
      </c>
      <c r="O60" s="379">
        <v>0</v>
      </c>
    </row>
    <row r="61" spans="1:15" ht="15.75" customHeight="1" x14ac:dyDescent="0.2">
      <c r="A61" s="379">
        <f>AT3A_Schools_PS!A60</f>
        <v>51</v>
      </c>
      <c r="B61" s="379" t="str">
        <f>AT3A_Schools_PS!B60</f>
        <v>51-MAHRAJGANJ</v>
      </c>
      <c r="C61" s="379">
        <v>2459</v>
      </c>
      <c r="D61" s="406">
        <f t="shared" si="1"/>
        <v>122.95</v>
      </c>
      <c r="E61" s="379">
        <v>2224</v>
      </c>
      <c r="F61" s="406">
        <f t="shared" si="5"/>
        <v>111.2</v>
      </c>
      <c r="G61" s="379"/>
      <c r="H61" s="379"/>
      <c r="I61" s="379">
        <v>235</v>
      </c>
      <c r="J61" s="406">
        <v>11.75</v>
      </c>
      <c r="K61" s="379">
        <v>0</v>
      </c>
      <c r="L61" s="406">
        <v>0</v>
      </c>
      <c r="M61" s="379">
        <f t="shared" si="6"/>
        <v>0</v>
      </c>
      <c r="N61" s="406">
        <f t="shared" si="7"/>
        <v>0</v>
      </c>
      <c r="O61" s="379"/>
    </row>
    <row r="62" spans="1:15" ht="15.75" customHeight="1" x14ac:dyDescent="0.2">
      <c r="A62" s="379">
        <f>AT3A_Schools_PS!A61</f>
        <v>52</v>
      </c>
      <c r="B62" s="379" t="str">
        <f>AT3A_Schools_PS!B61</f>
        <v>52-MAINPURI</v>
      </c>
      <c r="C62" s="379">
        <v>2463</v>
      </c>
      <c r="D62" s="406">
        <f t="shared" si="1"/>
        <v>123.15</v>
      </c>
      <c r="E62" s="379">
        <v>2463</v>
      </c>
      <c r="F62" s="406">
        <f t="shared" si="5"/>
        <v>123.15</v>
      </c>
      <c r="G62" s="379"/>
      <c r="H62" s="379"/>
      <c r="I62" s="379">
        <v>0</v>
      </c>
      <c r="J62" s="406">
        <v>0</v>
      </c>
      <c r="K62" s="379">
        <v>0</v>
      </c>
      <c r="L62" s="406">
        <v>0</v>
      </c>
      <c r="M62" s="379">
        <f t="shared" si="6"/>
        <v>0</v>
      </c>
      <c r="N62" s="406">
        <f t="shared" si="7"/>
        <v>0</v>
      </c>
      <c r="O62" s="379"/>
    </row>
    <row r="63" spans="1:15" ht="15.75" customHeight="1" x14ac:dyDescent="0.2">
      <c r="A63" s="379">
        <f>AT3A_Schools_PS!A62</f>
        <v>53</v>
      </c>
      <c r="B63" s="379" t="str">
        <f>AT3A_Schools_PS!B62</f>
        <v>53-MATHURA</v>
      </c>
      <c r="C63" s="379">
        <v>2380</v>
      </c>
      <c r="D63" s="406">
        <f t="shared" si="1"/>
        <v>119</v>
      </c>
      <c r="E63" s="379">
        <v>2027</v>
      </c>
      <c r="F63" s="406">
        <f t="shared" si="5"/>
        <v>101.35</v>
      </c>
      <c r="G63" s="379"/>
      <c r="H63" s="379"/>
      <c r="I63" s="379">
        <v>353</v>
      </c>
      <c r="J63" s="406">
        <v>17.649999999999999</v>
      </c>
      <c r="K63" s="379">
        <v>0</v>
      </c>
      <c r="L63" s="406">
        <v>0</v>
      </c>
      <c r="M63" s="379">
        <f t="shared" si="6"/>
        <v>0</v>
      </c>
      <c r="N63" s="406">
        <f t="shared" si="7"/>
        <v>7.1054273576010019E-15</v>
      </c>
      <c r="O63" s="379"/>
    </row>
    <row r="64" spans="1:15" ht="15.75" customHeight="1" x14ac:dyDescent="0.2">
      <c r="A64" s="379">
        <f>AT3A_Schools_PS!A63</f>
        <v>54</v>
      </c>
      <c r="B64" s="379" t="str">
        <f>AT3A_Schools_PS!B63</f>
        <v>54-MAU</v>
      </c>
      <c r="C64" s="379">
        <v>1832</v>
      </c>
      <c r="D64" s="406">
        <f t="shared" si="1"/>
        <v>91.6</v>
      </c>
      <c r="E64" s="379">
        <v>1787</v>
      </c>
      <c r="F64" s="406">
        <f t="shared" si="5"/>
        <v>89.35</v>
      </c>
      <c r="G64" s="379"/>
      <c r="H64" s="379"/>
      <c r="I64" s="379">
        <v>45</v>
      </c>
      <c r="J64" s="406">
        <v>2.25</v>
      </c>
      <c r="K64" s="379">
        <v>0</v>
      </c>
      <c r="L64" s="406">
        <v>0</v>
      </c>
      <c r="M64" s="379">
        <f t="shared" si="6"/>
        <v>0</v>
      </c>
      <c r="N64" s="406">
        <f t="shared" si="7"/>
        <v>0</v>
      </c>
      <c r="O64" s="379"/>
    </row>
    <row r="65" spans="1:15" ht="15.75" customHeight="1" x14ac:dyDescent="0.2">
      <c r="A65" s="379">
        <f>AT3A_Schools_PS!A64</f>
        <v>55</v>
      </c>
      <c r="B65" s="379" t="str">
        <f>AT3A_Schools_PS!B64</f>
        <v>55-MEERUT</v>
      </c>
      <c r="C65" s="379">
        <v>1943</v>
      </c>
      <c r="D65" s="406">
        <f t="shared" si="1"/>
        <v>97.15</v>
      </c>
      <c r="E65" s="379">
        <v>1943</v>
      </c>
      <c r="F65" s="406">
        <f t="shared" si="5"/>
        <v>97.15</v>
      </c>
      <c r="G65" s="379"/>
      <c r="H65" s="379"/>
      <c r="I65" s="379">
        <v>0</v>
      </c>
      <c r="J65" s="406">
        <v>0</v>
      </c>
      <c r="K65" s="379">
        <v>0</v>
      </c>
      <c r="L65" s="406">
        <v>0</v>
      </c>
      <c r="M65" s="379">
        <f t="shared" si="6"/>
        <v>0</v>
      </c>
      <c r="N65" s="406">
        <f t="shared" si="7"/>
        <v>0</v>
      </c>
      <c r="O65" s="379"/>
    </row>
    <row r="66" spans="1:15" ht="15.75" customHeight="1" x14ac:dyDescent="0.2">
      <c r="A66" s="379">
        <f>AT3A_Schools_PS!A65</f>
        <v>56</v>
      </c>
      <c r="B66" s="379" t="str">
        <f>AT3A_Schools_PS!B65</f>
        <v>56-MIRZAPUR</v>
      </c>
      <c r="C66" s="379">
        <v>2441</v>
      </c>
      <c r="D66" s="406">
        <f t="shared" si="1"/>
        <v>122.05</v>
      </c>
      <c r="E66" s="379">
        <v>2441</v>
      </c>
      <c r="F66" s="406">
        <f t="shared" si="5"/>
        <v>122.05</v>
      </c>
      <c r="G66" s="379"/>
      <c r="H66" s="379"/>
      <c r="I66" s="379">
        <v>0</v>
      </c>
      <c r="J66" s="406">
        <v>0</v>
      </c>
      <c r="K66" s="379">
        <v>0</v>
      </c>
      <c r="L66" s="406">
        <v>0</v>
      </c>
      <c r="M66" s="379">
        <f t="shared" si="6"/>
        <v>0</v>
      </c>
      <c r="N66" s="406">
        <f t="shared" si="7"/>
        <v>0</v>
      </c>
      <c r="O66" s="379"/>
    </row>
    <row r="67" spans="1:15" ht="15.75" customHeight="1" x14ac:dyDescent="0.2">
      <c r="A67" s="379">
        <f>AT3A_Schools_PS!A66</f>
        <v>57</v>
      </c>
      <c r="B67" s="379" t="str">
        <f>AT3A_Schools_PS!B66</f>
        <v>57-MORADABAD</v>
      </c>
      <c r="C67" s="379">
        <v>1981</v>
      </c>
      <c r="D67" s="406">
        <f t="shared" si="1"/>
        <v>99.05</v>
      </c>
      <c r="E67" s="379">
        <v>1981</v>
      </c>
      <c r="F67" s="406">
        <f t="shared" si="5"/>
        <v>99.05</v>
      </c>
      <c r="G67" s="379"/>
      <c r="H67" s="379"/>
      <c r="I67" s="379">
        <v>0</v>
      </c>
      <c r="J67" s="406">
        <v>0</v>
      </c>
      <c r="K67" s="379">
        <v>0</v>
      </c>
      <c r="L67" s="406">
        <v>0</v>
      </c>
      <c r="M67" s="379">
        <f t="shared" si="6"/>
        <v>0</v>
      </c>
      <c r="N67" s="406">
        <f t="shared" si="7"/>
        <v>0</v>
      </c>
      <c r="O67" s="379"/>
    </row>
    <row r="68" spans="1:15" ht="15.75" customHeight="1" x14ac:dyDescent="0.2">
      <c r="A68" s="379">
        <f>AT3A_Schools_PS!A67</f>
        <v>58</v>
      </c>
      <c r="B68" s="379" t="str">
        <f>AT3A_Schools_PS!B67</f>
        <v>58-MUZAFFARNAGAR</v>
      </c>
      <c r="C68" s="379">
        <v>1359</v>
      </c>
      <c r="D68" s="406">
        <f t="shared" si="1"/>
        <v>67.95</v>
      </c>
      <c r="E68" s="379">
        <v>1359</v>
      </c>
      <c r="F68" s="406">
        <f t="shared" si="5"/>
        <v>67.95</v>
      </c>
      <c r="G68" s="379"/>
      <c r="H68" s="379"/>
      <c r="I68" s="379">
        <v>0</v>
      </c>
      <c r="J68" s="406">
        <v>0</v>
      </c>
      <c r="K68" s="379">
        <v>0</v>
      </c>
      <c r="L68" s="406">
        <v>0</v>
      </c>
      <c r="M68" s="379">
        <f t="shared" si="6"/>
        <v>0</v>
      </c>
      <c r="N68" s="406">
        <f t="shared" si="7"/>
        <v>0</v>
      </c>
      <c r="O68" s="379"/>
    </row>
    <row r="69" spans="1:15" ht="15.75" customHeight="1" x14ac:dyDescent="0.2">
      <c r="A69" s="379">
        <f>AT3A_Schools_PS!A68</f>
        <v>59</v>
      </c>
      <c r="B69" s="379" t="str">
        <f>AT3A_Schools_PS!B68</f>
        <v>59-PILIBHIT</v>
      </c>
      <c r="C69" s="379">
        <v>1876</v>
      </c>
      <c r="D69" s="406">
        <f t="shared" si="1"/>
        <v>93.8</v>
      </c>
      <c r="E69" s="379">
        <v>1842</v>
      </c>
      <c r="F69" s="406">
        <f t="shared" si="5"/>
        <v>92.1</v>
      </c>
      <c r="G69" s="379"/>
      <c r="H69" s="379"/>
      <c r="I69" s="379">
        <v>34</v>
      </c>
      <c r="J69" s="406">
        <v>1.7</v>
      </c>
      <c r="K69" s="379">
        <v>0</v>
      </c>
      <c r="L69" s="406">
        <v>0</v>
      </c>
      <c r="M69" s="379">
        <f t="shared" si="6"/>
        <v>0</v>
      </c>
      <c r="N69" s="406">
        <f t="shared" si="7"/>
        <v>2.886579864025407E-15</v>
      </c>
      <c r="O69" s="379"/>
    </row>
    <row r="70" spans="1:15" ht="15.75" customHeight="1" x14ac:dyDescent="0.2">
      <c r="A70" s="379">
        <f>AT3A_Schools_PS!A69</f>
        <v>60</v>
      </c>
      <c r="B70" s="379" t="str">
        <f>AT3A_Schools_PS!B69</f>
        <v>60-PRATAPGARH</v>
      </c>
      <c r="C70" s="379">
        <v>3098</v>
      </c>
      <c r="D70" s="406">
        <f t="shared" si="1"/>
        <v>154.9</v>
      </c>
      <c r="E70" s="379">
        <v>3098</v>
      </c>
      <c r="F70" s="406">
        <f t="shared" si="5"/>
        <v>154.9</v>
      </c>
      <c r="G70" s="379"/>
      <c r="H70" s="379"/>
      <c r="I70" s="379">
        <v>0</v>
      </c>
      <c r="J70" s="406">
        <v>0</v>
      </c>
      <c r="K70" s="379">
        <v>0</v>
      </c>
      <c r="L70" s="406">
        <v>0</v>
      </c>
      <c r="M70" s="379">
        <f t="shared" si="6"/>
        <v>0</v>
      </c>
      <c r="N70" s="406">
        <f t="shared" si="7"/>
        <v>0</v>
      </c>
      <c r="O70" s="379"/>
    </row>
    <row r="71" spans="1:15" ht="15.75" customHeight="1" x14ac:dyDescent="0.2">
      <c r="A71" s="379">
        <f>AT3A_Schools_PS!A70</f>
        <v>61</v>
      </c>
      <c r="B71" s="379" t="str">
        <f>AT3A_Schools_PS!B70</f>
        <v>61-RAI BAREILY</v>
      </c>
      <c r="C71" s="379">
        <v>2914</v>
      </c>
      <c r="D71" s="406">
        <f t="shared" si="1"/>
        <v>145.69999999999999</v>
      </c>
      <c r="E71" s="379">
        <v>2914</v>
      </c>
      <c r="F71" s="406">
        <f t="shared" si="5"/>
        <v>145.69999999999999</v>
      </c>
      <c r="G71" s="379"/>
      <c r="H71" s="379"/>
      <c r="I71" s="379">
        <v>0</v>
      </c>
      <c r="J71" s="406">
        <v>0</v>
      </c>
      <c r="K71" s="379">
        <v>0</v>
      </c>
      <c r="L71" s="406">
        <v>0</v>
      </c>
      <c r="M71" s="379">
        <f t="shared" si="6"/>
        <v>0</v>
      </c>
      <c r="N71" s="406">
        <f t="shared" si="7"/>
        <v>0</v>
      </c>
      <c r="O71" s="379">
        <v>0</v>
      </c>
    </row>
    <row r="72" spans="1:15" ht="15.75" customHeight="1" x14ac:dyDescent="0.2">
      <c r="A72" s="379">
        <f>AT3A_Schools_PS!A71</f>
        <v>62</v>
      </c>
      <c r="B72" s="379" t="str">
        <f>AT3A_Schools_PS!B71</f>
        <v>62-RAMPUR</v>
      </c>
      <c r="C72" s="379">
        <v>2063</v>
      </c>
      <c r="D72" s="406">
        <f t="shared" si="1"/>
        <v>103.15</v>
      </c>
      <c r="E72" s="379">
        <v>2063</v>
      </c>
      <c r="F72" s="406">
        <f t="shared" si="5"/>
        <v>103.15</v>
      </c>
      <c r="G72" s="379"/>
      <c r="H72" s="379"/>
      <c r="I72" s="379">
        <v>0</v>
      </c>
      <c r="J72" s="406">
        <v>0</v>
      </c>
      <c r="K72" s="379">
        <v>0</v>
      </c>
      <c r="L72" s="406">
        <v>0</v>
      </c>
      <c r="M72" s="379">
        <f t="shared" si="6"/>
        <v>0</v>
      </c>
      <c r="N72" s="406">
        <f t="shared" si="7"/>
        <v>0</v>
      </c>
      <c r="O72" s="379"/>
    </row>
    <row r="73" spans="1:15" ht="15.75" customHeight="1" x14ac:dyDescent="0.2">
      <c r="A73" s="379">
        <f>AT3A_Schools_PS!A72</f>
        <v>63</v>
      </c>
      <c r="B73" s="379" t="str">
        <f>AT3A_Schools_PS!B72</f>
        <v>63-SAHARANPUR</v>
      </c>
      <c r="C73" s="379">
        <v>2111</v>
      </c>
      <c r="D73" s="406">
        <f t="shared" si="1"/>
        <v>105.55</v>
      </c>
      <c r="E73" s="379">
        <v>2111</v>
      </c>
      <c r="F73" s="406">
        <f t="shared" si="5"/>
        <v>105.55</v>
      </c>
      <c r="G73" s="379"/>
      <c r="H73" s="379"/>
      <c r="I73" s="379">
        <v>0</v>
      </c>
      <c r="J73" s="406">
        <v>0</v>
      </c>
      <c r="K73" s="379">
        <v>0</v>
      </c>
      <c r="L73" s="406">
        <v>0</v>
      </c>
      <c r="M73" s="379">
        <f t="shared" si="6"/>
        <v>0</v>
      </c>
      <c r="N73" s="406">
        <f t="shared" si="7"/>
        <v>0</v>
      </c>
      <c r="O73" s="379">
        <v>0</v>
      </c>
    </row>
    <row r="74" spans="1:15" ht="15.75" customHeight="1" x14ac:dyDescent="0.2">
      <c r="A74" s="379">
        <f>AT3A_Schools_PS!A73</f>
        <v>64</v>
      </c>
      <c r="B74" s="379" t="str">
        <f>AT3A_Schools_PS!B73</f>
        <v>64-SANTKABIR NAGAR</v>
      </c>
      <c r="C74" s="379">
        <v>1673</v>
      </c>
      <c r="D74" s="406">
        <f t="shared" si="1"/>
        <v>83.65</v>
      </c>
      <c r="E74" s="379">
        <v>1673</v>
      </c>
      <c r="F74" s="406">
        <f t="shared" si="5"/>
        <v>83.65</v>
      </c>
      <c r="G74" s="379"/>
      <c r="H74" s="379"/>
      <c r="I74" s="379">
        <v>0</v>
      </c>
      <c r="J74" s="406">
        <v>0</v>
      </c>
      <c r="K74" s="379">
        <v>0</v>
      </c>
      <c r="L74" s="406">
        <v>0</v>
      </c>
      <c r="M74" s="379">
        <f t="shared" si="6"/>
        <v>0</v>
      </c>
      <c r="N74" s="406">
        <f t="shared" si="7"/>
        <v>0</v>
      </c>
      <c r="O74" s="379">
        <v>0</v>
      </c>
    </row>
    <row r="75" spans="1:15" ht="15.75" customHeight="1" x14ac:dyDescent="0.2">
      <c r="A75" s="379">
        <f>AT3A_Schools_PS!A74</f>
        <v>65</v>
      </c>
      <c r="B75" s="379" t="str">
        <f>AT3A_Schools_PS!B74</f>
        <v>65-SHAHJAHANPUR</v>
      </c>
      <c r="C75" s="379">
        <v>3421</v>
      </c>
      <c r="D75" s="406">
        <f t="shared" si="1"/>
        <v>171.05</v>
      </c>
      <c r="E75" s="379">
        <v>3352</v>
      </c>
      <c r="F75" s="406">
        <f t="shared" si="5"/>
        <v>167.6</v>
      </c>
      <c r="G75" s="379"/>
      <c r="H75" s="379"/>
      <c r="I75" s="379">
        <v>69</v>
      </c>
      <c r="J75" s="406">
        <v>3.45</v>
      </c>
      <c r="K75" s="379">
        <v>0</v>
      </c>
      <c r="L75" s="406">
        <v>0</v>
      </c>
      <c r="M75" s="379">
        <f t="shared" ref="M75:M85" si="8">C75-E75-I75-K75</f>
        <v>0</v>
      </c>
      <c r="N75" s="406">
        <f t="shared" ref="N75:N85" si="9">D75-F75-J75-L75</f>
        <v>1.6875389974302379E-14</v>
      </c>
      <c r="O75" s="379"/>
    </row>
    <row r="76" spans="1:15" ht="15.75" customHeight="1" x14ac:dyDescent="0.2">
      <c r="A76" s="379">
        <f>AT3A_Schools_PS!A75</f>
        <v>66</v>
      </c>
      <c r="B76" s="379" t="str">
        <f>AT3A_Schools_PS!B75</f>
        <v>66-SHRAWASTI</v>
      </c>
      <c r="C76" s="379">
        <v>1353</v>
      </c>
      <c r="D76" s="406">
        <f t="shared" si="1"/>
        <v>67.650000000000006</v>
      </c>
      <c r="E76" s="379">
        <v>1295</v>
      </c>
      <c r="F76" s="406">
        <f t="shared" si="5"/>
        <v>64.75</v>
      </c>
      <c r="G76" s="379"/>
      <c r="H76" s="379"/>
      <c r="I76" s="379">
        <v>58</v>
      </c>
      <c r="J76" s="406">
        <v>2.9</v>
      </c>
      <c r="K76" s="379">
        <v>0</v>
      </c>
      <c r="L76" s="406">
        <v>0</v>
      </c>
      <c r="M76" s="379">
        <f t="shared" si="8"/>
        <v>0</v>
      </c>
      <c r="N76" s="406">
        <f t="shared" si="9"/>
        <v>5.773159728050814E-15</v>
      </c>
      <c r="O76" s="379"/>
    </row>
    <row r="77" spans="1:15" ht="15.75" customHeight="1" x14ac:dyDescent="0.2">
      <c r="A77" s="379">
        <f>AT3A_Schools_PS!A76</f>
        <v>67</v>
      </c>
      <c r="B77" s="379" t="str">
        <f>AT3A_Schools_PS!B76</f>
        <v>67-SIDDHARTHNAGAR</v>
      </c>
      <c r="C77" s="379">
        <v>3157</v>
      </c>
      <c r="D77" s="406">
        <f t="shared" si="1"/>
        <v>157.85</v>
      </c>
      <c r="E77" s="379">
        <v>2845</v>
      </c>
      <c r="F77" s="406">
        <f t="shared" si="5"/>
        <v>142.25</v>
      </c>
      <c r="G77" s="379"/>
      <c r="H77" s="379"/>
      <c r="I77" s="379">
        <v>312</v>
      </c>
      <c r="J77" s="406">
        <v>15.6</v>
      </c>
      <c r="K77" s="379">
        <v>0</v>
      </c>
      <c r="L77" s="406">
        <v>0</v>
      </c>
      <c r="M77" s="379">
        <f t="shared" si="8"/>
        <v>0</v>
      </c>
      <c r="N77" s="406">
        <f t="shared" si="9"/>
        <v>-5.3290705182007514E-15</v>
      </c>
      <c r="O77" s="379"/>
    </row>
    <row r="78" spans="1:15" ht="15.75" customHeight="1" x14ac:dyDescent="0.2">
      <c r="A78" s="379">
        <f>AT3A_Schools_PS!A77</f>
        <v>68</v>
      </c>
      <c r="B78" s="379" t="str">
        <f>AT3A_Schools_PS!B77</f>
        <v>68-SITAPUR</v>
      </c>
      <c r="C78" s="379">
        <v>4594</v>
      </c>
      <c r="D78" s="406">
        <f t="shared" si="1"/>
        <v>229.7</v>
      </c>
      <c r="E78" s="379">
        <v>4594</v>
      </c>
      <c r="F78" s="406">
        <f t="shared" si="5"/>
        <v>229.7</v>
      </c>
      <c r="G78" s="379"/>
      <c r="H78" s="379"/>
      <c r="I78" s="379">
        <v>0</v>
      </c>
      <c r="J78" s="406">
        <v>0</v>
      </c>
      <c r="K78" s="379">
        <v>0</v>
      </c>
      <c r="L78" s="406">
        <v>0</v>
      </c>
      <c r="M78" s="379">
        <f t="shared" si="8"/>
        <v>0</v>
      </c>
      <c r="N78" s="406">
        <f t="shared" si="9"/>
        <v>0</v>
      </c>
      <c r="O78" s="379"/>
    </row>
    <row r="79" spans="1:15" ht="15.75" customHeight="1" x14ac:dyDescent="0.2">
      <c r="A79" s="379">
        <f>AT3A_Schools_PS!A78</f>
        <v>69</v>
      </c>
      <c r="B79" s="379" t="str">
        <f>AT3A_Schools_PS!B78</f>
        <v>69-SONBHADRA</v>
      </c>
      <c r="C79" s="379">
        <v>3003</v>
      </c>
      <c r="D79" s="406">
        <f t="shared" si="1"/>
        <v>150.15</v>
      </c>
      <c r="E79" s="379">
        <v>2464</v>
      </c>
      <c r="F79" s="406">
        <f t="shared" si="5"/>
        <v>123.2</v>
      </c>
      <c r="G79" s="379"/>
      <c r="H79" s="379"/>
      <c r="I79" s="379">
        <v>539</v>
      </c>
      <c r="J79" s="406">
        <v>26.95</v>
      </c>
      <c r="K79" s="379">
        <v>0</v>
      </c>
      <c r="L79" s="406">
        <v>0</v>
      </c>
      <c r="M79" s="379">
        <f t="shared" si="8"/>
        <v>0</v>
      </c>
      <c r="N79" s="406">
        <f t="shared" si="9"/>
        <v>3.5527136788005009E-15</v>
      </c>
      <c r="O79" s="379"/>
    </row>
    <row r="80" spans="1:15" ht="15.75" customHeight="1" x14ac:dyDescent="0.2">
      <c r="A80" s="379">
        <f>AT3A_Schools_PS!A79</f>
        <v>70</v>
      </c>
      <c r="B80" s="379" t="str">
        <f>AT3A_Schools_PS!B79</f>
        <v>70-SULTANPUR</v>
      </c>
      <c r="C80" s="379">
        <v>3079</v>
      </c>
      <c r="D80" s="406">
        <f t="shared" si="1"/>
        <v>153.94999999999999</v>
      </c>
      <c r="E80" s="379">
        <v>2451</v>
      </c>
      <c r="F80" s="406">
        <f t="shared" si="5"/>
        <v>122.55</v>
      </c>
      <c r="G80" s="379"/>
      <c r="H80" s="379"/>
      <c r="I80" s="379">
        <v>628</v>
      </c>
      <c r="J80" s="406">
        <v>31.4</v>
      </c>
      <c r="K80" s="379">
        <v>0</v>
      </c>
      <c r="L80" s="406">
        <v>0</v>
      </c>
      <c r="M80" s="379">
        <f t="shared" si="8"/>
        <v>0</v>
      </c>
      <c r="N80" s="406">
        <f t="shared" si="9"/>
        <v>-7.1054273576010019E-15</v>
      </c>
      <c r="O80" s="379"/>
    </row>
    <row r="81" spans="1:15" ht="15.75" customHeight="1" x14ac:dyDescent="0.2">
      <c r="A81" s="379">
        <f>AT3A_Schools_PS!A80</f>
        <v>71</v>
      </c>
      <c r="B81" s="379" t="str">
        <f>AT3A_Schools_PS!B80</f>
        <v>71-UNNAO</v>
      </c>
      <c r="C81" s="379">
        <v>3452</v>
      </c>
      <c r="D81" s="406">
        <f t="shared" si="1"/>
        <v>172.6</v>
      </c>
      <c r="E81" s="379">
        <v>3234</v>
      </c>
      <c r="F81" s="406">
        <f t="shared" si="5"/>
        <v>161.69999999999999</v>
      </c>
      <c r="G81" s="379"/>
      <c r="H81" s="379"/>
      <c r="I81" s="379">
        <v>218</v>
      </c>
      <c r="J81" s="406">
        <v>10.9</v>
      </c>
      <c r="K81" s="379">
        <v>0</v>
      </c>
      <c r="L81" s="406">
        <v>0</v>
      </c>
      <c r="M81" s="379">
        <f t="shared" si="8"/>
        <v>0</v>
      </c>
      <c r="N81" s="406">
        <f t="shared" si="9"/>
        <v>5.3290705182007514E-15</v>
      </c>
      <c r="O81" s="379"/>
    </row>
    <row r="82" spans="1:15" ht="15.75" customHeight="1" x14ac:dyDescent="0.2">
      <c r="A82" s="379">
        <f>AT3A_Schools_PS!A81</f>
        <v>72</v>
      </c>
      <c r="B82" s="379" t="str">
        <f>AT3A_Schools_PS!B81</f>
        <v>72-VARANASI</v>
      </c>
      <c r="C82" s="379">
        <v>1629</v>
      </c>
      <c r="D82" s="406">
        <f t="shared" si="1"/>
        <v>81.45</v>
      </c>
      <c r="E82" s="379">
        <v>1615</v>
      </c>
      <c r="F82" s="406">
        <f t="shared" si="5"/>
        <v>80.75</v>
      </c>
      <c r="G82" s="379"/>
      <c r="H82" s="379"/>
      <c r="I82" s="379">
        <v>14</v>
      </c>
      <c r="J82" s="406">
        <v>0.7</v>
      </c>
      <c r="K82" s="379">
        <v>0</v>
      </c>
      <c r="L82" s="406">
        <v>0</v>
      </c>
      <c r="M82" s="379">
        <f t="shared" si="8"/>
        <v>0</v>
      </c>
      <c r="N82" s="406">
        <f t="shared" si="9"/>
        <v>2.886579864025407E-15</v>
      </c>
      <c r="O82" s="379"/>
    </row>
    <row r="83" spans="1:15" ht="15.75" customHeight="1" x14ac:dyDescent="0.2">
      <c r="A83" s="379">
        <f>AT3A_Schools_PS!A82</f>
        <v>73</v>
      </c>
      <c r="B83" s="379" t="str">
        <f>AT3A_Schools_PS!B82</f>
        <v>73-SAMBHAL</v>
      </c>
      <c r="C83" s="379">
        <v>1594</v>
      </c>
      <c r="D83" s="406">
        <f t="shared" si="1"/>
        <v>79.7</v>
      </c>
      <c r="E83" s="379">
        <v>1594</v>
      </c>
      <c r="F83" s="406">
        <f t="shared" si="5"/>
        <v>79.7</v>
      </c>
      <c r="G83" s="379"/>
      <c r="H83" s="379"/>
      <c r="I83" s="379">
        <v>0</v>
      </c>
      <c r="J83" s="406">
        <v>0</v>
      </c>
      <c r="K83" s="379">
        <v>0</v>
      </c>
      <c r="L83" s="406">
        <v>0</v>
      </c>
      <c r="M83" s="379">
        <f t="shared" si="8"/>
        <v>0</v>
      </c>
      <c r="N83" s="406">
        <f t="shared" si="9"/>
        <v>0</v>
      </c>
      <c r="O83" s="379"/>
    </row>
    <row r="84" spans="1:15" ht="15.75" customHeight="1" x14ac:dyDescent="0.2">
      <c r="A84" s="379">
        <f>AT3A_Schools_PS!A83</f>
        <v>74</v>
      </c>
      <c r="B84" s="379" t="str">
        <f>AT3A_Schools_PS!B83</f>
        <v>74-HAPUR</v>
      </c>
      <c r="C84" s="379">
        <v>1067</v>
      </c>
      <c r="D84" s="406">
        <f t="shared" si="1"/>
        <v>53.35</v>
      </c>
      <c r="E84" s="379">
        <v>966</v>
      </c>
      <c r="F84" s="406">
        <f t="shared" si="5"/>
        <v>48.3</v>
      </c>
      <c r="G84" s="379"/>
      <c r="H84" s="379"/>
      <c r="I84" s="379">
        <v>101</v>
      </c>
      <c r="J84" s="406">
        <v>5.05</v>
      </c>
      <c r="K84" s="379">
        <v>0</v>
      </c>
      <c r="L84" s="406">
        <v>0</v>
      </c>
      <c r="M84" s="379">
        <f t="shared" si="8"/>
        <v>0</v>
      </c>
      <c r="N84" s="406">
        <f t="shared" si="9"/>
        <v>4.4408920985006262E-15</v>
      </c>
      <c r="O84" s="379"/>
    </row>
    <row r="85" spans="1:15" ht="15.75" customHeight="1" x14ac:dyDescent="0.2">
      <c r="A85" s="379">
        <f>AT3A_Schools_PS!A84</f>
        <v>75</v>
      </c>
      <c r="B85" s="379" t="str">
        <f>AT3A_Schools_PS!B84</f>
        <v>75-SHAMLI</v>
      </c>
      <c r="C85" s="379">
        <v>894</v>
      </c>
      <c r="D85" s="406">
        <f t="shared" si="1"/>
        <v>44.7</v>
      </c>
      <c r="E85" s="379">
        <v>883</v>
      </c>
      <c r="F85" s="406">
        <f t="shared" si="5"/>
        <v>44.15</v>
      </c>
      <c r="G85" s="379"/>
      <c r="H85" s="379"/>
      <c r="I85" s="379">
        <v>11</v>
      </c>
      <c r="J85" s="406">
        <v>0.55000000000000004</v>
      </c>
      <c r="K85" s="379">
        <v>0</v>
      </c>
      <c r="L85" s="406">
        <v>0</v>
      </c>
      <c r="M85" s="379">
        <f t="shared" si="8"/>
        <v>0</v>
      </c>
      <c r="N85" s="406">
        <f t="shared" si="9"/>
        <v>4.2188474935755949E-15</v>
      </c>
      <c r="O85" s="379"/>
    </row>
    <row r="86" spans="1:15" ht="15.75" customHeight="1" x14ac:dyDescent="0.2">
      <c r="I86" s="353"/>
      <c r="J86" s="204"/>
    </row>
    <row r="90" spans="1:15" ht="15.75" customHeight="1" x14ac:dyDescent="0.2">
      <c r="A90" s="347" t="str">
        <f>AT_2A_fundflow!A73</f>
        <v>Date:</v>
      </c>
      <c r="M90" s="346" t="str">
        <f>'AT-1'!J46</f>
        <v>(Signature)</v>
      </c>
    </row>
    <row r="91" spans="1:15" ht="15.75" customHeight="1" x14ac:dyDescent="0.2">
      <c r="A91" s="347" t="str">
        <f>AT_2A_fundflow!A74</f>
        <v>Place: LUCKNOW</v>
      </c>
      <c r="M91" s="346" t="str">
        <f>'AT-1'!J47</f>
        <v>Secretary Basic Education Department</v>
      </c>
    </row>
    <row r="92" spans="1:15" ht="15.75" customHeight="1" x14ac:dyDescent="0.2">
      <c r="H92" s="496" t="str">
        <f>'AT-1'!I48</f>
        <v>Seal:</v>
      </c>
      <c r="L92" s="346" t="str">
        <f>'AT-1'!I48</f>
        <v>Seal:</v>
      </c>
    </row>
  </sheetData>
  <mergeCells count="13">
    <mergeCell ref="A2:O2"/>
    <mergeCell ref="D1:E1"/>
    <mergeCell ref="A4:O4"/>
    <mergeCell ref="O6:O7"/>
    <mergeCell ref="B6:B7"/>
    <mergeCell ref="A6:A7"/>
    <mergeCell ref="C6:D6"/>
    <mergeCell ref="A3:O3"/>
    <mergeCell ref="G6:H6"/>
    <mergeCell ref="I6:J6"/>
    <mergeCell ref="K6:L6"/>
    <mergeCell ref="M6:N6"/>
    <mergeCell ref="E6:F6"/>
  </mergeCells>
  <conditionalFormatting sqref="M11:M85">
    <cfRule type="cellIs" dxfId="14" priority="1" operator="lessThan">
      <formula>0</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Z28"/>
  <sheetViews>
    <sheetView view="pageBreakPreview" zoomScaleSheetLayoutView="100" workbookViewId="0">
      <pane xSplit="2" ySplit="9" topLeftCell="C31"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7.28515625" style="387" customWidth="1"/>
    <col min="2" max="2" width="12.28515625" style="387" customWidth="1"/>
    <col min="3" max="3" width="8.5703125" style="387" bestFit="1" customWidth="1"/>
    <col min="4" max="4" width="11.7109375" style="387" customWidth="1"/>
    <col min="5" max="5" width="8.5703125" style="387" bestFit="1" customWidth="1"/>
    <col min="6" max="6" width="12" style="387" customWidth="1"/>
    <col min="7" max="7" width="8.5703125" style="387" bestFit="1" customWidth="1"/>
    <col min="8" max="8" width="13.5703125" style="387" customWidth="1"/>
    <col min="9" max="9" width="13.140625" style="387" hidden="1" customWidth="1"/>
    <col min="10" max="10" width="0" style="387" hidden="1" customWidth="1"/>
    <col min="11" max="11" width="13.140625" style="387" hidden="1" customWidth="1"/>
    <col min="12" max="12" width="0" style="387" hidden="1" customWidth="1"/>
    <col min="13" max="13" width="12.5703125" style="387" customWidth="1"/>
    <col min="14" max="14" width="14.42578125" style="387"/>
    <col min="15" max="15" width="13" style="387" customWidth="1"/>
    <col min="16" max="16384" width="14.42578125" style="387"/>
  </cols>
  <sheetData>
    <row r="1" spans="1:26" ht="12.75" x14ac:dyDescent="0.2">
      <c r="A1" s="302"/>
      <c r="B1" s="302"/>
      <c r="C1" s="302"/>
      <c r="D1" s="608"/>
      <c r="E1" s="608"/>
      <c r="F1" s="302"/>
      <c r="G1" s="302"/>
      <c r="H1" s="302"/>
      <c r="I1" s="302"/>
      <c r="J1" s="302"/>
      <c r="K1" s="302"/>
      <c r="L1" s="302"/>
      <c r="M1" s="302"/>
      <c r="N1" s="302"/>
      <c r="O1" s="354" t="s">
        <v>520</v>
      </c>
    </row>
    <row r="2" spans="1:26" ht="12.75" x14ac:dyDescent="0.2">
      <c r="A2" s="594" t="str">
        <f>'AT-2-S1 BUDGET'!A2</f>
        <v>[Mid Day Meal Scheme, U.P.]</v>
      </c>
      <c r="B2" s="608"/>
      <c r="C2" s="608"/>
      <c r="D2" s="608"/>
      <c r="E2" s="608"/>
      <c r="F2" s="608"/>
      <c r="G2" s="608"/>
      <c r="H2" s="608"/>
      <c r="I2" s="608"/>
      <c r="J2" s="608"/>
      <c r="K2" s="608"/>
      <c r="L2" s="608"/>
      <c r="M2" s="608"/>
      <c r="N2" s="608"/>
      <c r="O2" s="608"/>
    </row>
    <row r="3" spans="1:26" ht="23.25" x14ac:dyDescent="0.2">
      <c r="A3" s="597" t="str">
        <f>'AT-2-S1 BUDGET'!A3</f>
        <v>Annual Work Plan and Budget 2018-19</v>
      </c>
      <c r="B3" s="608"/>
      <c r="C3" s="608"/>
      <c r="D3" s="608"/>
      <c r="E3" s="608"/>
      <c r="F3" s="608"/>
      <c r="G3" s="608"/>
      <c r="H3" s="608"/>
      <c r="I3" s="608"/>
      <c r="J3" s="608"/>
      <c r="K3" s="608"/>
      <c r="L3" s="608"/>
      <c r="M3" s="608"/>
      <c r="N3" s="608"/>
      <c r="O3" s="608"/>
    </row>
    <row r="4" spans="1:26" ht="12.75" x14ac:dyDescent="0.2">
      <c r="A4" s="602" t="s">
        <v>521</v>
      </c>
      <c r="B4" s="608"/>
      <c r="C4" s="608"/>
      <c r="D4" s="608"/>
      <c r="E4" s="608"/>
      <c r="F4" s="608"/>
      <c r="G4" s="608"/>
      <c r="H4" s="608"/>
      <c r="I4" s="608"/>
      <c r="J4" s="608"/>
      <c r="K4" s="608"/>
      <c r="L4" s="608"/>
      <c r="M4" s="608"/>
      <c r="N4" s="608"/>
      <c r="O4" s="608"/>
    </row>
    <row r="5" spans="1:26" ht="12.75" x14ac:dyDescent="0.2">
      <c r="A5" s="324" t="str">
        <f>AT_2A_fundflow!A5</f>
        <v>State: UTTAR PRADESH</v>
      </c>
      <c r="B5" s="302"/>
      <c r="C5" s="302"/>
      <c r="D5" s="302"/>
      <c r="E5" s="302"/>
      <c r="F5" s="302"/>
      <c r="G5" s="302"/>
      <c r="H5" s="302"/>
      <c r="I5" s="302"/>
      <c r="J5" s="302"/>
      <c r="K5" s="302"/>
      <c r="L5" s="302"/>
      <c r="M5" s="302"/>
      <c r="N5" s="302"/>
      <c r="O5" s="325" t="str">
        <f>'AT11_KS Year wise'!P5</f>
        <v>(As on 31.12.2017)</v>
      </c>
    </row>
    <row r="6" spans="1:26" ht="80.25" customHeight="1" x14ac:dyDescent="0.2">
      <c r="A6" s="603" t="s">
        <v>304</v>
      </c>
      <c r="B6" s="603" t="s">
        <v>75</v>
      </c>
      <c r="C6" s="605" t="s">
        <v>515</v>
      </c>
      <c r="D6" s="610"/>
      <c r="E6" s="605" t="s">
        <v>496</v>
      </c>
      <c r="F6" s="610"/>
      <c r="G6" s="605" t="s">
        <v>497</v>
      </c>
      <c r="H6" s="610"/>
      <c r="I6" s="605" t="s">
        <v>516</v>
      </c>
      <c r="J6" s="610"/>
      <c r="K6" s="605" t="s">
        <v>499</v>
      </c>
      <c r="L6" s="610"/>
      <c r="M6" s="605" t="s">
        <v>517</v>
      </c>
      <c r="N6" s="610"/>
      <c r="O6" s="603" t="s">
        <v>518</v>
      </c>
    </row>
    <row r="7" spans="1:26" ht="39.75" customHeight="1" x14ac:dyDescent="0.2">
      <c r="A7" s="611"/>
      <c r="B7" s="611"/>
      <c r="C7" s="310" t="s">
        <v>502</v>
      </c>
      <c r="D7" s="310" t="s">
        <v>503</v>
      </c>
      <c r="E7" s="310" t="s">
        <v>502</v>
      </c>
      <c r="F7" s="310" t="s">
        <v>503</v>
      </c>
      <c r="G7" s="310" t="s">
        <v>502</v>
      </c>
      <c r="H7" s="310" t="s">
        <v>503</v>
      </c>
      <c r="I7" s="310" t="s">
        <v>504</v>
      </c>
      <c r="J7" s="310" t="s">
        <v>505</v>
      </c>
      <c r="K7" s="310" t="s">
        <v>504</v>
      </c>
      <c r="L7" s="310" t="s">
        <v>505</v>
      </c>
      <c r="M7" s="310" t="s">
        <v>504</v>
      </c>
      <c r="N7" s="310" t="s">
        <v>505</v>
      </c>
      <c r="O7" s="611"/>
    </row>
    <row r="8" spans="1:26" ht="15.75" customHeight="1" x14ac:dyDescent="0.2">
      <c r="A8" s="310">
        <v>1</v>
      </c>
      <c r="B8" s="310">
        <v>2</v>
      </c>
      <c r="C8" s="310">
        <v>3</v>
      </c>
      <c r="D8" s="310">
        <v>4</v>
      </c>
      <c r="E8" s="310">
        <v>5</v>
      </c>
      <c r="F8" s="310">
        <v>6</v>
      </c>
      <c r="G8" s="310">
        <v>7</v>
      </c>
      <c r="H8" s="310">
        <v>8</v>
      </c>
      <c r="I8" s="310">
        <v>9</v>
      </c>
      <c r="J8" s="310">
        <v>10</v>
      </c>
      <c r="K8" s="310">
        <v>11</v>
      </c>
      <c r="L8" s="310">
        <v>12</v>
      </c>
      <c r="M8" s="310">
        <v>9</v>
      </c>
      <c r="N8" s="310">
        <v>10</v>
      </c>
      <c r="O8" s="310">
        <v>11</v>
      </c>
    </row>
    <row r="9" spans="1:26" ht="12.75" x14ac:dyDescent="0.2">
      <c r="A9" s="375"/>
      <c r="B9" s="375" t="s">
        <v>32</v>
      </c>
      <c r="C9" s="400">
        <f t="shared" ref="C9:O9" si="0">SUM(C10:C21)</f>
        <v>144403</v>
      </c>
      <c r="D9" s="378">
        <f t="shared" si="0"/>
        <v>7220.15</v>
      </c>
      <c r="E9" s="400">
        <f t="shared" si="0"/>
        <v>127830</v>
      </c>
      <c r="F9" s="378">
        <f t="shared" si="0"/>
        <v>6391.5</v>
      </c>
      <c r="G9" s="400">
        <f t="shared" si="0"/>
        <v>0</v>
      </c>
      <c r="H9" s="378">
        <f t="shared" si="0"/>
        <v>0</v>
      </c>
      <c r="I9" s="400">
        <f t="shared" si="0"/>
        <v>14900</v>
      </c>
      <c r="J9" s="378">
        <f t="shared" si="0"/>
        <v>745</v>
      </c>
      <c r="K9" s="400">
        <f t="shared" si="0"/>
        <v>1613</v>
      </c>
      <c r="L9" s="378">
        <f t="shared" si="0"/>
        <v>80.650000000000006</v>
      </c>
      <c r="M9" s="400">
        <f t="shared" si="0"/>
        <v>16573</v>
      </c>
      <c r="N9" s="378">
        <f t="shared" si="0"/>
        <v>828.65</v>
      </c>
      <c r="O9" s="400">
        <f t="shared" si="0"/>
        <v>0</v>
      </c>
      <c r="P9" s="347"/>
      <c r="Q9" s="347"/>
      <c r="R9" s="347"/>
      <c r="S9" s="347"/>
      <c r="T9" s="347"/>
      <c r="U9" s="347"/>
      <c r="V9" s="347"/>
      <c r="W9" s="347"/>
      <c r="X9" s="347"/>
      <c r="Y9" s="347"/>
      <c r="Z9" s="347"/>
    </row>
    <row r="10" spans="1:26" ht="12.75" x14ac:dyDescent="0.2">
      <c r="A10" s="375"/>
      <c r="B10" s="375" t="s">
        <v>297</v>
      </c>
      <c r="C10" s="375"/>
      <c r="D10" s="406"/>
      <c r="E10" s="375"/>
      <c r="F10" s="406"/>
      <c r="G10" s="375"/>
      <c r="H10" s="375"/>
      <c r="I10" s="375"/>
      <c r="J10" s="406"/>
      <c r="K10" s="375"/>
      <c r="L10" s="406"/>
      <c r="M10" s="400">
        <f>I9+K9</f>
        <v>16513</v>
      </c>
      <c r="N10" s="405">
        <f t="shared" ref="N10:N21" si="1">ROUND(M10*0.05,5)</f>
        <v>825.65</v>
      </c>
      <c r="O10" s="375"/>
      <c r="P10" s="347"/>
      <c r="Q10" s="347"/>
      <c r="R10" s="347"/>
      <c r="S10" s="347"/>
      <c r="T10" s="347"/>
      <c r="U10" s="347"/>
      <c r="V10" s="347"/>
      <c r="W10" s="347"/>
      <c r="X10" s="347"/>
      <c r="Y10" s="347"/>
      <c r="Z10" s="347"/>
    </row>
    <row r="11" spans="1:26" ht="12.75" x14ac:dyDescent="0.2">
      <c r="A11" s="379">
        <v>1</v>
      </c>
      <c r="B11" s="430">
        <v>38899</v>
      </c>
      <c r="C11" s="379"/>
      <c r="D11" s="406"/>
      <c r="E11" s="379"/>
      <c r="F11" s="406"/>
      <c r="G11" s="379"/>
      <c r="H11" s="379"/>
      <c r="I11" s="379"/>
      <c r="J11" s="406"/>
      <c r="K11" s="379"/>
      <c r="L11" s="406"/>
      <c r="M11" s="400">
        <f t="shared" ref="M11:M21" si="2">C11-E11-I11-K11</f>
        <v>0</v>
      </c>
      <c r="N11" s="405">
        <f t="shared" si="1"/>
        <v>0</v>
      </c>
      <c r="O11" s="379"/>
    </row>
    <row r="12" spans="1:26" ht="12.75" x14ac:dyDescent="0.2">
      <c r="A12" s="379">
        <v>2</v>
      </c>
      <c r="B12" s="430">
        <v>39295</v>
      </c>
      <c r="C12" s="379"/>
      <c r="D12" s="406"/>
      <c r="E12" s="379"/>
      <c r="F12" s="406"/>
      <c r="G12" s="379"/>
      <c r="H12" s="379"/>
      <c r="I12" s="379"/>
      <c r="J12" s="406"/>
      <c r="K12" s="379"/>
      <c r="L12" s="406"/>
      <c r="M12" s="400">
        <f t="shared" si="2"/>
        <v>0</v>
      </c>
      <c r="N12" s="405">
        <f t="shared" si="1"/>
        <v>0</v>
      </c>
      <c r="O12" s="379"/>
    </row>
    <row r="13" spans="1:26" ht="12.75" x14ac:dyDescent="0.2">
      <c r="A13" s="379">
        <v>3</v>
      </c>
      <c r="B13" s="430">
        <v>39692</v>
      </c>
      <c r="C13" s="379"/>
      <c r="D13" s="406"/>
      <c r="E13" s="379"/>
      <c r="F13" s="406"/>
      <c r="G13" s="379"/>
      <c r="H13" s="379"/>
      <c r="I13" s="379"/>
      <c r="J13" s="406"/>
      <c r="K13" s="379"/>
      <c r="L13" s="406"/>
      <c r="M13" s="400">
        <f t="shared" si="2"/>
        <v>0</v>
      </c>
      <c r="N13" s="405">
        <f t="shared" si="1"/>
        <v>0</v>
      </c>
      <c r="O13" s="379"/>
    </row>
    <row r="14" spans="1:26" ht="12.75" x14ac:dyDescent="0.2">
      <c r="A14" s="379">
        <v>4</v>
      </c>
      <c r="B14" s="431">
        <v>40087</v>
      </c>
      <c r="C14" s="379"/>
      <c r="D14" s="406"/>
      <c r="E14" s="379"/>
      <c r="F14" s="406"/>
      <c r="G14" s="379"/>
      <c r="H14" s="379"/>
      <c r="I14" s="379"/>
      <c r="J14" s="406"/>
      <c r="K14" s="379"/>
      <c r="L14" s="406"/>
      <c r="M14" s="400">
        <f t="shared" si="2"/>
        <v>0</v>
      </c>
      <c r="N14" s="405">
        <f t="shared" si="1"/>
        <v>0</v>
      </c>
      <c r="O14" s="379"/>
    </row>
    <row r="15" spans="1:26" ht="12.75" x14ac:dyDescent="0.2">
      <c r="A15" s="379">
        <v>5</v>
      </c>
      <c r="B15" s="431">
        <v>40483</v>
      </c>
      <c r="C15" s="379"/>
      <c r="D15" s="406"/>
      <c r="E15" s="379"/>
      <c r="F15" s="406"/>
      <c r="G15" s="379"/>
      <c r="H15" s="379"/>
      <c r="I15" s="379"/>
      <c r="J15" s="406"/>
      <c r="K15" s="379"/>
      <c r="L15" s="406"/>
      <c r="M15" s="400">
        <f t="shared" si="2"/>
        <v>0</v>
      </c>
      <c r="N15" s="405">
        <f t="shared" si="1"/>
        <v>0</v>
      </c>
      <c r="O15" s="379"/>
    </row>
    <row r="16" spans="1:26" ht="12.75" x14ac:dyDescent="0.2">
      <c r="A16" s="379">
        <v>6</v>
      </c>
      <c r="B16" s="431">
        <v>40878</v>
      </c>
      <c r="C16" s="379"/>
      <c r="D16" s="406"/>
      <c r="E16" s="379"/>
      <c r="F16" s="406"/>
      <c r="G16" s="379"/>
      <c r="H16" s="379"/>
      <c r="I16" s="379"/>
      <c r="J16" s="406"/>
      <c r="K16" s="379"/>
      <c r="L16" s="406"/>
      <c r="M16" s="400">
        <f t="shared" si="2"/>
        <v>0</v>
      </c>
      <c r="N16" s="405">
        <f t="shared" si="1"/>
        <v>0</v>
      </c>
      <c r="O16" s="379"/>
    </row>
    <row r="17" spans="1:17" ht="12.75" x14ac:dyDescent="0.2">
      <c r="A17" s="379">
        <v>7</v>
      </c>
      <c r="B17" s="411" t="s">
        <v>506</v>
      </c>
      <c r="C17" s="379">
        <v>9064</v>
      </c>
      <c r="D17" s="406">
        <f>ROUND(C17*0.05,5)</f>
        <v>453.2</v>
      </c>
      <c r="E17" s="379">
        <v>8445</v>
      </c>
      <c r="F17" s="406">
        <f>ROUND(E17*0.05,5)</f>
        <v>422.25</v>
      </c>
      <c r="G17" s="379"/>
      <c r="H17" s="379"/>
      <c r="I17" s="379"/>
      <c r="J17" s="406"/>
      <c r="K17" s="379">
        <v>619</v>
      </c>
      <c r="L17" s="406">
        <f>ROUND(K17*0.05,5)</f>
        <v>30.95</v>
      </c>
      <c r="M17" s="400">
        <f t="shared" si="2"/>
        <v>0</v>
      </c>
      <c r="N17" s="405">
        <f t="shared" si="1"/>
        <v>0</v>
      </c>
      <c r="O17" s="379"/>
    </row>
    <row r="18" spans="1:17" ht="12.75" x14ac:dyDescent="0.2">
      <c r="A18" s="379">
        <v>8</v>
      </c>
      <c r="B18" s="411" t="s">
        <v>507</v>
      </c>
      <c r="C18" s="379">
        <v>0</v>
      </c>
      <c r="D18" s="406">
        <f>ROUND(C18*0.05,5)</f>
        <v>0</v>
      </c>
      <c r="E18" s="379">
        <v>0</v>
      </c>
      <c r="F18" s="406">
        <f>ROUND(E18*0.05,5)</f>
        <v>0</v>
      </c>
      <c r="G18" s="379"/>
      <c r="H18" s="379"/>
      <c r="I18" s="379"/>
      <c r="J18" s="406"/>
      <c r="K18" s="379"/>
      <c r="L18" s="406"/>
      <c r="M18" s="400">
        <f t="shared" si="2"/>
        <v>0</v>
      </c>
      <c r="N18" s="405">
        <f t="shared" si="1"/>
        <v>0</v>
      </c>
      <c r="O18" s="379"/>
      <c r="Q18" s="387">
        <f>7037+16573</f>
        <v>23610</v>
      </c>
    </row>
    <row r="19" spans="1:17" ht="12.75" x14ac:dyDescent="0.2">
      <c r="A19" s="379">
        <v>9</v>
      </c>
      <c r="B19" s="411" t="s">
        <v>508</v>
      </c>
      <c r="C19" s="379">
        <v>34607</v>
      </c>
      <c r="D19" s="406">
        <f>ROUND(C19*0.05,5)</f>
        <v>1730.35</v>
      </c>
      <c r="E19" s="379">
        <v>32408</v>
      </c>
      <c r="F19" s="406">
        <f>ROUND(E19*0.05,5)</f>
        <v>1620.4</v>
      </c>
      <c r="G19" s="379"/>
      <c r="H19" s="379"/>
      <c r="I19" s="379">
        <v>2199</v>
      </c>
      <c r="J19" s="406">
        <f>ROUND(I19*0.05,5)</f>
        <v>109.95</v>
      </c>
      <c r="K19" s="379"/>
      <c r="L19" s="406"/>
      <c r="M19" s="400">
        <f t="shared" si="2"/>
        <v>0</v>
      </c>
      <c r="N19" s="405">
        <f t="shared" si="1"/>
        <v>0</v>
      </c>
      <c r="O19" s="379"/>
      <c r="Q19" s="387">
        <f>Q18-60</f>
        <v>23550</v>
      </c>
    </row>
    <row r="20" spans="1:17" ht="12.75" x14ac:dyDescent="0.2">
      <c r="A20" s="379">
        <v>10</v>
      </c>
      <c r="B20" s="411" t="s">
        <v>509</v>
      </c>
      <c r="C20" s="379">
        <v>100732</v>
      </c>
      <c r="D20" s="406">
        <f>ROUND(C20*0.05,5)</f>
        <v>5036.6000000000004</v>
      </c>
      <c r="E20" s="379">
        <v>86977</v>
      </c>
      <c r="F20" s="406">
        <f>ROUND(E20*0.05,5)</f>
        <v>4348.8500000000004</v>
      </c>
      <c r="G20" s="379"/>
      <c r="H20" s="379"/>
      <c r="I20" s="379">
        <v>12701</v>
      </c>
      <c r="J20" s="406">
        <f>ROUND(I20*0.05,5)</f>
        <v>635.04999999999995</v>
      </c>
      <c r="K20" s="379">
        <v>994</v>
      </c>
      <c r="L20" s="406">
        <f>ROUND(K20*0.05,5)</f>
        <v>49.7</v>
      </c>
      <c r="M20" s="400">
        <f t="shared" si="2"/>
        <v>60</v>
      </c>
      <c r="N20" s="405">
        <f t="shared" si="1"/>
        <v>3</v>
      </c>
      <c r="O20" s="379"/>
    </row>
    <row r="21" spans="1:17" ht="12.75" x14ac:dyDescent="0.2">
      <c r="A21" s="379">
        <v>11</v>
      </c>
      <c r="B21" s="411" t="s">
        <v>510</v>
      </c>
      <c r="C21" s="379"/>
      <c r="D21" s="406"/>
      <c r="E21" s="379"/>
      <c r="F21" s="406"/>
      <c r="G21" s="379"/>
      <c r="H21" s="379"/>
      <c r="I21" s="379"/>
      <c r="J21" s="406"/>
      <c r="K21" s="379"/>
      <c r="L21" s="406"/>
      <c r="M21" s="400">
        <f t="shared" si="2"/>
        <v>0</v>
      </c>
      <c r="N21" s="405">
        <f t="shared" si="1"/>
        <v>0</v>
      </c>
      <c r="O21" s="379"/>
    </row>
    <row r="26" spans="1:17" ht="15.75" customHeight="1" x14ac:dyDescent="0.2">
      <c r="A26" s="347" t="str">
        <f>AT_2A_fundflow!A73</f>
        <v>Date:</v>
      </c>
      <c r="M26" s="388" t="str">
        <f>'AT-1'!J46</f>
        <v>(Signature)</v>
      </c>
    </row>
    <row r="27" spans="1:17" ht="15.75" customHeight="1" x14ac:dyDescent="0.2">
      <c r="A27" s="347" t="str">
        <f>AT_2A_fundflow!A74</f>
        <v>Place: LUCKNOW</v>
      </c>
      <c r="M27" s="388" t="str">
        <f>'AT-1'!J47</f>
        <v>Secretary Basic Education Department</v>
      </c>
    </row>
    <row r="28" spans="1:17" ht="15.75" customHeight="1" x14ac:dyDescent="0.2">
      <c r="H28" s="496" t="str">
        <f>'AT-1'!I48</f>
        <v>Seal:</v>
      </c>
      <c r="L28" s="388" t="str">
        <f>'AT-1'!I48</f>
        <v>Seal:</v>
      </c>
    </row>
  </sheetData>
  <mergeCells count="13">
    <mergeCell ref="A6:A7"/>
    <mergeCell ref="A3:O3"/>
    <mergeCell ref="A2:O2"/>
    <mergeCell ref="D1:E1"/>
    <mergeCell ref="M6:N6"/>
    <mergeCell ref="O6:O7"/>
    <mergeCell ref="G6:H6"/>
    <mergeCell ref="A4:O4"/>
    <mergeCell ref="C6:D6"/>
    <mergeCell ref="E6:F6"/>
    <mergeCell ref="I6:J6"/>
    <mergeCell ref="K6:L6"/>
    <mergeCell ref="B6:B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2"/>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387" customWidth="1"/>
    <col min="2" max="2" width="21.7109375" style="387" customWidth="1"/>
    <col min="3" max="3" width="8.5703125" style="387" bestFit="1" customWidth="1"/>
    <col min="4" max="4" width="11.85546875" style="387" customWidth="1"/>
    <col min="5" max="5" width="8.5703125" style="387" bestFit="1" customWidth="1"/>
    <col min="6" max="6" width="12" style="387" customWidth="1"/>
    <col min="7" max="7" width="8.5703125" style="387" bestFit="1" customWidth="1"/>
    <col min="8" max="8" width="11.42578125" style="387" customWidth="1"/>
    <col min="9" max="12" width="0" style="387" hidden="1" customWidth="1"/>
    <col min="13" max="13" width="11.85546875" style="387" customWidth="1"/>
    <col min="14" max="14" width="14.42578125" style="387" customWidth="1"/>
    <col min="15" max="15" width="12.7109375" style="387" customWidth="1"/>
    <col min="16" max="16384" width="14.42578125" style="387"/>
  </cols>
  <sheetData>
    <row r="1" spans="1:26" ht="12.75" x14ac:dyDescent="0.2">
      <c r="A1" s="302"/>
      <c r="B1" s="302"/>
      <c r="C1" s="302"/>
      <c r="D1" s="608"/>
      <c r="E1" s="608"/>
      <c r="F1" s="302"/>
      <c r="G1" s="302"/>
      <c r="H1" s="302"/>
      <c r="I1" s="302"/>
      <c r="J1" s="302"/>
      <c r="K1" s="302"/>
      <c r="L1" s="302"/>
      <c r="M1" s="302"/>
      <c r="N1" s="302"/>
      <c r="O1" s="354" t="s">
        <v>520</v>
      </c>
    </row>
    <row r="2" spans="1:26" ht="12.75" x14ac:dyDescent="0.2">
      <c r="A2" s="594" t="str">
        <f>'AT-2-S1 BUDGET'!A2</f>
        <v>[Mid Day Meal Scheme, U.P.]</v>
      </c>
      <c r="B2" s="608"/>
      <c r="C2" s="608"/>
      <c r="D2" s="608"/>
      <c r="E2" s="608"/>
      <c r="F2" s="608"/>
      <c r="G2" s="608"/>
      <c r="H2" s="608"/>
      <c r="I2" s="608"/>
      <c r="J2" s="608"/>
      <c r="K2" s="608"/>
      <c r="L2" s="608"/>
      <c r="M2" s="608"/>
      <c r="N2" s="608"/>
      <c r="O2" s="608"/>
    </row>
    <row r="3" spans="1:26" ht="23.25" x14ac:dyDescent="0.2">
      <c r="A3" s="597" t="str">
        <f>'AT-2-S1 BUDGET'!A3</f>
        <v>Annual Work Plan and Budget 2018-19</v>
      </c>
      <c r="B3" s="608"/>
      <c r="C3" s="608"/>
      <c r="D3" s="608"/>
      <c r="E3" s="608"/>
      <c r="F3" s="608"/>
      <c r="G3" s="608"/>
      <c r="H3" s="608"/>
      <c r="I3" s="608"/>
      <c r="J3" s="608"/>
      <c r="K3" s="608"/>
      <c r="L3" s="608"/>
      <c r="M3" s="608"/>
      <c r="N3" s="608"/>
      <c r="O3" s="608"/>
    </row>
    <row r="4" spans="1:26" ht="12.75" x14ac:dyDescent="0.2">
      <c r="A4" s="602" t="s">
        <v>521</v>
      </c>
      <c r="B4" s="608"/>
      <c r="C4" s="608"/>
      <c r="D4" s="608"/>
      <c r="E4" s="608"/>
      <c r="F4" s="608"/>
      <c r="G4" s="608"/>
      <c r="H4" s="608"/>
      <c r="I4" s="608"/>
      <c r="J4" s="608"/>
      <c r="K4" s="608"/>
      <c r="L4" s="608"/>
      <c r="M4" s="608"/>
      <c r="N4" s="608"/>
      <c r="O4" s="608"/>
    </row>
    <row r="5" spans="1:26" ht="12.75" x14ac:dyDescent="0.2">
      <c r="A5" s="324" t="str">
        <f>AT_2A_fundflow!A5</f>
        <v>State: UTTAR PRADESH</v>
      </c>
      <c r="B5" s="302"/>
      <c r="C5" s="302"/>
      <c r="D5" s="302"/>
      <c r="E5" s="302"/>
      <c r="F5" s="302"/>
      <c r="G5" s="302"/>
      <c r="H5" s="302"/>
      <c r="I5" s="302"/>
      <c r="J5" s="302"/>
      <c r="K5" s="302"/>
      <c r="L5" s="302"/>
      <c r="M5" s="302"/>
      <c r="N5" s="302"/>
      <c r="O5" s="322" t="str">
        <f>'AT12_KD-New Yearwise'!O5</f>
        <v>(As on 31.12.2017)</v>
      </c>
    </row>
    <row r="6" spans="1:26" ht="57" customHeight="1" x14ac:dyDescent="0.2">
      <c r="A6" s="603" t="s">
        <v>304</v>
      </c>
      <c r="B6" s="603" t="s">
        <v>99</v>
      </c>
      <c r="C6" s="605" t="s">
        <v>515</v>
      </c>
      <c r="D6" s="610"/>
      <c r="E6" s="605" t="s">
        <v>496</v>
      </c>
      <c r="F6" s="610"/>
      <c r="G6" s="605" t="s">
        <v>497</v>
      </c>
      <c r="H6" s="610"/>
      <c r="I6" s="605" t="s">
        <v>516</v>
      </c>
      <c r="J6" s="610"/>
      <c r="K6" s="605" t="s">
        <v>499</v>
      </c>
      <c r="L6" s="610"/>
      <c r="M6" s="605" t="s">
        <v>517</v>
      </c>
      <c r="N6" s="610"/>
      <c r="O6" s="603" t="s">
        <v>518</v>
      </c>
    </row>
    <row r="7" spans="1:26" ht="44.25" customHeight="1" x14ac:dyDescent="0.2">
      <c r="A7" s="611"/>
      <c r="B7" s="611"/>
      <c r="C7" s="310" t="s">
        <v>502</v>
      </c>
      <c r="D7" s="310" t="s">
        <v>503</v>
      </c>
      <c r="E7" s="310" t="s">
        <v>502</v>
      </c>
      <c r="F7" s="310" t="s">
        <v>503</v>
      </c>
      <c r="G7" s="310" t="s">
        <v>502</v>
      </c>
      <c r="H7" s="310" t="s">
        <v>503</v>
      </c>
      <c r="I7" s="310" t="s">
        <v>504</v>
      </c>
      <c r="J7" s="310" t="s">
        <v>505</v>
      </c>
      <c r="K7" s="310" t="s">
        <v>504</v>
      </c>
      <c r="L7" s="310" t="s">
        <v>505</v>
      </c>
      <c r="M7" s="310" t="s">
        <v>504</v>
      </c>
      <c r="N7" s="310" t="s">
        <v>505</v>
      </c>
      <c r="O7" s="611"/>
    </row>
    <row r="8" spans="1:26" ht="15.75" customHeight="1" x14ac:dyDescent="0.2">
      <c r="A8" s="310">
        <v>1</v>
      </c>
      <c r="B8" s="310">
        <v>2</v>
      </c>
      <c r="C8" s="310">
        <v>3</v>
      </c>
      <c r="D8" s="310">
        <v>4</v>
      </c>
      <c r="E8" s="310">
        <v>5</v>
      </c>
      <c r="F8" s="310">
        <v>6</v>
      </c>
      <c r="G8" s="310">
        <v>7</v>
      </c>
      <c r="H8" s="310">
        <v>8</v>
      </c>
      <c r="I8" s="310">
        <v>9</v>
      </c>
      <c r="J8" s="310">
        <v>10</v>
      </c>
      <c r="K8" s="310">
        <v>11</v>
      </c>
      <c r="L8" s="310">
        <v>12</v>
      </c>
      <c r="M8" s="310">
        <v>9</v>
      </c>
      <c r="N8" s="310">
        <v>10</v>
      </c>
      <c r="O8" s="310">
        <v>11</v>
      </c>
    </row>
    <row r="9" spans="1:26" ht="12.75" x14ac:dyDescent="0.2">
      <c r="A9" s="375"/>
      <c r="B9" s="375" t="s">
        <v>32</v>
      </c>
      <c r="C9" s="400">
        <f t="shared" ref="C9:O9" si="0">SUM(C10:C85)</f>
        <v>144403</v>
      </c>
      <c r="D9" s="378">
        <f t="shared" si="0"/>
        <v>7220.1500000000005</v>
      </c>
      <c r="E9" s="400">
        <f t="shared" si="0"/>
        <v>127830</v>
      </c>
      <c r="F9" s="378">
        <f t="shared" si="0"/>
        <v>6391.5000000000009</v>
      </c>
      <c r="G9" s="400">
        <f t="shared" si="0"/>
        <v>0</v>
      </c>
      <c r="H9" s="378">
        <f t="shared" si="0"/>
        <v>0</v>
      </c>
      <c r="I9" s="400">
        <f t="shared" si="0"/>
        <v>14900</v>
      </c>
      <c r="J9" s="378">
        <f t="shared" si="0"/>
        <v>744.99999999999977</v>
      </c>
      <c r="K9" s="400">
        <f t="shared" si="0"/>
        <v>1613</v>
      </c>
      <c r="L9" s="378">
        <f t="shared" si="0"/>
        <v>80.650000000000006</v>
      </c>
      <c r="M9" s="400">
        <f t="shared" si="0"/>
        <v>16573</v>
      </c>
      <c r="N9" s="378">
        <f t="shared" si="0"/>
        <v>828.65</v>
      </c>
      <c r="O9" s="400">
        <f t="shared" si="0"/>
        <v>0</v>
      </c>
      <c r="P9" s="347"/>
      <c r="Q9" s="347"/>
      <c r="R9" s="347"/>
      <c r="S9" s="347"/>
      <c r="T9" s="347"/>
      <c r="U9" s="347"/>
      <c r="V9" s="347"/>
      <c r="W9" s="347"/>
      <c r="X9" s="347"/>
      <c r="Y9" s="347"/>
      <c r="Z9" s="347"/>
    </row>
    <row r="10" spans="1:26" s="433" customFormat="1" ht="12.75" x14ac:dyDescent="0.2">
      <c r="A10" s="348"/>
      <c r="B10" s="348" t="s">
        <v>297</v>
      </c>
      <c r="C10" s="348"/>
      <c r="D10" s="432"/>
      <c r="E10" s="348"/>
      <c r="F10" s="432"/>
      <c r="G10" s="348"/>
      <c r="H10" s="348"/>
      <c r="I10" s="348"/>
      <c r="J10" s="432"/>
      <c r="K10" s="348"/>
      <c r="L10" s="432"/>
      <c r="M10" s="348">
        <f>I9+K9</f>
        <v>16513</v>
      </c>
      <c r="N10" s="432">
        <f t="shared" ref="N10:N85" si="1">ROUND((M10*0.05),5)</f>
        <v>825.65</v>
      </c>
      <c r="O10" s="348"/>
    </row>
    <row r="11" spans="1:26" ht="12.75" x14ac:dyDescent="0.2">
      <c r="A11" s="379">
        <f>AT3A_Schools_PS!A10</f>
        <v>1</v>
      </c>
      <c r="B11" s="379" t="str">
        <f>AT3A_Schools_PS!B10</f>
        <v>01-AGRA</v>
      </c>
      <c r="C11" s="379">
        <v>2579</v>
      </c>
      <c r="D11" s="406">
        <v>128.94999999999999</v>
      </c>
      <c r="E11" s="379">
        <v>2579</v>
      </c>
      <c r="F11" s="406">
        <f t="shared" ref="F11:F47" si="2">ROUND((E11*0.05),5)</f>
        <v>128.94999999999999</v>
      </c>
      <c r="G11" s="379"/>
      <c r="H11" s="379"/>
      <c r="I11" s="379">
        <v>0</v>
      </c>
      <c r="J11" s="406">
        <f t="shared" ref="J11:J18" si="3">ROUND((I11*0.05),5)</f>
        <v>0</v>
      </c>
      <c r="K11" s="379">
        <v>0</v>
      </c>
      <c r="L11" s="406">
        <f t="shared" ref="L11:L85" si="4">ROUND((K11*0.05),5)</f>
        <v>0</v>
      </c>
      <c r="M11" s="379">
        <f t="shared" ref="M11:M85" si="5">C11-E11-I11-K11</f>
        <v>0</v>
      </c>
      <c r="N11" s="406">
        <f t="shared" si="1"/>
        <v>0</v>
      </c>
      <c r="O11" s="379"/>
    </row>
    <row r="12" spans="1:26" ht="12.75" x14ac:dyDescent="0.2">
      <c r="A12" s="379">
        <f>AT3A_Schools_PS!A11</f>
        <v>2</v>
      </c>
      <c r="B12" s="379" t="str">
        <f>AT3A_Schools_PS!B11</f>
        <v>02-ALIGARH</v>
      </c>
      <c r="C12" s="379">
        <v>2232</v>
      </c>
      <c r="D12" s="406">
        <v>111.6</v>
      </c>
      <c r="E12" s="379">
        <v>626</v>
      </c>
      <c r="F12" s="406">
        <f t="shared" si="2"/>
        <v>31.3</v>
      </c>
      <c r="G12" s="379"/>
      <c r="H12" s="379"/>
      <c r="I12" s="379">
        <v>1606</v>
      </c>
      <c r="J12" s="406">
        <f t="shared" si="3"/>
        <v>80.3</v>
      </c>
      <c r="K12" s="379">
        <v>0</v>
      </c>
      <c r="L12" s="406">
        <f t="shared" si="4"/>
        <v>0</v>
      </c>
      <c r="M12" s="379">
        <f t="shared" si="5"/>
        <v>0</v>
      </c>
      <c r="N12" s="406">
        <f t="shared" si="1"/>
        <v>0</v>
      </c>
      <c r="O12" s="379"/>
    </row>
    <row r="13" spans="1:26" ht="12.75" x14ac:dyDescent="0.2">
      <c r="A13" s="379">
        <f>AT3A_Schools_PS!A12</f>
        <v>3</v>
      </c>
      <c r="B13" s="379" t="str">
        <f>AT3A_Schools_PS!B12</f>
        <v>03-ALLAHABAD</v>
      </c>
      <c r="C13" s="379">
        <v>3238</v>
      </c>
      <c r="D13" s="406">
        <v>161.9</v>
      </c>
      <c r="E13" s="379">
        <v>3238</v>
      </c>
      <c r="F13" s="406">
        <f t="shared" si="2"/>
        <v>161.9</v>
      </c>
      <c r="G13" s="379"/>
      <c r="H13" s="379"/>
      <c r="I13" s="379">
        <v>0</v>
      </c>
      <c r="J13" s="406">
        <f t="shared" si="3"/>
        <v>0</v>
      </c>
      <c r="K13" s="379">
        <v>0</v>
      </c>
      <c r="L13" s="406">
        <f t="shared" si="4"/>
        <v>0</v>
      </c>
      <c r="M13" s="379">
        <f t="shared" si="5"/>
        <v>0</v>
      </c>
      <c r="N13" s="406">
        <f t="shared" si="1"/>
        <v>0</v>
      </c>
      <c r="O13" s="379"/>
    </row>
    <row r="14" spans="1:26" ht="12.75" x14ac:dyDescent="0.2">
      <c r="A14" s="379">
        <f>AT3A_Schools_PS!A13</f>
        <v>4</v>
      </c>
      <c r="B14" s="379" t="str">
        <f>AT3A_Schools_PS!B13</f>
        <v>04-AMBEDKAR NAGAR</v>
      </c>
      <c r="C14" s="379">
        <v>1756</v>
      </c>
      <c r="D14" s="406">
        <v>87.8</v>
      </c>
      <c r="E14" s="379">
        <v>1756</v>
      </c>
      <c r="F14" s="406">
        <f t="shared" si="2"/>
        <v>87.8</v>
      </c>
      <c r="G14" s="379"/>
      <c r="H14" s="379"/>
      <c r="I14" s="379">
        <v>0</v>
      </c>
      <c r="J14" s="406">
        <f t="shared" si="3"/>
        <v>0</v>
      </c>
      <c r="K14" s="379">
        <v>0</v>
      </c>
      <c r="L14" s="406">
        <f t="shared" si="4"/>
        <v>0</v>
      </c>
      <c r="M14" s="379">
        <f t="shared" si="5"/>
        <v>0</v>
      </c>
      <c r="N14" s="406">
        <f t="shared" si="1"/>
        <v>0</v>
      </c>
      <c r="O14" s="379"/>
    </row>
    <row r="15" spans="1:26" ht="12.75" x14ac:dyDescent="0.2">
      <c r="A15" s="379">
        <f>AT3A_Schools_PS!A14</f>
        <v>5</v>
      </c>
      <c r="B15" s="379" t="str">
        <f>AT3A_Schools_PS!B14</f>
        <v>05-AURAIYA</v>
      </c>
      <c r="C15" s="379">
        <v>1426</v>
      </c>
      <c r="D15" s="406">
        <v>71.3</v>
      </c>
      <c r="E15" s="379">
        <v>507</v>
      </c>
      <c r="F15" s="406">
        <f t="shared" si="2"/>
        <v>25.35</v>
      </c>
      <c r="G15" s="379"/>
      <c r="H15" s="379"/>
      <c r="I15" s="379">
        <v>919</v>
      </c>
      <c r="J15" s="406">
        <f t="shared" si="3"/>
        <v>45.95</v>
      </c>
      <c r="K15" s="379">
        <v>0</v>
      </c>
      <c r="L15" s="406">
        <f t="shared" si="4"/>
        <v>0</v>
      </c>
      <c r="M15" s="379">
        <f t="shared" si="5"/>
        <v>0</v>
      </c>
      <c r="N15" s="406">
        <f t="shared" si="1"/>
        <v>0</v>
      </c>
      <c r="O15" s="379"/>
    </row>
    <row r="16" spans="1:26" ht="12.75" x14ac:dyDescent="0.2">
      <c r="A16" s="379">
        <f>AT3A_Schools_PS!A15</f>
        <v>6</v>
      </c>
      <c r="B16" s="379" t="str">
        <f>AT3A_Schools_PS!B15</f>
        <v>06-AZAMGARH</v>
      </c>
      <c r="C16" s="379">
        <v>2957</v>
      </c>
      <c r="D16" s="406">
        <v>147.85</v>
      </c>
      <c r="E16" s="379">
        <v>2957</v>
      </c>
      <c r="F16" s="406">
        <f t="shared" si="2"/>
        <v>147.85</v>
      </c>
      <c r="G16" s="379"/>
      <c r="H16" s="379"/>
      <c r="I16" s="379">
        <v>0</v>
      </c>
      <c r="J16" s="406">
        <f t="shared" si="3"/>
        <v>0</v>
      </c>
      <c r="K16" s="379">
        <v>0</v>
      </c>
      <c r="L16" s="406">
        <f t="shared" si="4"/>
        <v>0</v>
      </c>
      <c r="M16" s="379">
        <f t="shared" si="5"/>
        <v>0</v>
      </c>
      <c r="N16" s="406">
        <f t="shared" si="1"/>
        <v>0</v>
      </c>
      <c r="O16" s="379"/>
    </row>
    <row r="17" spans="1:15" ht="12.75" x14ac:dyDescent="0.2">
      <c r="A17" s="379">
        <f>AT3A_Schools_PS!A16</f>
        <v>7</v>
      </c>
      <c r="B17" s="379" t="str">
        <f>AT3A_Schools_PS!B16</f>
        <v>07-BADAUN</v>
      </c>
      <c r="C17" s="379">
        <v>2452</v>
      </c>
      <c r="D17" s="406">
        <v>122.6</v>
      </c>
      <c r="E17" s="379">
        <v>2368</v>
      </c>
      <c r="F17" s="406">
        <f t="shared" si="2"/>
        <v>118.4</v>
      </c>
      <c r="G17" s="379"/>
      <c r="H17" s="379"/>
      <c r="I17" s="379">
        <v>84</v>
      </c>
      <c r="J17" s="406">
        <f t="shared" si="3"/>
        <v>4.2</v>
      </c>
      <c r="K17" s="379">
        <v>0</v>
      </c>
      <c r="L17" s="406">
        <f t="shared" si="4"/>
        <v>0</v>
      </c>
      <c r="M17" s="379">
        <f t="shared" si="5"/>
        <v>0</v>
      </c>
      <c r="N17" s="406">
        <f t="shared" si="1"/>
        <v>0</v>
      </c>
      <c r="O17" s="379"/>
    </row>
    <row r="18" spans="1:15" ht="12.75" x14ac:dyDescent="0.2">
      <c r="A18" s="379">
        <f>AT3A_Schools_PS!A17</f>
        <v>8</v>
      </c>
      <c r="B18" s="379" t="str">
        <f>AT3A_Schools_PS!B17</f>
        <v>08-BAGHPAT</v>
      </c>
      <c r="C18" s="379">
        <v>654</v>
      </c>
      <c r="D18" s="406">
        <v>32.700000000000003</v>
      </c>
      <c r="E18" s="379">
        <v>654</v>
      </c>
      <c r="F18" s="406">
        <f t="shared" si="2"/>
        <v>32.700000000000003</v>
      </c>
      <c r="G18" s="379"/>
      <c r="H18" s="379"/>
      <c r="I18" s="379">
        <v>0</v>
      </c>
      <c r="J18" s="406">
        <f t="shared" si="3"/>
        <v>0</v>
      </c>
      <c r="K18" s="379">
        <v>0</v>
      </c>
      <c r="L18" s="406">
        <f t="shared" si="4"/>
        <v>0</v>
      </c>
      <c r="M18" s="379">
        <f t="shared" si="5"/>
        <v>0</v>
      </c>
      <c r="N18" s="406">
        <f t="shared" si="1"/>
        <v>0</v>
      </c>
      <c r="O18" s="379"/>
    </row>
    <row r="19" spans="1:15" ht="12.75" x14ac:dyDescent="0.2">
      <c r="A19" s="379">
        <f>AT3A_Schools_PS!A18</f>
        <v>9</v>
      </c>
      <c r="B19" s="379" t="str">
        <f>AT3A_Schools_PS!B18</f>
        <v>09-BAHRAICH</v>
      </c>
      <c r="C19" s="379">
        <v>3115</v>
      </c>
      <c r="D19" s="406">
        <v>155.75</v>
      </c>
      <c r="E19" s="379">
        <v>2441</v>
      </c>
      <c r="F19" s="406">
        <f t="shared" si="2"/>
        <v>122.05</v>
      </c>
      <c r="G19" s="379"/>
      <c r="H19" s="379"/>
      <c r="I19" s="379">
        <v>674</v>
      </c>
      <c r="J19" s="406">
        <v>33.700000000000003</v>
      </c>
      <c r="K19" s="379">
        <v>0</v>
      </c>
      <c r="L19" s="406">
        <f t="shared" si="4"/>
        <v>0</v>
      </c>
      <c r="M19" s="379">
        <f t="shared" si="5"/>
        <v>0</v>
      </c>
      <c r="N19" s="406">
        <f t="shared" si="1"/>
        <v>0</v>
      </c>
      <c r="O19" s="379"/>
    </row>
    <row r="20" spans="1:15" ht="12.75" x14ac:dyDescent="0.2">
      <c r="A20" s="379">
        <f>AT3A_Schools_PS!A19</f>
        <v>10</v>
      </c>
      <c r="B20" s="379" t="str">
        <f>AT3A_Schools_PS!B19</f>
        <v>10-BALLIA</v>
      </c>
      <c r="C20" s="379">
        <v>2437</v>
      </c>
      <c r="D20" s="406">
        <v>121.85</v>
      </c>
      <c r="E20" s="379">
        <v>2437</v>
      </c>
      <c r="F20" s="406">
        <f t="shared" si="2"/>
        <v>121.85</v>
      </c>
      <c r="G20" s="379"/>
      <c r="H20" s="379"/>
      <c r="I20" s="379">
        <v>0</v>
      </c>
      <c r="J20" s="406">
        <f t="shared" ref="J20:J27" si="6">ROUND((I20*0.05),5)</f>
        <v>0</v>
      </c>
      <c r="K20" s="379">
        <v>0</v>
      </c>
      <c r="L20" s="406">
        <f t="shared" si="4"/>
        <v>0</v>
      </c>
      <c r="M20" s="379">
        <f t="shared" si="5"/>
        <v>0</v>
      </c>
      <c r="N20" s="406">
        <f t="shared" si="1"/>
        <v>0</v>
      </c>
      <c r="O20" s="379"/>
    </row>
    <row r="21" spans="1:15" ht="12.75" x14ac:dyDescent="0.2">
      <c r="A21" s="379">
        <f>AT3A_Schools_PS!A20</f>
        <v>11</v>
      </c>
      <c r="B21" s="379" t="str">
        <f>AT3A_Schools_PS!B20</f>
        <v>11-BALRAMPUR</v>
      </c>
      <c r="C21" s="379">
        <v>1848</v>
      </c>
      <c r="D21" s="406">
        <v>92.4</v>
      </c>
      <c r="E21" s="379">
        <v>328</v>
      </c>
      <c r="F21" s="406">
        <f t="shared" si="2"/>
        <v>16.399999999999999</v>
      </c>
      <c r="G21" s="379"/>
      <c r="H21" s="379"/>
      <c r="I21" s="379">
        <v>1520</v>
      </c>
      <c r="J21" s="406">
        <f t="shared" si="6"/>
        <v>76</v>
      </c>
      <c r="K21" s="379">
        <v>0</v>
      </c>
      <c r="L21" s="406">
        <f t="shared" si="4"/>
        <v>0</v>
      </c>
      <c r="M21" s="379">
        <f t="shared" si="5"/>
        <v>0</v>
      </c>
      <c r="N21" s="406">
        <f t="shared" si="1"/>
        <v>0</v>
      </c>
      <c r="O21" s="379"/>
    </row>
    <row r="22" spans="1:15" ht="12.75" x14ac:dyDescent="0.2">
      <c r="A22" s="379">
        <f>AT3A_Schools_PS!A21</f>
        <v>12</v>
      </c>
      <c r="B22" s="379" t="str">
        <f>AT3A_Schools_PS!B21</f>
        <v>12-BANDA</v>
      </c>
      <c r="C22" s="379">
        <v>1934</v>
      </c>
      <c r="D22" s="406">
        <v>96.7</v>
      </c>
      <c r="E22" s="379">
        <v>1908</v>
      </c>
      <c r="F22" s="406">
        <f t="shared" si="2"/>
        <v>95.4</v>
      </c>
      <c r="G22" s="379"/>
      <c r="H22" s="379"/>
      <c r="I22" s="379">
        <v>26</v>
      </c>
      <c r="J22" s="406">
        <f t="shared" si="6"/>
        <v>1.3</v>
      </c>
      <c r="K22" s="379">
        <v>0</v>
      </c>
      <c r="L22" s="406">
        <f t="shared" si="4"/>
        <v>0</v>
      </c>
      <c r="M22" s="379">
        <f t="shared" si="5"/>
        <v>0</v>
      </c>
      <c r="N22" s="406">
        <f t="shared" si="1"/>
        <v>0</v>
      </c>
      <c r="O22" s="379"/>
    </row>
    <row r="23" spans="1:15" ht="12.75" x14ac:dyDescent="0.2">
      <c r="A23" s="379">
        <f>AT3A_Schools_PS!A22</f>
        <v>13</v>
      </c>
      <c r="B23" s="379" t="str">
        <f>AT3A_Schools_PS!B22</f>
        <v>13-BARABANKI</v>
      </c>
      <c r="C23" s="379">
        <v>2640</v>
      </c>
      <c r="D23" s="406">
        <v>132</v>
      </c>
      <c r="E23" s="379">
        <v>2640</v>
      </c>
      <c r="F23" s="406">
        <f t="shared" si="2"/>
        <v>132</v>
      </c>
      <c r="G23" s="379"/>
      <c r="H23" s="379"/>
      <c r="I23" s="379">
        <v>0</v>
      </c>
      <c r="J23" s="406">
        <f t="shared" si="6"/>
        <v>0</v>
      </c>
      <c r="K23" s="379">
        <v>0</v>
      </c>
      <c r="L23" s="406">
        <f t="shared" si="4"/>
        <v>0</v>
      </c>
      <c r="M23" s="379">
        <f t="shared" si="5"/>
        <v>0</v>
      </c>
      <c r="N23" s="406">
        <f t="shared" si="1"/>
        <v>0</v>
      </c>
      <c r="O23" s="379"/>
    </row>
    <row r="24" spans="1:15" ht="12.75" x14ac:dyDescent="0.2">
      <c r="A24" s="379">
        <f>AT3A_Schools_PS!A23</f>
        <v>14</v>
      </c>
      <c r="B24" s="379" t="str">
        <f>AT3A_Schools_PS!B23</f>
        <v>14-BAREILY</v>
      </c>
      <c r="C24" s="379">
        <v>2615</v>
      </c>
      <c r="D24" s="406">
        <v>130.75</v>
      </c>
      <c r="E24" s="379">
        <v>1967</v>
      </c>
      <c r="F24" s="406">
        <f t="shared" si="2"/>
        <v>98.35</v>
      </c>
      <c r="G24" s="379"/>
      <c r="H24" s="379"/>
      <c r="I24" s="379">
        <v>648</v>
      </c>
      <c r="J24" s="406">
        <f t="shared" si="6"/>
        <v>32.4</v>
      </c>
      <c r="K24" s="379">
        <v>0</v>
      </c>
      <c r="L24" s="406">
        <f t="shared" si="4"/>
        <v>0</v>
      </c>
      <c r="M24" s="379">
        <f t="shared" si="5"/>
        <v>0</v>
      </c>
      <c r="N24" s="406">
        <f t="shared" si="1"/>
        <v>0</v>
      </c>
      <c r="O24" s="379"/>
    </row>
    <row r="25" spans="1:15" ht="12.75" x14ac:dyDescent="0.2">
      <c r="A25" s="379">
        <f>AT3A_Schools_PS!A24</f>
        <v>15</v>
      </c>
      <c r="B25" s="379" t="str">
        <f>AT3A_Schools_PS!B24</f>
        <v>15-BASTI</v>
      </c>
      <c r="C25" s="379">
        <v>2124</v>
      </c>
      <c r="D25" s="406">
        <v>106.2</v>
      </c>
      <c r="E25" s="379">
        <v>2124</v>
      </c>
      <c r="F25" s="406">
        <f t="shared" si="2"/>
        <v>106.2</v>
      </c>
      <c r="G25" s="379"/>
      <c r="H25" s="379"/>
      <c r="I25" s="379">
        <v>0</v>
      </c>
      <c r="J25" s="406">
        <f t="shared" si="6"/>
        <v>0</v>
      </c>
      <c r="K25" s="379">
        <v>0</v>
      </c>
      <c r="L25" s="406">
        <f t="shared" si="4"/>
        <v>0</v>
      </c>
      <c r="M25" s="379">
        <f t="shared" si="5"/>
        <v>0</v>
      </c>
      <c r="N25" s="406">
        <f t="shared" si="1"/>
        <v>0</v>
      </c>
      <c r="O25" s="379"/>
    </row>
    <row r="26" spans="1:15" ht="12.75" x14ac:dyDescent="0.2">
      <c r="A26" s="379">
        <f>AT3A_Schools_PS!A25</f>
        <v>16</v>
      </c>
      <c r="B26" s="379" t="str">
        <f>AT3A_Schools_PS!B25</f>
        <v>16-BHADOHI</v>
      </c>
      <c r="C26" s="379">
        <v>1000</v>
      </c>
      <c r="D26" s="406">
        <v>50</v>
      </c>
      <c r="E26" s="379">
        <v>1000</v>
      </c>
      <c r="F26" s="406">
        <f t="shared" si="2"/>
        <v>50</v>
      </c>
      <c r="G26" s="379"/>
      <c r="H26" s="379"/>
      <c r="I26" s="379">
        <v>0</v>
      </c>
      <c r="J26" s="406">
        <f t="shared" si="6"/>
        <v>0</v>
      </c>
      <c r="K26" s="379">
        <v>0</v>
      </c>
      <c r="L26" s="406">
        <f t="shared" si="4"/>
        <v>0</v>
      </c>
      <c r="M26" s="379">
        <f t="shared" si="5"/>
        <v>0</v>
      </c>
      <c r="N26" s="406">
        <f t="shared" si="1"/>
        <v>0</v>
      </c>
      <c r="O26" s="379"/>
    </row>
    <row r="27" spans="1:15" ht="12.75" x14ac:dyDescent="0.2">
      <c r="A27" s="379">
        <f>AT3A_Schools_PS!A26</f>
        <v>17</v>
      </c>
      <c r="B27" s="379" t="str">
        <f>AT3A_Schools_PS!B26</f>
        <v>17-BIJNOUR</v>
      </c>
      <c r="C27" s="379">
        <v>2469</v>
      </c>
      <c r="D27" s="406">
        <v>123.45</v>
      </c>
      <c r="E27" s="379">
        <v>2469</v>
      </c>
      <c r="F27" s="406">
        <f t="shared" si="2"/>
        <v>123.45</v>
      </c>
      <c r="G27" s="379"/>
      <c r="H27" s="379"/>
      <c r="I27" s="379">
        <v>0</v>
      </c>
      <c r="J27" s="406">
        <f t="shared" si="6"/>
        <v>0</v>
      </c>
      <c r="K27" s="379">
        <v>0</v>
      </c>
      <c r="L27" s="406">
        <f t="shared" si="4"/>
        <v>0</v>
      </c>
      <c r="M27" s="379">
        <f t="shared" si="5"/>
        <v>0</v>
      </c>
      <c r="N27" s="406">
        <f t="shared" si="1"/>
        <v>0</v>
      </c>
      <c r="O27" s="379"/>
    </row>
    <row r="28" spans="1:15" ht="12.75" x14ac:dyDescent="0.2">
      <c r="A28" s="379">
        <f>AT3A_Schools_PS!A27</f>
        <v>18</v>
      </c>
      <c r="B28" s="379" t="str">
        <f>AT3A_Schools_PS!B27</f>
        <v>18-BULANDSHAHAR</v>
      </c>
      <c r="C28" s="379">
        <v>2382</v>
      </c>
      <c r="D28" s="406">
        <v>119.1</v>
      </c>
      <c r="E28" s="379">
        <v>2382</v>
      </c>
      <c r="F28" s="406">
        <f t="shared" si="2"/>
        <v>119.1</v>
      </c>
      <c r="G28" s="379"/>
      <c r="H28" s="379"/>
      <c r="I28" s="379">
        <v>0</v>
      </c>
      <c r="J28" s="406">
        <v>0</v>
      </c>
      <c r="K28" s="379">
        <v>0</v>
      </c>
      <c r="L28" s="406">
        <f t="shared" si="4"/>
        <v>0</v>
      </c>
      <c r="M28" s="379">
        <f t="shared" si="5"/>
        <v>0</v>
      </c>
      <c r="N28" s="406">
        <f t="shared" si="1"/>
        <v>0</v>
      </c>
      <c r="O28" s="379"/>
    </row>
    <row r="29" spans="1:15" ht="12.75" x14ac:dyDescent="0.2">
      <c r="A29" s="379">
        <f>AT3A_Schools_PS!A28</f>
        <v>19</v>
      </c>
      <c r="B29" s="379" t="str">
        <f>AT3A_Schools_PS!B28</f>
        <v>19-CHANDAULI</v>
      </c>
      <c r="C29" s="379">
        <v>1443</v>
      </c>
      <c r="D29" s="406">
        <v>72.150000000000006</v>
      </c>
      <c r="E29" s="379">
        <v>1443</v>
      </c>
      <c r="F29" s="406">
        <f t="shared" si="2"/>
        <v>72.150000000000006</v>
      </c>
      <c r="G29" s="379"/>
      <c r="H29" s="379"/>
      <c r="I29" s="379">
        <v>0</v>
      </c>
      <c r="J29" s="406">
        <f t="shared" ref="J29:J37" si="7">ROUND((I29*0.05),5)</f>
        <v>0</v>
      </c>
      <c r="K29" s="379">
        <v>0</v>
      </c>
      <c r="L29" s="406">
        <f t="shared" si="4"/>
        <v>0</v>
      </c>
      <c r="M29" s="379">
        <f t="shared" si="5"/>
        <v>0</v>
      </c>
      <c r="N29" s="406">
        <f t="shared" si="1"/>
        <v>0</v>
      </c>
      <c r="O29" s="379"/>
    </row>
    <row r="30" spans="1:15" ht="12.75" x14ac:dyDescent="0.2">
      <c r="A30" s="379">
        <f>AT3A_Schools_PS!A29</f>
        <v>20</v>
      </c>
      <c r="B30" s="379" t="str">
        <f>AT3A_Schools_PS!B29</f>
        <v>20-CHITRAKOOT</v>
      </c>
      <c r="C30" s="379">
        <v>1310</v>
      </c>
      <c r="D30" s="406">
        <v>65.5</v>
      </c>
      <c r="E30" s="379">
        <v>1081</v>
      </c>
      <c r="F30" s="406">
        <f t="shared" si="2"/>
        <v>54.05</v>
      </c>
      <c r="G30" s="379"/>
      <c r="H30" s="379"/>
      <c r="I30" s="379">
        <v>229</v>
      </c>
      <c r="J30" s="406">
        <f t="shared" si="7"/>
        <v>11.45</v>
      </c>
      <c r="K30" s="379">
        <v>0</v>
      </c>
      <c r="L30" s="406">
        <f t="shared" si="4"/>
        <v>0</v>
      </c>
      <c r="M30" s="379">
        <f t="shared" si="5"/>
        <v>0</v>
      </c>
      <c r="N30" s="406">
        <f t="shared" si="1"/>
        <v>0</v>
      </c>
      <c r="O30" s="379"/>
    </row>
    <row r="31" spans="1:15" ht="12.75" x14ac:dyDescent="0.2">
      <c r="A31" s="379">
        <f>AT3A_Schools_PS!A30</f>
        <v>21</v>
      </c>
      <c r="B31" s="379" t="str">
        <f>AT3A_Schools_PS!B30</f>
        <v>21-AMETHI</v>
      </c>
      <c r="C31" s="379">
        <v>1625</v>
      </c>
      <c r="D31" s="406">
        <v>81.25</v>
      </c>
      <c r="E31" s="379">
        <v>1499</v>
      </c>
      <c r="F31" s="406">
        <f t="shared" si="2"/>
        <v>74.95</v>
      </c>
      <c r="G31" s="379"/>
      <c r="H31" s="379"/>
      <c r="I31" s="379">
        <v>126</v>
      </c>
      <c r="J31" s="406">
        <f t="shared" si="7"/>
        <v>6.3</v>
      </c>
      <c r="K31" s="379">
        <v>0</v>
      </c>
      <c r="L31" s="406">
        <f t="shared" si="4"/>
        <v>0</v>
      </c>
      <c r="M31" s="379">
        <f t="shared" si="5"/>
        <v>0</v>
      </c>
      <c r="N31" s="406">
        <f t="shared" si="1"/>
        <v>0</v>
      </c>
      <c r="O31" s="379"/>
    </row>
    <row r="32" spans="1:15" ht="12.75" x14ac:dyDescent="0.2">
      <c r="A32" s="379">
        <f>AT3A_Schools_PS!A31</f>
        <v>22</v>
      </c>
      <c r="B32" s="379" t="str">
        <f>AT3A_Schools_PS!B31</f>
        <v>22-DEORIA</v>
      </c>
      <c r="C32" s="379">
        <v>2174</v>
      </c>
      <c r="D32" s="406">
        <v>108.7</v>
      </c>
      <c r="E32" s="379">
        <v>2174</v>
      </c>
      <c r="F32" s="406">
        <f t="shared" si="2"/>
        <v>108.7</v>
      </c>
      <c r="G32" s="379"/>
      <c r="H32" s="379"/>
      <c r="I32" s="379">
        <v>0</v>
      </c>
      <c r="J32" s="406">
        <f t="shared" si="7"/>
        <v>0</v>
      </c>
      <c r="K32" s="379">
        <v>0</v>
      </c>
      <c r="L32" s="406">
        <f t="shared" si="4"/>
        <v>0</v>
      </c>
      <c r="M32" s="379">
        <f t="shared" si="5"/>
        <v>0</v>
      </c>
      <c r="N32" s="406">
        <f t="shared" si="1"/>
        <v>0</v>
      </c>
      <c r="O32" s="379"/>
    </row>
    <row r="33" spans="1:15" ht="12.75" x14ac:dyDescent="0.2">
      <c r="A33" s="379">
        <f>AT3A_Schools_PS!A32</f>
        <v>23</v>
      </c>
      <c r="B33" s="379" t="str">
        <f>AT3A_Schools_PS!B32</f>
        <v>23-ETAH</v>
      </c>
      <c r="C33" s="379">
        <v>1442</v>
      </c>
      <c r="D33" s="406">
        <v>72.099999999999994</v>
      </c>
      <c r="E33" s="379">
        <v>448</v>
      </c>
      <c r="F33" s="406">
        <f t="shared" si="2"/>
        <v>22.4</v>
      </c>
      <c r="G33" s="379"/>
      <c r="H33" s="379"/>
      <c r="I33" s="379">
        <v>0</v>
      </c>
      <c r="J33" s="406">
        <f t="shared" si="7"/>
        <v>0</v>
      </c>
      <c r="K33" s="379">
        <v>994</v>
      </c>
      <c r="L33" s="406">
        <f t="shared" si="4"/>
        <v>49.7</v>
      </c>
      <c r="M33" s="379">
        <f t="shared" si="5"/>
        <v>0</v>
      </c>
      <c r="N33" s="406">
        <f t="shared" si="1"/>
        <v>0</v>
      </c>
      <c r="O33" s="379"/>
    </row>
    <row r="34" spans="1:15" ht="12.75" x14ac:dyDescent="0.2">
      <c r="A34" s="379">
        <f>AT3A_Schools_PS!A33</f>
        <v>24</v>
      </c>
      <c r="B34" s="379" t="str">
        <f>AT3A_Schools_PS!B33</f>
        <v>24-FAIZABAD</v>
      </c>
      <c r="C34" s="379">
        <v>1933</v>
      </c>
      <c r="D34" s="406">
        <v>96.65</v>
      </c>
      <c r="E34" s="379">
        <v>1933</v>
      </c>
      <c r="F34" s="406">
        <f t="shared" si="2"/>
        <v>96.65</v>
      </c>
      <c r="G34" s="379"/>
      <c r="H34" s="379"/>
      <c r="I34" s="379">
        <v>0</v>
      </c>
      <c r="J34" s="406">
        <f t="shared" si="7"/>
        <v>0</v>
      </c>
      <c r="K34" s="379">
        <v>0</v>
      </c>
      <c r="L34" s="406">
        <f t="shared" si="4"/>
        <v>0</v>
      </c>
      <c r="M34" s="379">
        <f t="shared" si="5"/>
        <v>0</v>
      </c>
      <c r="N34" s="406">
        <f t="shared" si="1"/>
        <v>0</v>
      </c>
      <c r="O34" s="379"/>
    </row>
    <row r="35" spans="1:15" ht="12.75" x14ac:dyDescent="0.2">
      <c r="A35" s="379">
        <f>AT3A_Schools_PS!A34</f>
        <v>25</v>
      </c>
      <c r="B35" s="379" t="str">
        <f>AT3A_Schools_PS!B34</f>
        <v>25-FARRUKHABAD</v>
      </c>
      <c r="C35" s="379">
        <v>1711</v>
      </c>
      <c r="D35" s="406">
        <v>85.55</v>
      </c>
      <c r="E35" s="379">
        <v>579</v>
      </c>
      <c r="F35" s="406">
        <f t="shared" si="2"/>
        <v>28.95</v>
      </c>
      <c r="G35" s="379"/>
      <c r="H35" s="379"/>
      <c r="I35" s="379">
        <v>1132</v>
      </c>
      <c r="J35" s="406">
        <f t="shared" si="7"/>
        <v>56.6</v>
      </c>
      <c r="K35" s="379">
        <v>0</v>
      </c>
      <c r="L35" s="406">
        <f t="shared" si="4"/>
        <v>0</v>
      </c>
      <c r="M35" s="379">
        <f t="shared" si="5"/>
        <v>0</v>
      </c>
      <c r="N35" s="406">
        <f t="shared" si="1"/>
        <v>0</v>
      </c>
      <c r="O35" s="379"/>
    </row>
    <row r="36" spans="1:15" ht="12.75" x14ac:dyDescent="0.2">
      <c r="A36" s="379">
        <f>AT3A_Schools_PS!A35</f>
        <v>26</v>
      </c>
      <c r="B36" s="379" t="str">
        <f>AT3A_Schools_PS!B35</f>
        <v>26-FATEHPUR</v>
      </c>
      <c r="C36" s="379">
        <v>2338</v>
      </c>
      <c r="D36" s="406">
        <v>116.9</v>
      </c>
      <c r="E36" s="379">
        <v>2338</v>
      </c>
      <c r="F36" s="406">
        <f t="shared" si="2"/>
        <v>116.9</v>
      </c>
      <c r="G36" s="379"/>
      <c r="H36" s="379"/>
      <c r="I36" s="379">
        <v>0</v>
      </c>
      <c r="J36" s="406">
        <f t="shared" si="7"/>
        <v>0</v>
      </c>
      <c r="K36" s="379">
        <v>0</v>
      </c>
      <c r="L36" s="406">
        <f t="shared" si="4"/>
        <v>0</v>
      </c>
      <c r="M36" s="379">
        <f t="shared" si="5"/>
        <v>0</v>
      </c>
      <c r="N36" s="406">
        <f t="shared" si="1"/>
        <v>0</v>
      </c>
      <c r="O36" s="379"/>
    </row>
    <row r="37" spans="1:15" ht="12.75" x14ac:dyDescent="0.2">
      <c r="A37" s="379">
        <f>AT3A_Schools_PS!A36</f>
        <v>27</v>
      </c>
      <c r="B37" s="379" t="str">
        <f>AT3A_Schools_PS!B36</f>
        <v>27-FIROZABAD</v>
      </c>
      <c r="C37" s="379">
        <v>1853</v>
      </c>
      <c r="D37" s="406">
        <v>92.65</v>
      </c>
      <c r="E37" s="379">
        <v>1853</v>
      </c>
      <c r="F37" s="406">
        <f t="shared" si="2"/>
        <v>92.65</v>
      </c>
      <c r="G37" s="379"/>
      <c r="H37" s="379"/>
      <c r="I37" s="379">
        <v>0</v>
      </c>
      <c r="J37" s="406">
        <f t="shared" si="7"/>
        <v>0</v>
      </c>
      <c r="K37" s="379">
        <v>0</v>
      </c>
      <c r="L37" s="406">
        <f t="shared" si="4"/>
        <v>0</v>
      </c>
      <c r="M37" s="379">
        <f t="shared" si="5"/>
        <v>0</v>
      </c>
      <c r="N37" s="406">
        <f t="shared" si="1"/>
        <v>0</v>
      </c>
      <c r="O37" s="379"/>
    </row>
    <row r="38" spans="1:15" ht="12.75" x14ac:dyDescent="0.2">
      <c r="A38" s="379">
        <f>AT3A_Schools_PS!A37</f>
        <v>28</v>
      </c>
      <c r="B38" s="379" t="str">
        <f>AT3A_Schools_PS!B37</f>
        <v>28-G.B. NAGAR</v>
      </c>
      <c r="C38" s="379">
        <v>665</v>
      </c>
      <c r="D38" s="406">
        <v>33.25</v>
      </c>
      <c r="E38" s="379">
        <v>0</v>
      </c>
      <c r="F38" s="406">
        <f t="shared" si="2"/>
        <v>0</v>
      </c>
      <c r="G38" s="379"/>
      <c r="H38" s="379"/>
      <c r="I38" s="379">
        <v>665</v>
      </c>
      <c r="J38" s="406">
        <v>33.25</v>
      </c>
      <c r="K38" s="379">
        <v>0</v>
      </c>
      <c r="L38" s="406">
        <f t="shared" si="4"/>
        <v>0</v>
      </c>
      <c r="M38" s="379">
        <f t="shared" si="5"/>
        <v>0</v>
      </c>
      <c r="N38" s="406">
        <f t="shared" si="1"/>
        <v>0</v>
      </c>
      <c r="O38" s="379"/>
    </row>
    <row r="39" spans="1:15" ht="12.75" x14ac:dyDescent="0.2">
      <c r="A39" s="379">
        <f>AT3A_Schools_PS!A38</f>
        <v>29</v>
      </c>
      <c r="B39" s="379" t="str">
        <f>AT3A_Schools_PS!B38</f>
        <v>29-GHAZIPUR</v>
      </c>
      <c r="C39" s="379">
        <v>2428</v>
      </c>
      <c r="D39" s="406">
        <v>121.4</v>
      </c>
      <c r="E39" s="379">
        <v>2428</v>
      </c>
      <c r="F39" s="406">
        <f t="shared" si="2"/>
        <v>121.4</v>
      </c>
      <c r="G39" s="379"/>
      <c r="H39" s="379"/>
      <c r="I39" s="379">
        <v>0</v>
      </c>
      <c r="J39" s="406">
        <f t="shared" ref="J39:J85" si="8">ROUND((I39*0.05),5)</f>
        <v>0</v>
      </c>
      <c r="K39" s="379">
        <v>0</v>
      </c>
      <c r="L39" s="406">
        <f t="shared" si="4"/>
        <v>0</v>
      </c>
      <c r="M39" s="379">
        <f t="shared" si="5"/>
        <v>0</v>
      </c>
      <c r="N39" s="406">
        <f t="shared" si="1"/>
        <v>0</v>
      </c>
      <c r="O39" s="379"/>
    </row>
    <row r="40" spans="1:15" ht="12.75" x14ac:dyDescent="0.2">
      <c r="A40" s="379">
        <f>AT3A_Schools_PS!A39</f>
        <v>30</v>
      </c>
      <c r="B40" s="379" t="str">
        <f>AT3A_Schools_PS!B39</f>
        <v>30-GHAZIYABAD</v>
      </c>
      <c r="C40" s="379">
        <v>568</v>
      </c>
      <c r="D40" s="406">
        <v>28.4</v>
      </c>
      <c r="E40" s="379">
        <v>568</v>
      </c>
      <c r="F40" s="406">
        <f t="shared" si="2"/>
        <v>28.4</v>
      </c>
      <c r="G40" s="379"/>
      <c r="H40" s="379"/>
      <c r="I40" s="379">
        <v>0</v>
      </c>
      <c r="J40" s="406">
        <f t="shared" si="8"/>
        <v>0</v>
      </c>
      <c r="K40" s="379">
        <v>0</v>
      </c>
      <c r="L40" s="406">
        <f t="shared" si="4"/>
        <v>0</v>
      </c>
      <c r="M40" s="379">
        <f t="shared" si="5"/>
        <v>0</v>
      </c>
      <c r="N40" s="406">
        <f t="shared" si="1"/>
        <v>0</v>
      </c>
      <c r="O40" s="379"/>
    </row>
    <row r="41" spans="1:15" ht="12.75" x14ac:dyDescent="0.2">
      <c r="A41" s="379">
        <f>AT3A_Schools_PS!A40</f>
        <v>31</v>
      </c>
      <c r="B41" s="379" t="str">
        <f>AT3A_Schools_PS!B40</f>
        <v>31-GONDA</v>
      </c>
      <c r="C41" s="379">
        <v>2715</v>
      </c>
      <c r="D41" s="406">
        <v>135.75</v>
      </c>
      <c r="E41" s="379">
        <v>2109</v>
      </c>
      <c r="F41" s="406">
        <f t="shared" si="2"/>
        <v>105.45</v>
      </c>
      <c r="G41" s="379"/>
      <c r="H41" s="379"/>
      <c r="I41" s="379">
        <v>0</v>
      </c>
      <c r="J41" s="406">
        <f t="shared" si="8"/>
        <v>0</v>
      </c>
      <c r="K41" s="379">
        <v>606</v>
      </c>
      <c r="L41" s="406">
        <f t="shared" si="4"/>
        <v>30.3</v>
      </c>
      <c r="M41" s="379">
        <f t="shared" si="5"/>
        <v>0</v>
      </c>
      <c r="N41" s="406">
        <f t="shared" si="1"/>
        <v>0</v>
      </c>
      <c r="O41" s="379"/>
    </row>
    <row r="42" spans="1:15" ht="12.75" x14ac:dyDescent="0.2">
      <c r="A42" s="379">
        <f>AT3A_Schools_PS!A41</f>
        <v>32</v>
      </c>
      <c r="B42" s="379" t="str">
        <f>AT3A_Schools_PS!B41</f>
        <v>32-GORAKHPUR</v>
      </c>
      <c r="C42" s="379">
        <v>2820</v>
      </c>
      <c r="D42" s="406">
        <v>141</v>
      </c>
      <c r="E42" s="379">
        <v>2820</v>
      </c>
      <c r="F42" s="406">
        <f t="shared" si="2"/>
        <v>141</v>
      </c>
      <c r="G42" s="379"/>
      <c r="H42" s="379"/>
      <c r="I42" s="379">
        <v>0</v>
      </c>
      <c r="J42" s="406">
        <f t="shared" si="8"/>
        <v>0</v>
      </c>
      <c r="K42" s="379">
        <v>0</v>
      </c>
      <c r="L42" s="406">
        <f t="shared" si="4"/>
        <v>0</v>
      </c>
      <c r="M42" s="379">
        <f t="shared" si="5"/>
        <v>0</v>
      </c>
      <c r="N42" s="406">
        <f t="shared" si="1"/>
        <v>0</v>
      </c>
      <c r="O42" s="379"/>
    </row>
    <row r="43" spans="1:15" ht="12.75" x14ac:dyDescent="0.2">
      <c r="A43" s="379">
        <f>AT3A_Schools_PS!A42</f>
        <v>33</v>
      </c>
      <c r="B43" s="379" t="str">
        <f>AT3A_Schools_PS!B42</f>
        <v>33-HAMEERPUR</v>
      </c>
      <c r="C43" s="379">
        <v>1498</v>
      </c>
      <c r="D43" s="406">
        <v>74.900000000000006</v>
      </c>
      <c r="E43" s="379">
        <v>1202</v>
      </c>
      <c r="F43" s="406">
        <f t="shared" si="2"/>
        <v>60.1</v>
      </c>
      <c r="G43" s="379"/>
      <c r="H43" s="379"/>
      <c r="I43" s="379">
        <v>296</v>
      </c>
      <c r="J43" s="406">
        <f t="shared" si="8"/>
        <v>14.8</v>
      </c>
      <c r="K43" s="379">
        <v>0</v>
      </c>
      <c r="L43" s="406">
        <f t="shared" si="4"/>
        <v>0</v>
      </c>
      <c r="M43" s="379">
        <f t="shared" si="5"/>
        <v>0</v>
      </c>
      <c r="N43" s="406">
        <f t="shared" si="1"/>
        <v>0</v>
      </c>
      <c r="O43" s="379"/>
    </row>
    <row r="44" spans="1:15" ht="12.75" x14ac:dyDescent="0.2">
      <c r="A44" s="379">
        <f>AT3A_Schools_PS!A43</f>
        <v>34</v>
      </c>
      <c r="B44" s="379" t="str">
        <f>AT3A_Schools_PS!B43</f>
        <v>34-HARDOI</v>
      </c>
      <c r="C44" s="379">
        <v>3438</v>
      </c>
      <c r="D44" s="406">
        <v>171.9</v>
      </c>
      <c r="E44" s="379">
        <v>3438</v>
      </c>
      <c r="F44" s="406">
        <f t="shared" si="2"/>
        <v>171.9</v>
      </c>
      <c r="G44" s="379"/>
      <c r="H44" s="379"/>
      <c r="I44" s="379">
        <v>0</v>
      </c>
      <c r="J44" s="406">
        <f t="shared" si="8"/>
        <v>0</v>
      </c>
      <c r="K44" s="379">
        <v>0</v>
      </c>
      <c r="L44" s="406">
        <f t="shared" si="4"/>
        <v>0</v>
      </c>
      <c r="M44" s="379">
        <f t="shared" si="5"/>
        <v>0</v>
      </c>
      <c r="N44" s="406">
        <f t="shared" si="1"/>
        <v>0</v>
      </c>
      <c r="O44" s="379"/>
    </row>
    <row r="45" spans="1:15" ht="12.75" x14ac:dyDescent="0.2">
      <c r="A45" s="379">
        <f>AT3A_Schools_PS!A44</f>
        <v>35</v>
      </c>
      <c r="B45" s="379" t="str">
        <f>AT3A_Schools_PS!B44</f>
        <v>35-HATHRAS</v>
      </c>
      <c r="C45" s="379">
        <v>1312</v>
      </c>
      <c r="D45" s="406">
        <v>65.599999999999994</v>
      </c>
      <c r="E45" s="379">
        <v>373</v>
      </c>
      <c r="F45" s="406">
        <f t="shared" si="2"/>
        <v>18.649999999999999</v>
      </c>
      <c r="G45" s="379"/>
      <c r="H45" s="379"/>
      <c r="I45" s="379">
        <v>939</v>
      </c>
      <c r="J45" s="406">
        <f t="shared" si="8"/>
        <v>46.95</v>
      </c>
      <c r="K45" s="379">
        <v>0</v>
      </c>
      <c r="L45" s="406">
        <f t="shared" si="4"/>
        <v>0</v>
      </c>
      <c r="M45" s="379">
        <f t="shared" si="5"/>
        <v>0</v>
      </c>
      <c r="N45" s="406">
        <f t="shared" si="1"/>
        <v>0</v>
      </c>
      <c r="O45" s="379"/>
    </row>
    <row r="46" spans="1:15" ht="12.75" x14ac:dyDescent="0.2">
      <c r="A46" s="379">
        <f>AT3A_Schools_PS!A45</f>
        <v>36</v>
      </c>
      <c r="B46" s="379" t="str">
        <f>AT3A_Schools_PS!B45</f>
        <v>36-ITAWAH</v>
      </c>
      <c r="C46" s="379">
        <v>1722</v>
      </c>
      <c r="D46" s="406">
        <v>86.1</v>
      </c>
      <c r="E46" s="379">
        <v>1722</v>
      </c>
      <c r="F46" s="406">
        <f t="shared" si="2"/>
        <v>86.1</v>
      </c>
      <c r="G46" s="379"/>
      <c r="H46" s="379"/>
      <c r="I46" s="379">
        <v>0</v>
      </c>
      <c r="J46" s="406">
        <f t="shared" si="8"/>
        <v>0</v>
      </c>
      <c r="K46" s="379">
        <v>0</v>
      </c>
      <c r="L46" s="406">
        <f t="shared" si="4"/>
        <v>0</v>
      </c>
      <c r="M46" s="379">
        <f t="shared" si="5"/>
        <v>0</v>
      </c>
      <c r="N46" s="406">
        <f t="shared" si="1"/>
        <v>0</v>
      </c>
      <c r="O46" s="379"/>
    </row>
    <row r="47" spans="1:15" ht="12.75" x14ac:dyDescent="0.2">
      <c r="A47" s="379">
        <f>AT3A_Schools_PS!A46</f>
        <v>37</v>
      </c>
      <c r="B47" s="379" t="str">
        <f>AT3A_Schools_PS!B46</f>
        <v>37-J.P. NAGAR</v>
      </c>
      <c r="C47" s="379">
        <v>1439</v>
      </c>
      <c r="D47" s="406">
        <v>71.95</v>
      </c>
      <c r="E47" s="379">
        <v>1041</v>
      </c>
      <c r="F47" s="406">
        <f t="shared" si="2"/>
        <v>52.05</v>
      </c>
      <c r="G47" s="379"/>
      <c r="H47" s="379"/>
      <c r="I47" s="379">
        <v>398</v>
      </c>
      <c r="J47" s="406">
        <f t="shared" si="8"/>
        <v>19.899999999999999</v>
      </c>
      <c r="K47" s="379">
        <v>0</v>
      </c>
      <c r="L47" s="406">
        <f t="shared" si="4"/>
        <v>0</v>
      </c>
      <c r="M47" s="379">
        <f t="shared" si="5"/>
        <v>0</v>
      </c>
      <c r="N47" s="406">
        <f t="shared" si="1"/>
        <v>0</v>
      </c>
      <c r="O47" s="379"/>
    </row>
    <row r="48" spans="1:15" ht="12.75" x14ac:dyDescent="0.2">
      <c r="A48" s="379">
        <f>AT3A_Schools_PS!A47</f>
        <v>38</v>
      </c>
      <c r="B48" s="379" t="str">
        <f>AT3A_Schools_PS!B47</f>
        <v>38-JALAUN</v>
      </c>
      <c r="C48" s="379">
        <v>1751</v>
      </c>
      <c r="D48" s="406">
        <v>87.55</v>
      </c>
      <c r="E48" s="379">
        <v>1751</v>
      </c>
      <c r="F48" s="406">
        <v>87.55</v>
      </c>
      <c r="G48" s="379"/>
      <c r="H48" s="379"/>
      <c r="I48" s="379">
        <v>0</v>
      </c>
      <c r="J48" s="406">
        <f t="shared" si="8"/>
        <v>0</v>
      </c>
      <c r="K48" s="379">
        <v>0</v>
      </c>
      <c r="L48" s="406">
        <f t="shared" si="4"/>
        <v>0</v>
      </c>
      <c r="M48" s="379">
        <f t="shared" si="5"/>
        <v>0</v>
      </c>
      <c r="N48" s="406">
        <f t="shared" si="1"/>
        <v>0</v>
      </c>
      <c r="O48" s="379"/>
    </row>
    <row r="49" spans="1:15" ht="12.75" x14ac:dyDescent="0.2">
      <c r="A49" s="379">
        <f>AT3A_Schools_PS!A48</f>
        <v>39</v>
      </c>
      <c r="B49" s="379" t="str">
        <f>AT3A_Schools_PS!B48</f>
        <v>39-JAUNPUR</v>
      </c>
      <c r="C49" s="379">
        <v>3053</v>
      </c>
      <c r="D49" s="406">
        <v>152.65</v>
      </c>
      <c r="E49" s="379">
        <v>3053</v>
      </c>
      <c r="F49" s="406">
        <f t="shared" ref="F49:F61" si="9">ROUND((E49*0.05),5)</f>
        <v>152.65</v>
      </c>
      <c r="G49" s="379"/>
      <c r="H49" s="379"/>
      <c r="I49" s="379">
        <v>0</v>
      </c>
      <c r="J49" s="406">
        <f t="shared" si="8"/>
        <v>0</v>
      </c>
      <c r="K49" s="379">
        <v>0</v>
      </c>
      <c r="L49" s="406">
        <f t="shared" si="4"/>
        <v>0</v>
      </c>
      <c r="M49" s="379">
        <f t="shared" si="5"/>
        <v>0</v>
      </c>
      <c r="N49" s="406">
        <f t="shared" si="1"/>
        <v>0</v>
      </c>
      <c r="O49" s="379"/>
    </row>
    <row r="50" spans="1:15" ht="12.75" x14ac:dyDescent="0.2">
      <c r="A50" s="379">
        <f>AT3A_Schools_PS!A49</f>
        <v>40</v>
      </c>
      <c r="B50" s="379" t="str">
        <f>AT3A_Schools_PS!B49</f>
        <v>40-JHANSI</v>
      </c>
      <c r="C50" s="379">
        <v>1650</v>
      </c>
      <c r="D50" s="406">
        <v>82.5</v>
      </c>
      <c r="E50" s="379">
        <v>1650</v>
      </c>
      <c r="F50" s="406">
        <f t="shared" si="9"/>
        <v>82.5</v>
      </c>
      <c r="G50" s="379"/>
      <c r="H50" s="379"/>
      <c r="I50" s="379">
        <v>0</v>
      </c>
      <c r="J50" s="406">
        <f t="shared" si="8"/>
        <v>0</v>
      </c>
      <c r="K50" s="379">
        <v>0</v>
      </c>
      <c r="L50" s="406">
        <f t="shared" si="4"/>
        <v>0</v>
      </c>
      <c r="M50" s="379">
        <f t="shared" si="5"/>
        <v>0</v>
      </c>
      <c r="N50" s="406">
        <f t="shared" si="1"/>
        <v>0</v>
      </c>
      <c r="O50" s="379"/>
    </row>
    <row r="51" spans="1:15" ht="12.75" x14ac:dyDescent="0.2">
      <c r="A51" s="379">
        <f>AT3A_Schools_PS!A50</f>
        <v>41</v>
      </c>
      <c r="B51" s="379" t="str">
        <f>AT3A_Schools_PS!B50</f>
        <v>41-KANNAUJ</v>
      </c>
      <c r="C51" s="379">
        <v>1412</v>
      </c>
      <c r="D51" s="406">
        <v>70.599999999999994</v>
      </c>
      <c r="E51" s="379">
        <v>1224</v>
      </c>
      <c r="F51" s="406">
        <f t="shared" si="9"/>
        <v>61.2</v>
      </c>
      <c r="G51" s="379"/>
      <c r="H51" s="379"/>
      <c r="I51" s="379">
        <v>188</v>
      </c>
      <c r="J51" s="406">
        <f t="shared" si="8"/>
        <v>9.4</v>
      </c>
      <c r="K51" s="379">
        <v>0</v>
      </c>
      <c r="L51" s="406">
        <f t="shared" si="4"/>
        <v>0</v>
      </c>
      <c r="M51" s="379">
        <f t="shared" si="5"/>
        <v>0</v>
      </c>
      <c r="N51" s="406">
        <f t="shared" si="1"/>
        <v>0</v>
      </c>
      <c r="O51" s="379"/>
    </row>
    <row r="52" spans="1:15" ht="12.75" x14ac:dyDescent="0.2">
      <c r="A52" s="379">
        <f>AT3A_Schools_PS!A51</f>
        <v>42</v>
      </c>
      <c r="B52" s="379" t="str">
        <f>AT3A_Schools_PS!B51</f>
        <v>42-KANPUR DEHAT</v>
      </c>
      <c r="C52" s="379">
        <v>2190</v>
      </c>
      <c r="D52" s="406">
        <v>109.5</v>
      </c>
      <c r="E52" s="379">
        <v>0</v>
      </c>
      <c r="F52" s="406">
        <f t="shared" si="9"/>
        <v>0</v>
      </c>
      <c r="G52" s="379"/>
      <c r="H52" s="379"/>
      <c r="I52" s="379">
        <v>2190</v>
      </c>
      <c r="J52" s="406">
        <f t="shared" si="8"/>
        <v>109.5</v>
      </c>
      <c r="K52" s="379">
        <v>0</v>
      </c>
      <c r="L52" s="406">
        <f t="shared" si="4"/>
        <v>0</v>
      </c>
      <c r="M52" s="379">
        <f t="shared" si="5"/>
        <v>0</v>
      </c>
      <c r="N52" s="406">
        <f t="shared" si="1"/>
        <v>0</v>
      </c>
      <c r="O52" s="379"/>
    </row>
    <row r="53" spans="1:15" ht="12.75" x14ac:dyDescent="0.2">
      <c r="A53" s="379">
        <f>AT3A_Schools_PS!A52</f>
        <v>43</v>
      </c>
      <c r="B53" s="379" t="str">
        <f>AT3A_Schools_PS!B52</f>
        <v>43-KANPUR NAGAR</v>
      </c>
      <c r="C53" s="379">
        <v>2200</v>
      </c>
      <c r="D53" s="406">
        <v>110</v>
      </c>
      <c r="E53" s="379">
        <v>2200</v>
      </c>
      <c r="F53" s="406">
        <f t="shared" si="9"/>
        <v>110</v>
      </c>
      <c r="G53" s="379"/>
      <c r="H53" s="379"/>
      <c r="I53" s="379">
        <v>0</v>
      </c>
      <c r="J53" s="406">
        <f t="shared" si="8"/>
        <v>0</v>
      </c>
      <c r="K53" s="379">
        <v>0</v>
      </c>
      <c r="L53" s="406">
        <f t="shared" si="4"/>
        <v>0</v>
      </c>
      <c r="M53" s="379">
        <f t="shared" si="5"/>
        <v>0</v>
      </c>
      <c r="N53" s="406">
        <f t="shared" si="1"/>
        <v>0</v>
      </c>
      <c r="O53" s="379"/>
    </row>
    <row r="54" spans="1:15" ht="12.75" x14ac:dyDescent="0.2">
      <c r="A54" s="379">
        <f>AT3A_Schools_PS!A53</f>
        <v>44</v>
      </c>
      <c r="B54" s="379" t="str">
        <f>AT3A_Schools_PS!B53</f>
        <v>44-KAAS GANJ</v>
      </c>
      <c r="C54" s="379">
        <v>1575</v>
      </c>
      <c r="D54" s="406">
        <v>78.75</v>
      </c>
      <c r="E54" s="379">
        <v>1499</v>
      </c>
      <c r="F54" s="406">
        <f t="shared" si="9"/>
        <v>74.95</v>
      </c>
      <c r="G54" s="379"/>
      <c r="H54" s="379"/>
      <c r="I54" s="379">
        <v>76</v>
      </c>
      <c r="J54" s="406">
        <f t="shared" si="8"/>
        <v>3.8</v>
      </c>
      <c r="K54" s="379">
        <v>0</v>
      </c>
      <c r="L54" s="406">
        <f t="shared" si="4"/>
        <v>0</v>
      </c>
      <c r="M54" s="379">
        <f t="shared" si="5"/>
        <v>0</v>
      </c>
      <c r="N54" s="406">
        <f t="shared" si="1"/>
        <v>0</v>
      </c>
      <c r="O54" s="379"/>
    </row>
    <row r="55" spans="1:15" ht="12.75" x14ac:dyDescent="0.2">
      <c r="A55" s="379">
        <f>AT3A_Schools_PS!A54</f>
        <v>45</v>
      </c>
      <c r="B55" s="379" t="str">
        <f>AT3A_Schools_PS!B54</f>
        <v>45-KAUSHAMBI</v>
      </c>
      <c r="C55" s="379">
        <v>1350</v>
      </c>
      <c r="D55" s="406">
        <v>67.5</v>
      </c>
      <c r="E55" s="379">
        <v>1350</v>
      </c>
      <c r="F55" s="406">
        <f t="shared" si="9"/>
        <v>67.5</v>
      </c>
      <c r="G55" s="379"/>
      <c r="H55" s="379"/>
      <c r="I55" s="379">
        <v>0</v>
      </c>
      <c r="J55" s="406">
        <f t="shared" si="8"/>
        <v>0</v>
      </c>
      <c r="K55" s="379">
        <v>0</v>
      </c>
      <c r="L55" s="406">
        <f t="shared" si="4"/>
        <v>0</v>
      </c>
      <c r="M55" s="379">
        <f t="shared" si="5"/>
        <v>0</v>
      </c>
      <c r="N55" s="406">
        <f t="shared" si="1"/>
        <v>0</v>
      </c>
      <c r="O55" s="379"/>
    </row>
    <row r="56" spans="1:15" ht="12.75" x14ac:dyDescent="0.2">
      <c r="A56" s="379">
        <f>AT3A_Schools_PS!A55</f>
        <v>46</v>
      </c>
      <c r="B56" s="379" t="str">
        <f>AT3A_Schools_PS!B55</f>
        <v>46-KUSHINAGAR</v>
      </c>
      <c r="C56" s="379">
        <v>2525</v>
      </c>
      <c r="D56" s="406">
        <v>126.25</v>
      </c>
      <c r="E56" s="379">
        <v>2525</v>
      </c>
      <c r="F56" s="406">
        <f t="shared" si="9"/>
        <v>126.25</v>
      </c>
      <c r="G56" s="379"/>
      <c r="H56" s="379"/>
      <c r="I56" s="379">
        <v>0</v>
      </c>
      <c r="J56" s="406">
        <f t="shared" si="8"/>
        <v>0</v>
      </c>
      <c r="K56" s="379">
        <v>0</v>
      </c>
      <c r="L56" s="406">
        <f t="shared" si="4"/>
        <v>0</v>
      </c>
      <c r="M56" s="379">
        <f t="shared" si="5"/>
        <v>0</v>
      </c>
      <c r="N56" s="406">
        <f t="shared" si="1"/>
        <v>0</v>
      </c>
      <c r="O56" s="379"/>
    </row>
    <row r="57" spans="1:15" ht="12.75" x14ac:dyDescent="0.2">
      <c r="A57" s="379">
        <f>AT3A_Schools_PS!A56</f>
        <v>47</v>
      </c>
      <c r="B57" s="379" t="str">
        <f>AT3A_Schools_PS!B56</f>
        <v>47-LAKHIMPUR KHERI</v>
      </c>
      <c r="C57" s="379">
        <v>3181</v>
      </c>
      <c r="D57" s="406">
        <v>159.05000000000001</v>
      </c>
      <c r="E57" s="379">
        <v>3181</v>
      </c>
      <c r="F57" s="406">
        <f t="shared" si="9"/>
        <v>159.05000000000001</v>
      </c>
      <c r="G57" s="379"/>
      <c r="H57" s="379"/>
      <c r="I57" s="379">
        <v>0</v>
      </c>
      <c r="J57" s="406">
        <f t="shared" si="8"/>
        <v>0</v>
      </c>
      <c r="K57" s="379">
        <v>0</v>
      </c>
      <c r="L57" s="406">
        <f t="shared" si="4"/>
        <v>0</v>
      </c>
      <c r="M57" s="379">
        <f t="shared" si="5"/>
        <v>0</v>
      </c>
      <c r="N57" s="406">
        <f t="shared" si="1"/>
        <v>0</v>
      </c>
      <c r="O57" s="379"/>
    </row>
    <row r="58" spans="1:15" ht="12.75" x14ac:dyDescent="0.2">
      <c r="A58" s="379">
        <f>AT3A_Schools_PS!A57</f>
        <v>48</v>
      </c>
      <c r="B58" s="379" t="str">
        <f>AT3A_Schools_PS!B57</f>
        <v>48-LALITPUR</v>
      </c>
      <c r="C58" s="379">
        <v>1396</v>
      </c>
      <c r="D58" s="406">
        <v>69.8</v>
      </c>
      <c r="E58" s="379">
        <v>1396</v>
      </c>
      <c r="F58" s="406">
        <f t="shared" si="9"/>
        <v>69.8</v>
      </c>
      <c r="G58" s="379"/>
      <c r="H58" s="379"/>
      <c r="I58" s="379">
        <v>0</v>
      </c>
      <c r="J58" s="406">
        <f t="shared" si="8"/>
        <v>0</v>
      </c>
      <c r="K58" s="379">
        <v>0</v>
      </c>
      <c r="L58" s="406">
        <f t="shared" si="4"/>
        <v>0</v>
      </c>
      <c r="M58" s="379">
        <f t="shared" si="5"/>
        <v>0</v>
      </c>
      <c r="N58" s="406">
        <f t="shared" si="1"/>
        <v>0</v>
      </c>
      <c r="O58" s="379"/>
    </row>
    <row r="59" spans="1:15" ht="12.75" x14ac:dyDescent="0.2">
      <c r="A59" s="379">
        <f>AT3A_Schools_PS!A58</f>
        <v>49</v>
      </c>
      <c r="B59" s="379" t="str">
        <f>AT3A_Schools_PS!B58</f>
        <v>49-LUCKNOW</v>
      </c>
      <c r="C59" s="379">
        <v>1845</v>
      </c>
      <c r="D59" s="406">
        <v>92.25</v>
      </c>
      <c r="E59" s="379">
        <v>1845</v>
      </c>
      <c r="F59" s="406">
        <f t="shared" si="9"/>
        <v>92.25</v>
      </c>
      <c r="G59" s="379"/>
      <c r="H59" s="379"/>
      <c r="I59" s="379">
        <v>0</v>
      </c>
      <c r="J59" s="406">
        <f t="shared" si="8"/>
        <v>0</v>
      </c>
      <c r="K59" s="379">
        <v>0</v>
      </c>
      <c r="L59" s="406">
        <f t="shared" si="4"/>
        <v>0</v>
      </c>
      <c r="M59" s="379">
        <f t="shared" si="5"/>
        <v>0</v>
      </c>
      <c r="N59" s="406">
        <f t="shared" si="1"/>
        <v>0</v>
      </c>
      <c r="O59" s="379"/>
    </row>
    <row r="60" spans="1:15" ht="12.75" x14ac:dyDescent="0.2">
      <c r="A60" s="379">
        <f>AT3A_Schools_PS!A59</f>
        <v>50</v>
      </c>
      <c r="B60" s="379" t="str">
        <f>AT3A_Schools_PS!B59</f>
        <v>50-MAHOBA</v>
      </c>
      <c r="C60" s="379">
        <v>1008</v>
      </c>
      <c r="D60" s="406">
        <v>50.4</v>
      </c>
      <c r="E60" s="379">
        <v>284</v>
      </c>
      <c r="F60" s="406">
        <f t="shared" si="9"/>
        <v>14.2</v>
      </c>
      <c r="G60" s="379"/>
      <c r="H60" s="379"/>
      <c r="I60" s="379">
        <v>711</v>
      </c>
      <c r="J60" s="406">
        <f t="shared" si="8"/>
        <v>35.549999999999997</v>
      </c>
      <c r="K60" s="379">
        <v>13</v>
      </c>
      <c r="L60" s="406">
        <f t="shared" si="4"/>
        <v>0.65</v>
      </c>
      <c r="M60" s="379">
        <f t="shared" si="5"/>
        <v>0</v>
      </c>
      <c r="N60" s="406">
        <f t="shared" si="1"/>
        <v>0</v>
      </c>
      <c r="O60" s="379"/>
    </row>
    <row r="61" spans="1:15" ht="12.75" x14ac:dyDescent="0.2">
      <c r="A61" s="379">
        <f>AT3A_Schools_PS!A60</f>
        <v>51</v>
      </c>
      <c r="B61" s="379" t="str">
        <f>AT3A_Schools_PS!B60</f>
        <v>51-MAHRAJGANJ</v>
      </c>
      <c r="C61" s="379">
        <v>1880</v>
      </c>
      <c r="D61" s="406">
        <v>94</v>
      </c>
      <c r="E61" s="379">
        <v>1880</v>
      </c>
      <c r="F61" s="406">
        <f t="shared" si="9"/>
        <v>94</v>
      </c>
      <c r="G61" s="379"/>
      <c r="H61" s="379"/>
      <c r="I61" s="379">
        <v>0</v>
      </c>
      <c r="J61" s="406">
        <f t="shared" si="8"/>
        <v>0</v>
      </c>
      <c r="K61" s="379">
        <v>0</v>
      </c>
      <c r="L61" s="406">
        <f t="shared" si="4"/>
        <v>0</v>
      </c>
      <c r="M61" s="379">
        <f t="shared" si="5"/>
        <v>0</v>
      </c>
      <c r="N61" s="406">
        <f t="shared" si="1"/>
        <v>0</v>
      </c>
      <c r="O61" s="379"/>
    </row>
    <row r="62" spans="1:15" ht="12.75" x14ac:dyDescent="0.2">
      <c r="A62" s="379">
        <f>AT3A_Schools_PS!A61</f>
        <v>52</v>
      </c>
      <c r="B62" s="379" t="str">
        <f>AT3A_Schools_PS!B61</f>
        <v>52-MAINPURI</v>
      </c>
      <c r="C62" s="379">
        <v>2012</v>
      </c>
      <c r="D62" s="406">
        <v>100.6</v>
      </c>
      <c r="E62" s="379">
        <v>1801</v>
      </c>
      <c r="F62" s="406">
        <v>90.05</v>
      </c>
      <c r="G62" s="379"/>
      <c r="H62" s="379"/>
      <c r="I62" s="379">
        <v>211</v>
      </c>
      <c r="J62" s="406">
        <f t="shared" si="8"/>
        <v>10.55</v>
      </c>
      <c r="K62" s="379">
        <v>0</v>
      </c>
      <c r="L62" s="406">
        <f t="shared" si="4"/>
        <v>0</v>
      </c>
      <c r="M62" s="379">
        <f t="shared" si="5"/>
        <v>0</v>
      </c>
      <c r="N62" s="406">
        <f t="shared" si="1"/>
        <v>0</v>
      </c>
      <c r="O62" s="379"/>
    </row>
    <row r="63" spans="1:15" ht="12.75" x14ac:dyDescent="0.2">
      <c r="A63" s="379">
        <f>AT3A_Schools_PS!A62</f>
        <v>53</v>
      </c>
      <c r="B63" s="379" t="str">
        <f>AT3A_Schools_PS!B62</f>
        <v>53-MATHURA</v>
      </c>
      <c r="C63" s="379">
        <v>1720</v>
      </c>
      <c r="D63" s="406">
        <v>86</v>
      </c>
      <c r="E63" s="379">
        <v>0</v>
      </c>
      <c r="F63" s="406">
        <f>ROUND((E63*0.05),5)</f>
        <v>0</v>
      </c>
      <c r="G63" s="379"/>
      <c r="H63" s="379"/>
      <c r="I63" s="379">
        <v>1720</v>
      </c>
      <c r="J63" s="406">
        <f t="shared" si="8"/>
        <v>86</v>
      </c>
      <c r="K63" s="379">
        <v>0</v>
      </c>
      <c r="L63" s="406">
        <f t="shared" si="4"/>
        <v>0</v>
      </c>
      <c r="M63" s="379">
        <f t="shared" si="5"/>
        <v>0</v>
      </c>
      <c r="N63" s="406">
        <f t="shared" si="1"/>
        <v>0</v>
      </c>
      <c r="O63" s="379"/>
    </row>
    <row r="64" spans="1:15" ht="12.75" x14ac:dyDescent="0.2">
      <c r="A64" s="379">
        <f>AT3A_Schools_PS!A63</f>
        <v>54</v>
      </c>
      <c r="B64" s="379" t="str">
        <f>AT3A_Schools_PS!B63</f>
        <v>54-MAU</v>
      </c>
      <c r="C64" s="379">
        <v>1444</v>
      </c>
      <c r="D64" s="406">
        <v>72.2</v>
      </c>
      <c r="E64" s="379">
        <v>1444</v>
      </c>
      <c r="F64" s="406">
        <f>ROUND((E64*0.05),5)</f>
        <v>72.2</v>
      </c>
      <c r="G64" s="379"/>
      <c r="H64" s="379"/>
      <c r="I64" s="379">
        <v>0</v>
      </c>
      <c r="J64" s="406">
        <f t="shared" si="8"/>
        <v>0</v>
      </c>
      <c r="K64" s="379">
        <v>0</v>
      </c>
      <c r="L64" s="406">
        <f t="shared" si="4"/>
        <v>0</v>
      </c>
      <c r="M64" s="379">
        <f t="shared" si="5"/>
        <v>0</v>
      </c>
      <c r="N64" s="406">
        <f t="shared" si="1"/>
        <v>0</v>
      </c>
      <c r="O64" s="379"/>
    </row>
    <row r="65" spans="1:15" ht="12.75" x14ac:dyDescent="0.2">
      <c r="A65" s="379">
        <f>AT3A_Schools_PS!A64</f>
        <v>55</v>
      </c>
      <c r="B65" s="379" t="str">
        <f>AT3A_Schools_PS!B64</f>
        <v>55-MEERUT</v>
      </c>
      <c r="C65" s="379">
        <v>1408</v>
      </c>
      <c r="D65" s="406">
        <v>70.400000000000006</v>
      </c>
      <c r="E65" s="379">
        <v>1408</v>
      </c>
      <c r="F65" s="406">
        <f>ROUND((E65*0.05),5)</f>
        <v>70.400000000000006</v>
      </c>
      <c r="G65" s="379"/>
      <c r="H65" s="379"/>
      <c r="I65" s="379">
        <v>0</v>
      </c>
      <c r="J65" s="406">
        <f t="shared" si="8"/>
        <v>0</v>
      </c>
      <c r="K65" s="379">
        <v>0</v>
      </c>
      <c r="L65" s="406">
        <f t="shared" si="4"/>
        <v>0</v>
      </c>
      <c r="M65" s="379">
        <f t="shared" si="5"/>
        <v>0</v>
      </c>
      <c r="N65" s="406">
        <f t="shared" si="1"/>
        <v>0</v>
      </c>
      <c r="O65" s="379"/>
    </row>
    <row r="66" spans="1:15" ht="12.75" x14ac:dyDescent="0.2">
      <c r="A66" s="379">
        <f>AT3A_Schools_PS!A65</f>
        <v>56</v>
      </c>
      <c r="B66" s="379" t="str">
        <f>AT3A_Schools_PS!B65</f>
        <v>56-MIRZAPUR</v>
      </c>
      <c r="C66" s="379">
        <v>1961</v>
      </c>
      <c r="D66" s="406">
        <v>98.05</v>
      </c>
      <c r="E66" s="379">
        <v>1961</v>
      </c>
      <c r="F66" s="406">
        <f>ROUND((E66*0.05),5)</f>
        <v>98.05</v>
      </c>
      <c r="G66" s="379"/>
      <c r="H66" s="379"/>
      <c r="I66" s="379">
        <v>0</v>
      </c>
      <c r="J66" s="406">
        <f t="shared" si="8"/>
        <v>0</v>
      </c>
      <c r="K66" s="379">
        <v>0</v>
      </c>
      <c r="L66" s="406">
        <f t="shared" si="4"/>
        <v>0</v>
      </c>
      <c r="M66" s="379">
        <f t="shared" si="5"/>
        <v>0</v>
      </c>
      <c r="N66" s="406">
        <f t="shared" si="1"/>
        <v>0</v>
      </c>
      <c r="O66" s="379"/>
    </row>
    <row r="67" spans="1:15" ht="12.75" x14ac:dyDescent="0.2">
      <c r="A67" s="379">
        <f>AT3A_Schools_PS!A66</f>
        <v>57</v>
      </c>
      <c r="B67" s="379" t="str">
        <f>AT3A_Schools_PS!B66</f>
        <v>57-MORADABAD</v>
      </c>
      <c r="C67" s="379">
        <v>1575</v>
      </c>
      <c r="D67" s="406">
        <v>78.75</v>
      </c>
      <c r="E67" s="379">
        <v>1575</v>
      </c>
      <c r="F67" s="406">
        <v>78.75</v>
      </c>
      <c r="G67" s="379"/>
      <c r="H67" s="379"/>
      <c r="I67" s="379">
        <v>0</v>
      </c>
      <c r="J67" s="406">
        <f t="shared" si="8"/>
        <v>0</v>
      </c>
      <c r="K67" s="379">
        <v>0</v>
      </c>
      <c r="L67" s="406">
        <f t="shared" si="4"/>
        <v>0</v>
      </c>
      <c r="M67" s="379">
        <f t="shared" si="5"/>
        <v>0</v>
      </c>
      <c r="N67" s="406">
        <f t="shared" si="1"/>
        <v>0</v>
      </c>
      <c r="O67" s="379"/>
    </row>
    <row r="68" spans="1:15" ht="12.75" x14ac:dyDescent="0.2">
      <c r="A68" s="379">
        <f>AT3A_Schools_PS!A67</f>
        <v>58</v>
      </c>
      <c r="B68" s="379" t="str">
        <f>AT3A_Schools_PS!B67</f>
        <v>58-MUZAFFARNAGAR</v>
      </c>
      <c r="C68" s="379">
        <v>1159</v>
      </c>
      <c r="D68" s="406">
        <v>57.95</v>
      </c>
      <c r="E68" s="379">
        <v>1159</v>
      </c>
      <c r="F68" s="406">
        <f t="shared" ref="F68:F85" si="10">ROUND((E68*0.05),5)</f>
        <v>57.95</v>
      </c>
      <c r="G68" s="379"/>
      <c r="H68" s="379"/>
      <c r="I68" s="379">
        <v>0</v>
      </c>
      <c r="J68" s="406">
        <f t="shared" si="8"/>
        <v>0</v>
      </c>
      <c r="K68" s="379">
        <v>0</v>
      </c>
      <c r="L68" s="406">
        <f t="shared" si="4"/>
        <v>0</v>
      </c>
      <c r="M68" s="379">
        <f t="shared" si="5"/>
        <v>0</v>
      </c>
      <c r="N68" s="406">
        <f t="shared" si="1"/>
        <v>0</v>
      </c>
      <c r="O68" s="379"/>
    </row>
    <row r="69" spans="1:15" ht="12.75" x14ac:dyDescent="0.2">
      <c r="A69" s="379">
        <f>AT3A_Schools_PS!A68</f>
        <v>59</v>
      </c>
      <c r="B69" s="379" t="str">
        <f>AT3A_Schools_PS!B68</f>
        <v>59-PILIBHIT</v>
      </c>
      <c r="C69" s="379">
        <v>1730</v>
      </c>
      <c r="D69" s="406">
        <v>86.5</v>
      </c>
      <c r="E69" s="379">
        <v>1389</v>
      </c>
      <c r="F69" s="406">
        <f t="shared" si="10"/>
        <v>69.45</v>
      </c>
      <c r="G69" s="379"/>
      <c r="H69" s="379"/>
      <c r="I69" s="379">
        <v>341</v>
      </c>
      <c r="J69" s="406">
        <f t="shared" si="8"/>
        <v>17.05</v>
      </c>
      <c r="K69" s="379">
        <v>0</v>
      </c>
      <c r="L69" s="406">
        <f t="shared" si="4"/>
        <v>0</v>
      </c>
      <c r="M69" s="379">
        <f t="shared" si="5"/>
        <v>0</v>
      </c>
      <c r="N69" s="406">
        <f t="shared" si="1"/>
        <v>0</v>
      </c>
      <c r="O69" s="379"/>
    </row>
    <row r="70" spans="1:15" ht="12.75" x14ac:dyDescent="0.2">
      <c r="A70" s="379">
        <f>AT3A_Schools_PS!A69</f>
        <v>60</v>
      </c>
      <c r="B70" s="379" t="str">
        <f>AT3A_Schools_PS!B69</f>
        <v>60-PRATAPGARH</v>
      </c>
      <c r="C70" s="379">
        <v>2307</v>
      </c>
      <c r="D70" s="406">
        <v>115.35</v>
      </c>
      <c r="E70" s="379">
        <v>2307</v>
      </c>
      <c r="F70" s="406">
        <f t="shared" si="10"/>
        <v>115.35</v>
      </c>
      <c r="G70" s="379"/>
      <c r="H70" s="379"/>
      <c r="I70" s="379">
        <v>0</v>
      </c>
      <c r="J70" s="406">
        <f t="shared" si="8"/>
        <v>0</v>
      </c>
      <c r="K70" s="379">
        <v>0</v>
      </c>
      <c r="L70" s="406">
        <f t="shared" si="4"/>
        <v>0</v>
      </c>
      <c r="M70" s="379">
        <f t="shared" si="5"/>
        <v>0</v>
      </c>
      <c r="N70" s="406">
        <f t="shared" si="1"/>
        <v>0</v>
      </c>
      <c r="O70" s="379"/>
    </row>
    <row r="71" spans="1:15" ht="12.75" x14ac:dyDescent="0.2">
      <c r="A71" s="379">
        <f>AT3A_Schools_PS!A70</f>
        <v>61</v>
      </c>
      <c r="B71" s="379" t="str">
        <f>AT3A_Schools_PS!B70</f>
        <v>61-RAI BAREILY</v>
      </c>
      <c r="C71" s="379">
        <v>1879</v>
      </c>
      <c r="D71" s="406">
        <v>93.95</v>
      </c>
      <c r="E71" s="379">
        <v>1879</v>
      </c>
      <c r="F71" s="406">
        <f t="shared" si="10"/>
        <v>93.95</v>
      </c>
      <c r="G71" s="379"/>
      <c r="H71" s="379"/>
      <c r="I71" s="379">
        <v>0</v>
      </c>
      <c r="J71" s="406">
        <f t="shared" si="8"/>
        <v>0</v>
      </c>
      <c r="K71" s="379">
        <v>0</v>
      </c>
      <c r="L71" s="406">
        <f t="shared" si="4"/>
        <v>0</v>
      </c>
      <c r="M71" s="379">
        <f t="shared" si="5"/>
        <v>0</v>
      </c>
      <c r="N71" s="406">
        <f t="shared" si="1"/>
        <v>0</v>
      </c>
      <c r="O71" s="379"/>
    </row>
    <row r="72" spans="1:15" ht="12.75" x14ac:dyDescent="0.2">
      <c r="A72" s="379">
        <f>AT3A_Schools_PS!A71</f>
        <v>62</v>
      </c>
      <c r="B72" s="379" t="str">
        <f>AT3A_Schools_PS!B71</f>
        <v>62-RAMPUR</v>
      </c>
      <c r="C72" s="379">
        <v>1801</v>
      </c>
      <c r="D72" s="406">
        <v>90.05</v>
      </c>
      <c r="E72" s="379">
        <v>1801</v>
      </c>
      <c r="F72" s="406">
        <f t="shared" si="10"/>
        <v>90.05</v>
      </c>
      <c r="G72" s="379"/>
      <c r="H72" s="379"/>
      <c r="I72" s="379">
        <v>0</v>
      </c>
      <c r="J72" s="406">
        <f t="shared" si="8"/>
        <v>0</v>
      </c>
      <c r="K72" s="379">
        <v>0</v>
      </c>
      <c r="L72" s="406">
        <f t="shared" si="4"/>
        <v>0</v>
      </c>
      <c r="M72" s="379">
        <f t="shared" si="5"/>
        <v>0</v>
      </c>
      <c r="N72" s="406">
        <f t="shared" si="1"/>
        <v>0</v>
      </c>
      <c r="O72" s="379"/>
    </row>
    <row r="73" spans="1:15" ht="12.75" x14ac:dyDescent="0.2">
      <c r="A73" s="379">
        <f>AT3A_Schools_PS!A72</f>
        <v>63</v>
      </c>
      <c r="B73" s="379" t="str">
        <f>AT3A_Schools_PS!B72</f>
        <v>63-SAHARANPUR</v>
      </c>
      <c r="C73" s="379">
        <v>1885</v>
      </c>
      <c r="D73" s="406">
        <v>94.25</v>
      </c>
      <c r="E73" s="379">
        <v>1885</v>
      </c>
      <c r="F73" s="406">
        <f t="shared" si="10"/>
        <v>94.25</v>
      </c>
      <c r="G73" s="379"/>
      <c r="H73" s="379"/>
      <c r="I73" s="379">
        <v>0</v>
      </c>
      <c r="J73" s="406">
        <f t="shared" si="8"/>
        <v>0</v>
      </c>
      <c r="K73" s="379">
        <v>0</v>
      </c>
      <c r="L73" s="406">
        <f t="shared" si="4"/>
        <v>0</v>
      </c>
      <c r="M73" s="379">
        <f t="shared" si="5"/>
        <v>0</v>
      </c>
      <c r="N73" s="406">
        <f t="shared" si="1"/>
        <v>0</v>
      </c>
      <c r="O73" s="379"/>
    </row>
    <row r="74" spans="1:15" ht="12.75" x14ac:dyDescent="0.2">
      <c r="A74" s="379">
        <f>AT3A_Schools_PS!A73</f>
        <v>64</v>
      </c>
      <c r="B74" s="379" t="str">
        <f>AT3A_Schools_PS!B73</f>
        <v>64-SANTKABIR NAGAR</v>
      </c>
      <c r="C74" s="379">
        <v>1275</v>
      </c>
      <c r="D74" s="406">
        <v>63.75</v>
      </c>
      <c r="E74" s="379">
        <v>1275</v>
      </c>
      <c r="F74" s="406">
        <f t="shared" si="10"/>
        <v>63.75</v>
      </c>
      <c r="G74" s="379"/>
      <c r="H74" s="379"/>
      <c r="I74" s="379">
        <v>0</v>
      </c>
      <c r="J74" s="406">
        <f t="shared" si="8"/>
        <v>0</v>
      </c>
      <c r="K74" s="379">
        <v>0</v>
      </c>
      <c r="L74" s="406">
        <f t="shared" si="4"/>
        <v>0</v>
      </c>
      <c r="M74" s="379">
        <f t="shared" si="5"/>
        <v>0</v>
      </c>
      <c r="N74" s="406">
        <f t="shared" si="1"/>
        <v>0</v>
      </c>
      <c r="O74" s="379"/>
    </row>
    <row r="75" spans="1:15" ht="12.75" x14ac:dyDescent="0.2">
      <c r="A75" s="379">
        <f>AT3A_Schools_PS!A74</f>
        <v>65</v>
      </c>
      <c r="B75" s="379" t="str">
        <f>AT3A_Schools_PS!B74</f>
        <v>65-SHAHJAHANPUR</v>
      </c>
      <c r="C75" s="379">
        <v>2875</v>
      </c>
      <c r="D75" s="406">
        <v>143.75</v>
      </c>
      <c r="E75" s="379">
        <v>2875</v>
      </c>
      <c r="F75" s="406">
        <f t="shared" si="10"/>
        <v>143.75</v>
      </c>
      <c r="G75" s="379"/>
      <c r="H75" s="379"/>
      <c r="I75" s="379">
        <v>0</v>
      </c>
      <c r="J75" s="406">
        <f t="shared" si="8"/>
        <v>0</v>
      </c>
      <c r="K75" s="379">
        <v>0</v>
      </c>
      <c r="L75" s="406">
        <f t="shared" si="4"/>
        <v>0</v>
      </c>
      <c r="M75" s="379">
        <f t="shared" si="5"/>
        <v>0</v>
      </c>
      <c r="N75" s="406">
        <f t="shared" si="1"/>
        <v>0</v>
      </c>
      <c r="O75" s="379"/>
    </row>
    <row r="76" spans="1:15" ht="12.75" x14ac:dyDescent="0.2">
      <c r="A76" s="379">
        <f>AT3A_Schools_PS!A75</f>
        <v>66</v>
      </c>
      <c r="B76" s="379" t="str">
        <f>AT3A_Schools_PS!B75</f>
        <v>66-SHRAWASTI</v>
      </c>
      <c r="C76" s="379">
        <v>1163</v>
      </c>
      <c r="D76" s="406">
        <v>58.15</v>
      </c>
      <c r="E76" s="379">
        <v>962</v>
      </c>
      <c r="F76" s="406">
        <f t="shared" si="10"/>
        <v>48.1</v>
      </c>
      <c r="G76" s="379"/>
      <c r="H76" s="379"/>
      <c r="I76" s="379">
        <v>201</v>
      </c>
      <c r="J76" s="406">
        <f t="shared" si="8"/>
        <v>10.050000000000001</v>
      </c>
      <c r="K76" s="379">
        <v>0</v>
      </c>
      <c r="L76" s="406">
        <f t="shared" si="4"/>
        <v>0</v>
      </c>
      <c r="M76" s="379">
        <f t="shared" si="5"/>
        <v>0</v>
      </c>
      <c r="N76" s="406">
        <f t="shared" si="1"/>
        <v>0</v>
      </c>
      <c r="O76" s="379"/>
    </row>
    <row r="77" spans="1:15" ht="12.75" x14ac:dyDescent="0.2">
      <c r="A77" s="379">
        <f>AT3A_Schools_PS!A76</f>
        <v>67</v>
      </c>
      <c r="B77" s="379" t="str">
        <f>AT3A_Schools_PS!B76</f>
        <v>67-SIDDHARTHNAGAR</v>
      </c>
      <c r="C77" s="379">
        <v>2271</v>
      </c>
      <c r="D77" s="406">
        <v>113.55</v>
      </c>
      <c r="E77" s="379">
        <v>2271</v>
      </c>
      <c r="F77" s="406">
        <f t="shared" si="10"/>
        <v>113.55</v>
      </c>
      <c r="G77" s="379"/>
      <c r="H77" s="379"/>
      <c r="I77" s="379">
        <v>0</v>
      </c>
      <c r="J77" s="406">
        <f t="shared" si="8"/>
        <v>0</v>
      </c>
      <c r="K77" s="379">
        <v>0</v>
      </c>
      <c r="L77" s="406">
        <f t="shared" si="4"/>
        <v>0</v>
      </c>
      <c r="M77" s="379">
        <f t="shared" si="5"/>
        <v>0</v>
      </c>
      <c r="N77" s="406">
        <f t="shared" si="1"/>
        <v>0</v>
      </c>
      <c r="O77" s="379"/>
    </row>
    <row r="78" spans="1:15" ht="12.75" x14ac:dyDescent="0.2">
      <c r="A78" s="379">
        <f>AT3A_Schools_PS!A77</f>
        <v>68</v>
      </c>
      <c r="B78" s="379" t="str">
        <f>AT3A_Schools_PS!B77</f>
        <v>68-SITAPUR</v>
      </c>
      <c r="C78" s="379">
        <v>3622</v>
      </c>
      <c r="D78" s="406">
        <v>181.1</v>
      </c>
      <c r="E78" s="379">
        <v>3622</v>
      </c>
      <c r="F78" s="406">
        <f t="shared" si="10"/>
        <v>181.1</v>
      </c>
      <c r="G78" s="379"/>
      <c r="H78" s="379"/>
      <c r="I78" s="379">
        <v>0</v>
      </c>
      <c r="J78" s="406">
        <f t="shared" si="8"/>
        <v>0</v>
      </c>
      <c r="K78" s="379">
        <v>0</v>
      </c>
      <c r="L78" s="406">
        <f t="shared" si="4"/>
        <v>0</v>
      </c>
      <c r="M78" s="379">
        <f t="shared" si="5"/>
        <v>0</v>
      </c>
      <c r="N78" s="406">
        <f t="shared" si="1"/>
        <v>0</v>
      </c>
      <c r="O78" s="379"/>
    </row>
    <row r="79" spans="1:15" ht="12.75" x14ac:dyDescent="0.2">
      <c r="A79" s="379">
        <f>AT3A_Schools_PS!A78</f>
        <v>69</v>
      </c>
      <c r="B79" s="379" t="str">
        <f>AT3A_Schools_PS!B78</f>
        <v>69-SONBHADRA</v>
      </c>
      <c r="C79" s="379">
        <v>1876</v>
      </c>
      <c r="D79" s="406">
        <v>93.8</v>
      </c>
      <c r="E79" s="379">
        <v>1876</v>
      </c>
      <c r="F79" s="406">
        <f t="shared" si="10"/>
        <v>93.8</v>
      </c>
      <c r="G79" s="379"/>
      <c r="H79" s="379"/>
      <c r="I79" s="379">
        <v>0</v>
      </c>
      <c r="J79" s="406">
        <f t="shared" si="8"/>
        <v>0</v>
      </c>
      <c r="K79" s="379">
        <v>0</v>
      </c>
      <c r="L79" s="406">
        <f t="shared" si="4"/>
        <v>0</v>
      </c>
      <c r="M79" s="379">
        <f t="shared" si="5"/>
        <v>0</v>
      </c>
      <c r="N79" s="406">
        <f t="shared" si="1"/>
        <v>0</v>
      </c>
      <c r="O79" s="379"/>
    </row>
    <row r="80" spans="1:15" ht="12.75" x14ac:dyDescent="0.2">
      <c r="A80" s="379">
        <f>AT3A_Schools_PS!A79</f>
        <v>70</v>
      </c>
      <c r="B80" s="379" t="str">
        <f>AT3A_Schools_PS!B79</f>
        <v>70-SULTANPUR</v>
      </c>
      <c r="C80" s="379">
        <v>1970</v>
      </c>
      <c r="D80" s="406">
        <v>98.5</v>
      </c>
      <c r="E80" s="379">
        <v>1970</v>
      </c>
      <c r="F80" s="406">
        <f t="shared" si="10"/>
        <v>98.5</v>
      </c>
      <c r="G80" s="379"/>
      <c r="H80" s="379"/>
      <c r="I80" s="379">
        <v>0</v>
      </c>
      <c r="J80" s="406">
        <f t="shared" si="8"/>
        <v>0</v>
      </c>
      <c r="K80" s="379">
        <v>0</v>
      </c>
      <c r="L80" s="406">
        <f t="shared" si="4"/>
        <v>0</v>
      </c>
      <c r="M80" s="379">
        <f t="shared" si="5"/>
        <v>0</v>
      </c>
      <c r="N80" s="406">
        <f t="shared" si="1"/>
        <v>0</v>
      </c>
      <c r="O80" s="379"/>
    </row>
    <row r="81" spans="1:15" ht="12.75" x14ac:dyDescent="0.2">
      <c r="A81" s="379">
        <f>AT3A_Schools_PS!A80</f>
        <v>71</v>
      </c>
      <c r="B81" s="379" t="str">
        <f>AT3A_Schools_PS!B80</f>
        <v>71-UNNAO</v>
      </c>
      <c r="C81" s="379">
        <v>2748</v>
      </c>
      <c r="D81" s="406">
        <v>137.4</v>
      </c>
      <c r="E81" s="379">
        <v>2748</v>
      </c>
      <c r="F81" s="406">
        <f t="shared" si="10"/>
        <v>137.4</v>
      </c>
      <c r="G81" s="379"/>
      <c r="H81" s="379"/>
      <c r="I81" s="379">
        <v>0</v>
      </c>
      <c r="J81" s="406">
        <f t="shared" si="8"/>
        <v>0</v>
      </c>
      <c r="K81" s="379">
        <v>0</v>
      </c>
      <c r="L81" s="406">
        <f t="shared" si="4"/>
        <v>0</v>
      </c>
      <c r="M81" s="379">
        <f t="shared" si="5"/>
        <v>0</v>
      </c>
      <c r="N81" s="406">
        <f t="shared" si="1"/>
        <v>0</v>
      </c>
      <c r="O81" s="379"/>
    </row>
    <row r="82" spans="1:15" ht="12.75" x14ac:dyDescent="0.2">
      <c r="A82" s="379">
        <f>AT3A_Schools_PS!A81</f>
        <v>72</v>
      </c>
      <c r="B82" s="379" t="str">
        <f>AT3A_Schools_PS!B81</f>
        <v>72-VARANASI</v>
      </c>
      <c r="C82" s="379">
        <v>1405</v>
      </c>
      <c r="D82" s="406">
        <v>70.25</v>
      </c>
      <c r="E82" s="379">
        <v>1405</v>
      </c>
      <c r="F82" s="406">
        <f t="shared" si="10"/>
        <v>70.25</v>
      </c>
      <c r="G82" s="379"/>
      <c r="H82" s="379"/>
      <c r="I82" s="379">
        <v>0</v>
      </c>
      <c r="J82" s="406">
        <f t="shared" si="8"/>
        <v>0</v>
      </c>
      <c r="K82" s="379">
        <v>0</v>
      </c>
      <c r="L82" s="406">
        <f t="shared" si="4"/>
        <v>0</v>
      </c>
      <c r="M82" s="379">
        <f t="shared" si="5"/>
        <v>0</v>
      </c>
      <c r="N82" s="406">
        <f t="shared" si="1"/>
        <v>0</v>
      </c>
      <c r="O82" s="379"/>
    </row>
    <row r="83" spans="1:15" ht="12.75" x14ac:dyDescent="0.2">
      <c r="A83" s="379">
        <f>AT3A_Schools_PS!A82</f>
        <v>73</v>
      </c>
      <c r="B83" s="379" t="str">
        <f>AT3A_Schools_PS!B82</f>
        <v>73-SAMBHAL</v>
      </c>
      <c r="C83" s="379">
        <v>1539</v>
      </c>
      <c r="D83" s="406">
        <v>76.95</v>
      </c>
      <c r="E83" s="379">
        <v>1539</v>
      </c>
      <c r="F83" s="406">
        <f t="shared" si="10"/>
        <v>76.95</v>
      </c>
      <c r="G83" s="379"/>
      <c r="H83" s="379"/>
      <c r="I83" s="379">
        <v>0</v>
      </c>
      <c r="J83" s="406">
        <f t="shared" si="8"/>
        <v>0</v>
      </c>
      <c r="K83" s="379">
        <v>0</v>
      </c>
      <c r="L83" s="406">
        <f t="shared" si="4"/>
        <v>0</v>
      </c>
      <c r="M83" s="379">
        <f t="shared" si="5"/>
        <v>0</v>
      </c>
      <c r="N83" s="406">
        <f t="shared" si="1"/>
        <v>0</v>
      </c>
      <c r="O83" s="379"/>
    </row>
    <row r="84" spans="1:15" ht="12.75" x14ac:dyDescent="0.2">
      <c r="A84" s="379">
        <f>AT3A_Schools_PS!A83</f>
        <v>74</v>
      </c>
      <c r="B84" s="379" t="str">
        <f>AT3A_Schools_PS!B83</f>
        <v>74-HAPUR</v>
      </c>
      <c r="C84" s="379">
        <v>637</v>
      </c>
      <c r="D84" s="406">
        <v>31.85</v>
      </c>
      <c r="E84" s="379">
        <v>577</v>
      </c>
      <c r="F84" s="406">
        <f t="shared" si="10"/>
        <v>28.85</v>
      </c>
      <c r="G84" s="379"/>
      <c r="H84" s="379"/>
      <c r="I84" s="379">
        <v>0</v>
      </c>
      <c r="J84" s="406">
        <f t="shared" si="8"/>
        <v>0</v>
      </c>
      <c r="K84" s="379">
        <v>0</v>
      </c>
      <c r="L84" s="406">
        <f t="shared" si="4"/>
        <v>0</v>
      </c>
      <c r="M84" s="379">
        <f t="shared" si="5"/>
        <v>60</v>
      </c>
      <c r="N84" s="406">
        <f t="shared" si="1"/>
        <v>3</v>
      </c>
      <c r="O84" s="379"/>
    </row>
    <row r="85" spans="1:15" ht="12.75" x14ac:dyDescent="0.2">
      <c r="A85" s="379">
        <f>AT3A_Schools_PS!A84</f>
        <v>75</v>
      </c>
      <c r="B85" s="379" t="str">
        <f>AT3A_Schools_PS!B84</f>
        <v>75-SHAMLI</v>
      </c>
      <c r="C85" s="379">
        <v>833</v>
      </c>
      <c r="D85" s="406">
        <v>41.65</v>
      </c>
      <c r="E85" s="379">
        <v>833</v>
      </c>
      <c r="F85" s="406">
        <f t="shared" si="10"/>
        <v>41.65</v>
      </c>
      <c r="G85" s="379"/>
      <c r="H85" s="379"/>
      <c r="I85" s="379">
        <v>0</v>
      </c>
      <c r="J85" s="406">
        <f t="shared" si="8"/>
        <v>0</v>
      </c>
      <c r="K85" s="379">
        <v>0</v>
      </c>
      <c r="L85" s="406">
        <f t="shared" si="4"/>
        <v>0</v>
      </c>
      <c r="M85" s="379">
        <f t="shared" si="5"/>
        <v>0</v>
      </c>
      <c r="N85" s="406">
        <f t="shared" si="1"/>
        <v>0</v>
      </c>
      <c r="O85" s="379"/>
    </row>
    <row r="90" spans="1:15" ht="15.75" customHeight="1" x14ac:dyDescent="0.2">
      <c r="A90" s="347" t="str">
        <f>AT_2A_fundflow!A73</f>
        <v>Date:</v>
      </c>
      <c r="M90" s="388" t="str">
        <f>'AT-1'!J46</f>
        <v>(Signature)</v>
      </c>
    </row>
    <row r="91" spans="1:15" ht="15.75" customHeight="1" x14ac:dyDescent="0.2">
      <c r="A91" s="347" t="str">
        <f>AT_2A_fundflow!A74</f>
        <v>Place: LUCKNOW</v>
      </c>
      <c r="M91" s="388" t="str">
        <f>'AT-1'!J47</f>
        <v>Secretary Basic Education Department</v>
      </c>
    </row>
    <row r="92" spans="1:15" ht="15.75" customHeight="1" x14ac:dyDescent="0.2">
      <c r="H92" s="496" t="str">
        <f>'AT-1'!I48</f>
        <v>Seal:</v>
      </c>
      <c r="L92" s="388" t="str">
        <f>'AT-1'!I48</f>
        <v>Seal:</v>
      </c>
    </row>
  </sheetData>
  <mergeCells count="13">
    <mergeCell ref="E6:F6"/>
    <mergeCell ref="C6:D6"/>
    <mergeCell ref="A3:O3"/>
    <mergeCell ref="A2:O2"/>
    <mergeCell ref="D1:E1"/>
    <mergeCell ref="A4:O4"/>
    <mergeCell ref="G6:H6"/>
    <mergeCell ref="I6:J6"/>
    <mergeCell ref="K6:L6"/>
    <mergeCell ref="M6:N6"/>
    <mergeCell ref="O6:O7"/>
    <mergeCell ref="B6:B7"/>
    <mergeCell ref="A6:A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AA91"/>
  <sheetViews>
    <sheetView view="pageBreakPreview" zoomScaleSheetLayoutView="100" workbookViewId="0">
      <pane xSplit="2" ySplit="9" topLeftCell="C8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5703125" style="387" customWidth="1"/>
    <col min="2" max="2" width="24.42578125" style="387" customWidth="1"/>
    <col min="3" max="3" width="15.7109375" style="387" customWidth="1"/>
    <col min="4" max="4" width="16" style="387" customWidth="1"/>
    <col min="5" max="5" width="15.5703125" style="387" customWidth="1"/>
    <col min="6" max="6" width="15.28515625" style="387" customWidth="1"/>
    <col min="7" max="7" width="15" style="387" customWidth="1"/>
    <col min="8" max="8" width="17.7109375" style="387" customWidth="1"/>
    <col min="9" max="9" width="14.42578125" style="387" hidden="1"/>
    <col min="10" max="16384" width="14.42578125" style="387"/>
  </cols>
  <sheetData>
    <row r="1" spans="1:27" ht="12.75" x14ac:dyDescent="0.2">
      <c r="A1" s="302"/>
      <c r="B1" s="302"/>
      <c r="C1" s="302"/>
      <c r="D1" s="302"/>
      <c r="E1" s="302"/>
      <c r="F1" s="302"/>
      <c r="G1" s="434"/>
      <c r="H1" s="434" t="s">
        <v>522</v>
      </c>
    </row>
    <row r="2" spans="1:27" ht="12.75" x14ac:dyDescent="0.2">
      <c r="A2" s="594" t="str">
        <f>'AT-2-S1 BUDGET'!A2</f>
        <v>[Mid Day Meal Scheme, U.P.]</v>
      </c>
      <c r="B2" s="608"/>
      <c r="C2" s="608"/>
      <c r="D2" s="608"/>
      <c r="E2" s="608"/>
      <c r="F2" s="608"/>
      <c r="G2" s="608"/>
      <c r="H2" s="608"/>
    </row>
    <row r="3" spans="1:27" ht="23.25" x14ac:dyDescent="0.2">
      <c r="A3" s="597" t="str">
        <f>'AT-2-S1 BUDGET'!A3</f>
        <v>Annual Work Plan and Budget 2018-19</v>
      </c>
      <c r="B3" s="608"/>
      <c r="C3" s="608"/>
      <c r="D3" s="608"/>
      <c r="E3" s="608"/>
      <c r="F3" s="608"/>
      <c r="G3" s="608"/>
      <c r="H3" s="608"/>
    </row>
    <row r="4" spans="1:27" ht="12.75" x14ac:dyDescent="0.2">
      <c r="A4" s="602" t="s">
        <v>523</v>
      </c>
      <c r="B4" s="608"/>
      <c r="C4" s="608"/>
      <c r="D4" s="608"/>
      <c r="E4" s="608"/>
      <c r="F4" s="608"/>
      <c r="G4" s="608"/>
      <c r="H4" s="608"/>
    </row>
    <row r="5" spans="1:27" ht="12.75" x14ac:dyDescent="0.2">
      <c r="A5" s="324" t="str">
        <f>AT_2A_fundflow!A5</f>
        <v>State: UTTAR PRADESH</v>
      </c>
      <c r="B5" s="302"/>
      <c r="C5" s="302"/>
      <c r="D5" s="302"/>
      <c r="E5" s="302"/>
      <c r="F5" s="357"/>
      <c r="G5" s="374"/>
      <c r="H5" s="374" t="str">
        <f>AT_2A_fundflow!U5</f>
        <v>(For the Period 01.04.17 to 31.03.18)</v>
      </c>
    </row>
    <row r="6" spans="1:27" ht="15.75" customHeight="1" x14ac:dyDescent="0.2">
      <c r="A6" s="603" t="s">
        <v>91</v>
      </c>
      <c r="B6" s="603" t="s">
        <v>99</v>
      </c>
      <c r="C6" s="603" t="s">
        <v>524</v>
      </c>
      <c r="D6" s="605" t="s">
        <v>525</v>
      </c>
      <c r="E6" s="609"/>
      <c r="F6" s="609"/>
      <c r="G6" s="609"/>
      <c r="H6" s="610"/>
    </row>
    <row r="7" spans="1:27" ht="62.25" customHeight="1" x14ac:dyDescent="0.2">
      <c r="A7" s="611"/>
      <c r="B7" s="611"/>
      <c r="C7" s="611"/>
      <c r="D7" s="310" t="s">
        <v>526</v>
      </c>
      <c r="E7" s="310" t="s">
        <v>527</v>
      </c>
      <c r="F7" s="310" t="s">
        <v>528</v>
      </c>
      <c r="G7" s="310" t="s">
        <v>529</v>
      </c>
      <c r="H7" s="310" t="s">
        <v>10</v>
      </c>
    </row>
    <row r="8" spans="1:27" ht="15.75" customHeight="1" x14ac:dyDescent="0.2">
      <c r="A8" s="310">
        <v>1</v>
      </c>
      <c r="B8" s="310">
        <v>2</v>
      </c>
      <c r="C8" s="310">
        <v>3</v>
      </c>
      <c r="D8" s="310">
        <v>4</v>
      </c>
      <c r="E8" s="310">
        <v>5</v>
      </c>
      <c r="F8" s="310">
        <v>6</v>
      </c>
      <c r="G8" s="310">
        <v>7</v>
      </c>
      <c r="H8" s="310">
        <v>8</v>
      </c>
    </row>
    <row r="9" spans="1:27" ht="12.75" x14ac:dyDescent="0.2">
      <c r="A9" s="375"/>
      <c r="B9" s="375" t="s">
        <v>32</v>
      </c>
      <c r="C9" s="400">
        <f t="shared" ref="C9:H9" si="0">SUM(C10:C84)</f>
        <v>167845</v>
      </c>
      <c r="D9" s="400">
        <f t="shared" si="0"/>
        <v>150905</v>
      </c>
      <c r="E9" s="400">
        <f t="shared" si="0"/>
        <v>0</v>
      </c>
      <c r="F9" s="400">
        <f t="shared" si="0"/>
        <v>10276</v>
      </c>
      <c r="G9" s="400">
        <f t="shared" si="0"/>
        <v>6660</v>
      </c>
      <c r="H9" s="400">
        <f t="shared" si="0"/>
        <v>4</v>
      </c>
      <c r="I9" s="347"/>
      <c r="J9" s="347"/>
      <c r="K9" s="347"/>
      <c r="L9" s="347"/>
      <c r="M9" s="347"/>
      <c r="N9" s="347"/>
      <c r="O9" s="347"/>
      <c r="P9" s="347"/>
      <c r="Q9" s="347"/>
      <c r="R9" s="347"/>
      <c r="S9" s="347"/>
      <c r="T9" s="347"/>
      <c r="U9" s="347"/>
      <c r="V9" s="347"/>
      <c r="W9" s="347"/>
      <c r="X9" s="347"/>
      <c r="Y9" s="347"/>
      <c r="Z9" s="347"/>
      <c r="AA9" s="347"/>
    </row>
    <row r="10" spans="1:27" ht="12.75" x14ac:dyDescent="0.2">
      <c r="A10" s="379">
        <f>AT3A_Schools_PS!A10</f>
        <v>1</v>
      </c>
      <c r="B10" s="379" t="str">
        <f>AT3A_Schools_PS!B10</f>
        <v>01-AGRA</v>
      </c>
      <c r="C10" s="401">
        <f>'AT-3'!G9</f>
        <v>3024</v>
      </c>
      <c r="D10" s="379">
        <v>2896</v>
      </c>
      <c r="E10" s="379">
        <v>0</v>
      </c>
      <c r="F10" s="379">
        <v>71</v>
      </c>
      <c r="G10" s="379">
        <v>57</v>
      </c>
      <c r="H10" s="379">
        <v>0</v>
      </c>
      <c r="I10" s="387">
        <f t="shared" ref="I10:I84" si="1">D10+E10+F10+G10+H10</f>
        <v>3024</v>
      </c>
    </row>
    <row r="11" spans="1:27" ht="12.75" x14ac:dyDescent="0.2">
      <c r="A11" s="379">
        <f>AT3A_Schools_PS!A11</f>
        <v>2</v>
      </c>
      <c r="B11" s="379" t="str">
        <f>AT3A_Schools_PS!B11</f>
        <v>02-ALIGARH</v>
      </c>
      <c r="C11" s="401">
        <f>'AT-3'!G10</f>
        <v>2644</v>
      </c>
      <c r="D11" s="379">
        <v>2362</v>
      </c>
      <c r="E11" s="379">
        <v>0</v>
      </c>
      <c r="F11" s="379">
        <v>0</v>
      </c>
      <c r="G11" s="379">
        <v>282</v>
      </c>
      <c r="H11" s="379">
        <v>0</v>
      </c>
      <c r="I11" s="387">
        <f t="shared" si="1"/>
        <v>2644</v>
      </c>
    </row>
    <row r="12" spans="1:27" ht="12.75" x14ac:dyDescent="0.2">
      <c r="A12" s="379">
        <f>AT3A_Schools_PS!A12</f>
        <v>3</v>
      </c>
      <c r="B12" s="379" t="str">
        <f>AT3A_Schools_PS!B12</f>
        <v>03-ALLAHABAD</v>
      </c>
      <c r="C12" s="401">
        <f>'AT-3'!G11</f>
        <v>3887</v>
      </c>
      <c r="D12" s="379">
        <v>3392</v>
      </c>
      <c r="E12" s="379">
        <v>0</v>
      </c>
      <c r="F12" s="379">
        <v>495</v>
      </c>
      <c r="G12" s="379">
        <v>0</v>
      </c>
      <c r="H12" s="379">
        <v>0</v>
      </c>
      <c r="I12" s="387">
        <f t="shared" si="1"/>
        <v>3887</v>
      </c>
    </row>
    <row r="13" spans="1:27" ht="12.75" x14ac:dyDescent="0.2">
      <c r="A13" s="379">
        <f>AT3A_Schools_PS!A13</f>
        <v>4</v>
      </c>
      <c r="B13" s="379" t="str">
        <f>AT3A_Schools_PS!B13</f>
        <v>04-AMBEDKAR NAGAR</v>
      </c>
      <c r="C13" s="401">
        <f>'AT-3'!G12</f>
        <v>2049</v>
      </c>
      <c r="D13" s="379">
        <v>1936</v>
      </c>
      <c r="E13" s="379">
        <v>0</v>
      </c>
      <c r="F13" s="379">
        <v>113</v>
      </c>
      <c r="G13" s="379">
        <v>0</v>
      </c>
      <c r="H13" s="379">
        <v>0</v>
      </c>
      <c r="I13" s="387">
        <f t="shared" si="1"/>
        <v>2049</v>
      </c>
    </row>
    <row r="14" spans="1:27" ht="12.75" x14ac:dyDescent="0.2">
      <c r="A14" s="379">
        <f>AT3A_Schools_PS!A14</f>
        <v>5</v>
      </c>
      <c r="B14" s="379" t="str">
        <f>AT3A_Schools_PS!B14</f>
        <v>05-AURAIYA</v>
      </c>
      <c r="C14" s="401">
        <f>'AT-3'!G13</f>
        <v>1638</v>
      </c>
      <c r="D14" s="379">
        <v>1311</v>
      </c>
      <c r="E14" s="379">
        <v>0</v>
      </c>
      <c r="F14" s="379">
        <v>327</v>
      </c>
      <c r="G14" s="379">
        <v>0</v>
      </c>
      <c r="H14" s="379">
        <v>0</v>
      </c>
      <c r="I14" s="387">
        <f t="shared" si="1"/>
        <v>1638</v>
      </c>
    </row>
    <row r="15" spans="1:27" ht="12.75" x14ac:dyDescent="0.2">
      <c r="A15" s="379">
        <f>AT3A_Schools_PS!A15</f>
        <v>6</v>
      </c>
      <c r="B15" s="379" t="str">
        <f>AT3A_Schools_PS!B15</f>
        <v>06-AZAMGARH</v>
      </c>
      <c r="C15" s="401">
        <f>'AT-3'!G14</f>
        <v>3564</v>
      </c>
      <c r="D15" s="379">
        <v>2998</v>
      </c>
      <c r="E15" s="379">
        <v>0</v>
      </c>
      <c r="F15" s="379">
        <v>566</v>
      </c>
      <c r="G15" s="379">
        <v>0</v>
      </c>
      <c r="H15" s="379">
        <v>0</v>
      </c>
      <c r="I15" s="387">
        <f t="shared" si="1"/>
        <v>3564</v>
      </c>
    </row>
    <row r="16" spans="1:27" ht="12.75" x14ac:dyDescent="0.2">
      <c r="A16" s="379">
        <f>AT3A_Schools_PS!A16</f>
        <v>7</v>
      </c>
      <c r="B16" s="379" t="str">
        <f>AT3A_Schools_PS!B16</f>
        <v>07-BADAUN</v>
      </c>
      <c r="C16" s="401">
        <f>'AT-3'!G15</f>
        <v>2539</v>
      </c>
      <c r="D16" s="379">
        <v>1537</v>
      </c>
      <c r="E16" s="379">
        <v>0</v>
      </c>
      <c r="F16" s="379">
        <v>1002</v>
      </c>
      <c r="G16" s="379">
        <v>0</v>
      </c>
      <c r="H16" s="379">
        <v>0</v>
      </c>
      <c r="I16" s="387">
        <f t="shared" si="1"/>
        <v>2539</v>
      </c>
    </row>
    <row r="17" spans="1:9" ht="12.75" x14ac:dyDescent="0.2">
      <c r="A17" s="379">
        <f>AT3A_Schools_PS!A17</f>
        <v>8</v>
      </c>
      <c r="B17" s="379" t="str">
        <f>AT3A_Schools_PS!B17</f>
        <v>08-BAGHPAT</v>
      </c>
      <c r="C17" s="401">
        <f>'AT-3'!G16</f>
        <v>778</v>
      </c>
      <c r="D17" s="379">
        <v>712</v>
      </c>
      <c r="E17" s="379">
        <v>0</v>
      </c>
      <c r="F17" s="379">
        <v>0</v>
      </c>
      <c r="G17" s="379">
        <v>66</v>
      </c>
      <c r="H17" s="379">
        <v>0</v>
      </c>
      <c r="I17" s="387">
        <f t="shared" si="1"/>
        <v>778</v>
      </c>
    </row>
    <row r="18" spans="1:9" ht="12.75" x14ac:dyDescent="0.2">
      <c r="A18" s="379">
        <f>AT3A_Schools_PS!A18</f>
        <v>9</v>
      </c>
      <c r="B18" s="379" t="str">
        <f>AT3A_Schools_PS!B18</f>
        <v>09-BAHRAICH</v>
      </c>
      <c r="C18" s="401">
        <f>'AT-3'!G17</f>
        <v>3519</v>
      </c>
      <c r="D18" s="379">
        <v>3460</v>
      </c>
      <c r="E18" s="379">
        <v>0</v>
      </c>
      <c r="F18" s="379">
        <v>59</v>
      </c>
      <c r="G18" s="379">
        <v>0</v>
      </c>
      <c r="H18" s="379">
        <v>0</v>
      </c>
      <c r="I18" s="387">
        <f t="shared" si="1"/>
        <v>3519</v>
      </c>
    </row>
    <row r="19" spans="1:9" ht="12.75" x14ac:dyDescent="0.2">
      <c r="A19" s="379">
        <f>AT3A_Schools_PS!A19</f>
        <v>10</v>
      </c>
      <c r="B19" s="379" t="str">
        <f>AT3A_Schools_PS!B19</f>
        <v>10-BALLIA</v>
      </c>
      <c r="C19" s="401">
        <f>'AT-3'!G18</f>
        <v>2842</v>
      </c>
      <c r="D19" s="379">
        <v>2727</v>
      </c>
      <c r="E19" s="379">
        <v>0</v>
      </c>
      <c r="F19" s="379">
        <v>115</v>
      </c>
      <c r="G19" s="379">
        <v>0</v>
      </c>
      <c r="H19" s="379">
        <v>0</v>
      </c>
      <c r="I19" s="387">
        <f t="shared" si="1"/>
        <v>2842</v>
      </c>
    </row>
    <row r="20" spans="1:9" ht="12.75" x14ac:dyDescent="0.2">
      <c r="A20" s="379">
        <f>AT3A_Schools_PS!A20</f>
        <v>11</v>
      </c>
      <c r="B20" s="379" t="str">
        <f>AT3A_Schools_PS!B20</f>
        <v>11-BALRAMPUR</v>
      </c>
      <c r="C20" s="401">
        <f>'AT-3'!G19</f>
        <v>2286</v>
      </c>
      <c r="D20" s="379">
        <v>2286</v>
      </c>
      <c r="E20" s="379">
        <v>0</v>
      </c>
      <c r="F20" s="379">
        <v>0</v>
      </c>
      <c r="G20" s="379">
        <v>0</v>
      </c>
      <c r="H20" s="379">
        <v>0</v>
      </c>
      <c r="I20" s="387">
        <f t="shared" si="1"/>
        <v>2286</v>
      </c>
    </row>
    <row r="21" spans="1:9" ht="12.75" x14ac:dyDescent="0.2">
      <c r="A21" s="379">
        <f>AT3A_Schools_PS!A21</f>
        <v>12</v>
      </c>
      <c r="B21" s="379" t="str">
        <f>AT3A_Schools_PS!B21</f>
        <v>12-BANDA</v>
      </c>
      <c r="C21" s="401">
        <f>'AT-3'!G20</f>
        <v>2102</v>
      </c>
      <c r="D21" s="379">
        <v>1134</v>
      </c>
      <c r="E21" s="379">
        <v>0</v>
      </c>
      <c r="F21" s="379">
        <v>968</v>
      </c>
      <c r="G21" s="379">
        <v>0</v>
      </c>
      <c r="H21" s="379">
        <v>0</v>
      </c>
      <c r="I21" s="387">
        <f t="shared" si="1"/>
        <v>2102</v>
      </c>
    </row>
    <row r="22" spans="1:9" ht="12.75" x14ac:dyDescent="0.2">
      <c r="A22" s="379">
        <f>AT3A_Schools_PS!A22</f>
        <v>13</v>
      </c>
      <c r="B22" s="379" t="str">
        <f>AT3A_Schools_PS!B22</f>
        <v>13-BARABANKI</v>
      </c>
      <c r="C22" s="401">
        <f>'AT-3'!G21</f>
        <v>3109</v>
      </c>
      <c r="D22" s="379">
        <v>2842</v>
      </c>
      <c r="E22" s="379">
        <v>0</v>
      </c>
      <c r="F22" s="379">
        <v>263</v>
      </c>
      <c r="G22" s="379">
        <v>0</v>
      </c>
      <c r="H22" s="379">
        <v>4</v>
      </c>
      <c r="I22" s="387">
        <f t="shared" si="1"/>
        <v>3109</v>
      </c>
    </row>
    <row r="23" spans="1:9" ht="12.75" x14ac:dyDescent="0.2">
      <c r="A23" s="379">
        <f>AT3A_Schools_PS!A23</f>
        <v>14</v>
      </c>
      <c r="B23" s="379" t="str">
        <f>AT3A_Schools_PS!B23</f>
        <v>14-BAREILY</v>
      </c>
      <c r="C23" s="401">
        <f>'AT-3'!G22</f>
        <v>3021</v>
      </c>
      <c r="D23" s="379">
        <v>2699</v>
      </c>
      <c r="E23" s="379">
        <v>0</v>
      </c>
      <c r="F23" s="379">
        <v>113</v>
      </c>
      <c r="G23" s="379">
        <v>209</v>
      </c>
      <c r="H23" s="379">
        <v>0</v>
      </c>
      <c r="I23" s="387">
        <f t="shared" si="1"/>
        <v>3021</v>
      </c>
    </row>
    <row r="24" spans="1:9" ht="12.75" x14ac:dyDescent="0.2">
      <c r="A24" s="379">
        <f>AT3A_Schools_PS!A24</f>
        <v>15</v>
      </c>
      <c r="B24" s="379" t="str">
        <f>AT3A_Schools_PS!B24</f>
        <v>15-BASTI</v>
      </c>
      <c r="C24" s="401">
        <f>'AT-3'!G23</f>
        <v>2539</v>
      </c>
      <c r="D24" s="379">
        <v>2124</v>
      </c>
      <c r="E24" s="379">
        <v>0</v>
      </c>
      <c r="F24" s="379">
        <v>415</v>
      </c>
      <c r="G24" s="379">
        <v>0</v>
      </c>
      <c r="H24" s="379">
        <v>0</v>
      </c>
      <c r="I24" s="387">
        <f t="shared" si="1"/>
        <v>2539</v>
      </c>
    </row>
    <row r="25" spans="1:9" ht="12.75" x14ac:dyDescent="0.2">
      <c r="A25" s="379">
        <f>AT3A_Schools_PS!A25</f>
        <v>16</v>
      </c>
      <c r="B25" s="379" t="str">
        <f>AT3A_Schools_PS!B25</f>
        <v>16-BHADOHI</v>
      </c>
      <c r="C25" s="401">
        <f>'AT-3'!G24</f>
        <v>1154</v>
      </c>
      <c r="D25" s="379">
        <v>1118</v>
      </c>
      <c r="E25" s="379">
        <v>0</v>
      </c>
      <c r="F25" s="379">
        <v>36</v>
      </c>
      <c r="G25" s="379">
        <v>0</v>
      </c>
      <c r="H25" s="379">
        <v>0</v>
      </c>
      <c r="I25" s="387">
        <f t="shared" si="1"/>
        <v>1154</v>
      </c>
    </row>
    <row r="26" spans="1:9" ht="12.75" x14ac:dyDescent="0.2">
      <c r="A26" s="379">
        <f>AT3A_Schools_PS!A26</f>
        <v>17</v>
      </c>
      <c r="B26" s="379" t="str">
        <f>AT3A_Schools_PS!B26</f>
        <v>17-BIJNOUR</v>
      </c>
      <c r="C26" s="401">
        <f>'AT-3'!G25</f>
        <v>2707</v>
      </c>
      <c r="D26" s="379">
        <v>2470</v>
      </c>
      <c r="E26" s="379">
        <v>0</v>
      </c>
      <c r="F26" s="379">
        <v>0</v>
      </c>
      <c r="G26" s="379">
        <v>237</v>
      </c>
      <c r="H26" s="379">
        <v>0</v>
      </c>
      <c r="I26" s="387">
        <f t="shared" si="1"/>
        <v>2707</v>
      </c>
    </row>
    <row r="27" spans="1:9" ht="12.75" x14ac:dyDescent="0.2">
      <c r="A27" s="379">
        <f>AT3A_Schools_PS!A27</f>
        <v>18</v>
      </c>
      <c r="B27" s="379" t="str">
        <f>AT3A_Schools_PS!B27</f>
        <v>18-BULANDSHAHAR</v>
      </c>
      <c r="C27" s="401">
        <f>'AT-3'!G26</f>
        <v>2447</v>
      </c>
      <c r="D27" s="379">
        <v>2447</v>
      </c>
      <c r="E27" s="379">
        <v>0</v>
      </c>
      <c r="F27" s="379">
        <v>0</v>
      </c>
      <c r="G27" s="379">
        <v>0</v>
      </c>
      <c r="H27" s="379">
        <v>0</v>
      </c>
      <c r="I27" s="387">
        <f t="shared" si="1"/>
        <v>2447</v>
      </c>
    </row>
    <row r="28" spans="1:9" ht="12.75" x14ac:dyDescent="0.2">
      <c r="A28" s="379">
        <f>AT3A_Schools_PS!A28</f>
        <v>19</v>
      </c>
      <c r="B28" s="379" t="str">
        <f>AT3A_Schools_PS!B28</f>
        <v>19-CHANDAULI</v>
      </c>
      <c r="C28" s="401">
        <f>'AT-3'!G27</f>
        <v>1551</v>
      </c>
      <c r="D28" s="379">
        <v>1549</v>
      </c>
      <c r="E28" s="379">
        <v>0</v>
      </c>
      <c r="F28" s="379">
        <v>0</v>
      </c>
      <c r="G28" s="379">
        <v>2</v>
      </c>
      <c r="H28" s="379">
        <v>0</v>
      </c>
      <c r="I28" s="387">
        <f t="shared" si="1"/>
        <v>1551</v>
      </c>
    </row>
    <row r="29" spans="1:9" ht="12.75" x14ac:dyDescent="0.2">
      <c r="A29" s="379">
        <f>AT3A_Schools_PS!A29</f>
        <v>20</v>
      </c>
      <c r="B29" s="379" t="str">
        <f>AT3A_Schools_PS!B29</f>
        <v>20-CHITRAKOOT</v>
      </c>
      <c r="C29" s="401">
        <f>'AT-3'!G28</f>
        <v>1469</v>
      </c>
      <c r="D29" s="379">
        <v>1437</v>
      </c>
      <c r="E29" s="379">
        <v>0</v>
      </c>
      <c r="F29" s="379">
        <v>32</v>
      </c>
      <c r="G29" s="379">
        <v>0</v>
      </c>
      <c r="H29" s="379">
        <v>0</v>
      </c>
      <c r="I29" s="387">
        <f t="shared" si="1"/>
        <v>1469</v>
      </c>
    </row>
    <row r="30" spans="1:9" ht="12.75" x14ac:dyDescent="0.2">
      <c r="A30" s="379">
        <f>AT3A_Schools_PS!A30</f>
        <v>21</v>
      </c>
      <c r="B30" s="379" t="str">
        <f>AT3A_Schools_PS!B30</f>
        <v>21-AMETHI</v>
      </c>
      <c r="C30" s="401">
        <f>'AT-3'!G29</f>
        <v>1846</v>
      </c>
      <c r="D30" s="379">
        <v>665</v>
      </c>
      <c r="E30" s="379">
        <v>0</v>
      </c>
      <c r="F30" s="379">
        <v>1181</v>
      </c>
      <c r="G30" s="379">
        <v>0</v>
      </c>
      <c r="H30" s="379">
        <v>0</v>
      </c>
      <c r="I30" s="387">
        <f t="shared" si="1"/>
        <v>1846</v>
      </c>
    </row>
    <row r="31" spans="1:9" ht="12.75" x14ac:dyDescent="0.2">
      <c r="A31" s="379">
        <f>AT3A_Schools_PS!A31</f>
        <v>22</v>
      </c>
      <c r="B31" s="379" t="str">
        <f>AT3A_Schools_PS!B31</f>
        <v>22-DEORIA</v>
      </c>
      <c r="C31" s="401">
        <f>'AT-3'!G30</f>
        <v>2865</v>
      </c>
      <c r="D31" s="379">
        <v>2865</v>
      </c>
      <c r="E31" s="379">
        <v>0</v>
      </c>
      <c r="F31" s="379">
        <v>0</v>
      </c>
      <c r="G31" s="379">
        <v>0</v>
      </c>
      <c r="H31" s="379">
        <v>0</v>
      </c>
      <c r="I31" s="387">
        <f t="shared" si="1"/>
        <v>2865</v>
      </c>
    </row>
    <row r="32" spans="1:9" ht="12.75" x14ac:dyDescent="0.2">
      <c r="A32" s="379">
        <f>AT3A_Schools_PS!A32</f>
        <v>23</v>
      </c>
      <c r="B32" s="379" t="str">
        <f>AT3A_Schools_PS!B32</f>
        <v>23-ETAH</v>
      </c>
      <c r="C32" s="401">
        <f>'AT-3'!G31</f>
        <v>2030</v>
      </c>
      <c r="D32" s="379">
        <v>2020</v>
      </c>
      <c r="E32" s="379">
        <v>0</v>
      </c>
      <c r="F32" s="379">
        <v>10</v>
      </c>
      <c r="G32" s="379">
        <v>0</v>
      </c>
      <c r="H32" s="379">
        <v>0</v>
      </c>
      <c r="I32" s="387">
        <f t="shared" si="1"/>
        <v>2030</v>
      </c>
    </row>
    <row r="33" spans="1:9" ht="12.75" x14ac:dyDescent="0.2">
      <c r="A33" s="379">
        <f>AT3A_Schools_PS!A33</f>
        <v>24</v>
      </c>
      <c r="B33" s="379" t="str">
        <f>AT3A_Schools_PS!B33</f>
        <v>24-FAIZABAD</v>
      </c>
      <c r="C33" s="401">
        <f>'AT-3'!G32</f>
        <v>2257</v>
      </c>
      <c r="D33" s="379">
        <v>2166</v>
      </c>
      <c r="E33" s="379">
        <v>0</v>
      </c>
      <c r="F33" s="379">
        <v>91</v>
      </c>
      <c r="G33" s="379">
        <v>0</v>
      </c>
      <c r="H33" s="379">
        <v>0</v>
      </c>
      <c r="I33" s="387">
        <f t="shared" si="1"/>
        <v>2257</v>
      </c>
    </row>
    <row r="34" spans="1:9" ht="12.75" x14ac:dyDescent="0.2">
      <c r="A34" s="379">
        <f>AT3A_Schools_PS!A34</f>
        <v>25</v>
      </c>
      <c r="B34" s="379" t="str">
        <f>AT3A_Schools_PS!B34</f>
        <v>25-FARRUKHABAD</v>
      </c>
      <c r="C34" s="401">
        <f>'AT-3'!G33</f>
        <v>1974</v>
      </c>
      <c r="D34" s="379">
        <v>1861</v>
      </c>
      <c r="E34" s="379">
        <v>0</v>
      </c>
      <c r="F34" s="379">
        <v>113</v>
      </c>
      <c r="G34" s="379">
        <v>0</v>
      </c>
      <c r="H34" s="379">
        <v>0</v>
      </c>
      <c r="I34" s="387">
        <f t="shared" si="1"/>
        <v>1974</v>
      </c>
    </row>
    <row r="35" spans="1:9" ht="12.75" x14ac:dyDescent="0.2">
      <c r="A35" s="379">
        <f>AT3A_Schools_PS!A35</f>
        <v>26</v>
      </c>
      <c r="B35" s="379" t="str">
        <f>AT3A_Schools_PS!B35</f>
        <v>26-FATEHPUR</v>
      </c>
      <c r="C35" s="401">
        <f>'AT-3'!G34</f>
        <v>2818</v>
      </c>
      <c r="D35" s="379">
        <v>2765</v>
      </c>
      <c r="E35" s="379">
        <v>0</v>
      </c>
      <c r="F35" s="379">
        <v>53</v>
      </c>
      <c r="G35" s="379">
        <v>0</v>
      </c>
      <c r="H35" s="379">
        <v>0</v>
      </c>
      <c r="I35" s="387">
        <f t="shared" si="1"/>
        <v>2818</v>
      </c>
    </row>
    <row r="36" spans="1:9" ht="12.75" x14ac:dyDescent="0.2">
      <c r="A36" s="379">
        <f>AT3A_Schools_PS!A36</f>
        <v>27</v>
      </c>
      <c r="B36" s="379" t="str">
        <f>AT3A_Schools_PS!B36</f>
        <v>27-FIROZABAD</v>
      </c>
      <c r="C36" s="401">
        <f>'AT-3'!G35</f>
        <v>2262</v>
      </c>
      <c r="D36" s="379">
        <v>2158</v>
      </c>
      <c r="E36" s="379">
        <v>0</v>
      </c>
      <c r="F36" s="379">
        <v>104</v>
      </c>
      <c r="G36" s="379"/>
      <c r="H36" s="379">
        <v>0</v>
      </c>
      <c r="I36" s="387">
        <f t="shared" si="1"/>
        <v>2262</v>
      </c>
    </row>
    <row r="37" spans="1:9" ht="12.75" x14ac:dyDescent="0.2">
      <c r="A37" s="379">
        <f>AT3A_Schools_PS!A37</f>
        <v>28</v>
      </c>
      <c r="B37" s="379" t="str">
        <f>AT3A_Schools_PS!B37</f>
        <v>28-G.B. NAGAR</v>
      </c>
      <c r="C37" s="401">
        <f>'AT-3'!G36</f>
        <v>744</v>
      </c>
      <c r="D37" s="379">
        <v>744</v>
      </c>
      <c r="E37" s="379">
        <v>0</v>
      </c>
      <c r="F37" s="379">
        <v>0</v>
      </c>
      <c r="G37" s="379">
        <v>0</v>
      </c>
      <c r="H37" s="379">
        <v>0</v>
      </c>
      <c r="I37" s="387">
        <f t="shared" si="1"/>
        <v>744</v>
      </c>
    </row>
    <row r="38" spans="1:9" ht="12.75" x14ac:dyDescent="0.2">
      <c r="A38" s="379">
        <f>AT3A_Schools_PS!A38</f>
        <v>29</v>
      </c>
      <c r="B38" s="379" t="str">
        <f>AT3A_Schools_PS!B38</f>
        <v>29-GHAZIPUR</v>
      </c>
      <c r="C38" s="401">
        <f>'AT-3'!G37</f>
        <v>3012</v>
      </c>
      <c r="D38" s="379">
        <v>2695</v>
      </c>
      <c r="E38" s="379">
        <v>0</v>
      </c>
      <c r="F38" s="379">
        <v>317</v>
      </c>
      <c r="G38" s="379">
        <v>0</v>
      </c>
      <c r="H38" s="379">
        <v>0</v>
      </c>
      <c r="I38" s="387">
        <f t="shared" si="1"/>
        <v>3012</v>
      </c>
    </row>
    <row r="39" spans="1:9" ht="12.75" x14ac:dyDescent="0.2">
      <c r="A39" s="379">
        <f>AT3A_Schools_PS!A39</f>
        <v>30</v>
      </c>
      <c r="B39" s="379" t="str">
        <f>AT3A_Schools_PS!B39</f>
        <v>30-GHAZIYABAD</v>
      </c>
      <c r="C39" s="401">
        <f>'AT-3'!G38</f>
        <v>673</v>
      </c>
      <c r="D39" s="379">
        <v>673</v>
      </c>
      <c r="E39" s="379">
        <v>0</v>
      </c>
      <c r="F39" s="379">
        <v>0</v>
      </c>
      <c r="G39" s="379">
        <v>0</v>
      </c>
      <c r="H39" s="379">
        <v>0</v>
      </c>
      <c r="I39" s="387">
        <f t="shared" si="1"/>
        <v>673</v>
      </c>
    </row>
    <row r="40" spans="1:9" ht="12.75" x14ac:dyDescent="0.2">
      <c r="A40" s="379">
        <f>AT3A_Schools_PS!A40</f>
        <v>31</v>
      </c>
      <c r="B40" s="379" t="str">
        <f>AT3A_Schools_PS!B40</f>
        <v>31-GONDA</v>
      </c>
      <c r="C40" s="401">
        <f>'AT-3'!G39</f>
        <v>3209</v>
      </c>
      <c r="D40" s="379">
        <v>3133</v>
      </c>
      <c r="E40" s="379">
        <v>0</v>
      </c>
      <c r="F40" s="379">
        <v>76</v>
      </c>
      <c r="G40" s="379">
        <v>0</v>
      </c>
      <c r="H40" s="379">
        <v>0</v>
      </c>
      <c r="I40" s="387">
        <f t="shared" si="1"/>
        <v>3209</v>
      </c>
    </row>
    <row r="41" spans="1:9" ht="12.75" x14ac:dyDescent="0.2">
      <c r="A41" s="379">
        <f>AT3A_Schools_PS!A41</f>
        <v>32</v>
      </c>
      <c r="B41" s="379" t="str">
        <f>AT3A_Schools_PS!B41</f>
        <v>32-GORAKHPUR</v>
      </c>
      <c r="C41" s="401">
        <f>'AT-3'!G40</f>
        <v>3221</v>
      </c>
      <c r="D41" s="379">
        <v>2988</v>
      </c>
      <c r="E41" s="379">
        <v>0</v>
      </c>
      <c r="F41" s="379">
        <v>233</v>
      </c>
      <c r="G41" s="379">
        <v>0</v>
      </c>
      <c r="H41" s="379">
        <v>0</v>
      </c>
      <c r="I41" s="387">
        <f t="shared" si="1"/>
        <v>3221</v>
      </c>
    </row>
    <row r="42" spans="1:9" ht="12.75" x14ac:dyDescent="0.2">
      <c r="A42" s="379">
        <f>AT3A_Schools_PS!A42</f>
        <v>33</v>
      </c>
      <c r="B42" s="379" t="str">
        <f>AT3A_Schools_PS!B42</f>
        <v>33-HAMEERPUR</v>
      </c>
      <c r="C42" s="401">
        <f>'AT-3'!G41</f>
        <v>1231</v>
      </c>
      <c r="D42" s="379">
        <v>1182</v>
      </c>
      <c r="E42" s="379">
        <v>0</v>
      </c>
      <c r="F42" s="379">
        <v>49</v>
      </c>
      <c r="G42" s="379">
        <v>0</v>
      </c>
      <c r="H42" s="379">
        <v>0</v>
      </c>
      <c r="I42" s="387">
        <f t="shared" si="1"/>
        <v>1231</v>
      </c>
    </row>
    <row r="43" spans="1:9" ht="12.75" x14ac:dyDescent="0.2">
      <c r="A43" s="379">
        <f>AT3A_Schools_PS!A43</f>
        <v>34</v>
      </c>
      <c r="B43" s="379" t="str">
        <f>AT3A_Schools_PS!B43</f>
        <v>34-HARDOI</v>
      </c>
      <c r="C43" s="401">
        <f>'AT-3'!G42</f>
        <v>3993</v>
      </c>
      <c r="D43" s="379">
        <v>3993</v>
      </c>
      <c r="E43" s="379">
        <v>0</v>
      </c>
      <c r="F43" s="379">
        <v>0</v>
      </c>
      <c r="G43" s="379">
        <v>0</v>
      </c>
      <c r="H43" s="379">
        <v>0</v>
      </c>
      <c r="I43" s="387">
        <f t="shared" si="1"/>
        <v>3993</v>
      </c>
    </row>
    <row r="44" spans="1:9" ht="12.75" x14ac:dyDescent="0.2">
      <c r="A44" s="379">
        <f>AT3A_Schools_PS!A44</f>
        <v>35</v>
      </c>
      <c r="B44" s="379" t="str">
        <f>AT3A_Schools_PS!B44</f>
        <v>35-HATHRAS</v>
      </c>
      <c r="C44" s="401">
        <f>'AT-3'!G43</f>
        <v>1586</v>
      </c>
      <c r="D44" s="379">
        <v>1061</v>
      </c>
      <c r="E44" s="379">
        <v>0</v>
      </c>
      <c r="F44" s="379">
        <v>0</v>
      </c>
      <c r="G44" s="379">
        <v>525</v>
      </c>
      <c r="H44" s="379">
        <v>0</v>
      </c>
      <c r="I44" s="387">
        <f t="shared" si="1"/>
        <v>1586</v>
      </c>
    </row>
    <row r="45" spans="1:9" ht="12.75" x14ac:dyDescent="0.2">
      <c r="A45" s="379">
        <f>AT3A_Schools_PS!A45</f>
        <v>36</v>
      </c>
      <c r="B45" s="379" t="str">
        <f>AT3A_Schools_PS!B45</f>
        <v>36-ITAWAH</v>
      </c>
      <c r="C45" s="401">
        <f>'AT-3'!G44</f>
        <v>1884</v>
      </c>
      <c r="D45" s="379">
        <v>1845</v>
      </c>
      <c r="E45" s="379">
        <v>0</v>
      </c>
      <c r="F45" s="379">
        <v>39</v>
      </c>
      <c r="G45" s="379">
        <v>0</v>
      </c>
      <c r="H45" s="379">
        <v>0</v>
      </c>
      <c r="I45" s="387">
        <f t="shared" si="1"/>
        <v>1884</v>
      </c>
    </row>
    <row r="46" spans="1:9" ht="12.75" x14ac:dyDescent="0.2">
      <c r="A46" s="379">
        <f>AT3A_Schools_PS!A46</f>
        <v>37</v>
      </c>
      <c r="B46" s="379" t="str">
        <f>AT3A_Schools_PS!B46</f>
        <v>37-J.P. NAGAR</v>
      </c>
      <c r="C46" s="401">
        <f>'AT-3'!G45</f>
        <v>1620</v>
      </c>
      <c r="D46" s="379">
        <v>1495</v>
      </c>
      <c r="E46" s="379">
        <v>0</v>
      </c>
      <c r="F46" s="379">
        <v>0</v>
      </c>
      <c r="G46" s="379">
        <v>125</v>
      </c>
      <c r="H46" s="379">
        <v>0</v>
      </c>
      <c r="I46" s="387">
        <f t="shared" si="1"/>
        <v>1620</v>
      </c>
    </row>
    <row r="47" spans="1:9" ht="12.75" x14ac:dyDescent="0.2">
      <c r="A47" s="379">
        <f>AT3A_Schools_PS!A47</f>
        <v>38</v>
      </c>
      <c r="B47" s="379" t="str">
        <f>AT3A_Schools_PS!B47</f>
        <v>38-JALAUN</v>
      </c>
      <c r="C47" s="401">
        <f>'AT-3'!G46</f>
        <v>1918</v>
      </c>
      <c r="D47" s="379">
        <v>1918</v>
      </c>
      <c r="E47" s="379">
        <v>0</v>
      </c>
      <c r="F47" s="379">
        <v>0</v>
      </c>
      <c r="G47" s="379">
        <v>0</v>
      </c>
      <c r="H47" s="379">
        <v>0</v>
      </c>
      <c r="I47" s="387">
        <f t="shared" si="1"/>
        <v>1918</v>
      </c>
    </row>
    <row r="48" spans="1:9" ht="12.75" x14ac:dyDescent="0.2">
      <c r="A48" s="379">
        <f>AT3A_Schools_PS!A48</f>
        <v>39</v>
      </c>
      <c r="B48" s="379" t="str">
        <f>AT3A_Schools_PS!B48</f>
        <v>39-JAUNPUR</v>
      </c>
      <c r="C48" s="401">
        <f>'AT-3'!G47</f>
        <v>3552</v>
      </c>
      <c r="D48" s="379">
        <v>3073</v>
      </c>
      <c r="E48" s="379">
        <v>0</v>
      </c>
      <c r="F48" s="379">
        <v>479</v>
      </c>
      <c r="G48" s="379">
        <v>0</v>
      </c>
      <c r="H48" s="379">
        <v>0</v>
      </c>
      <c r="I48" s="387">
        <f t="shared" si="1"/>
        <v>3552</v>
      </c>
    </row>
    <row r="49" spans="1:9" ht="12.75" x14ac:dyDescent="0.2">
      <c r="A49" s="379">
        <f>AT3A_Schools_PS!A49</f>
        <v>40</v>
      </c>
      <c r="B49" s="379" t="str">
        <f>AT3A_Schools_PS!B49</f>
        <v>40-JHANSI</v>
      </c>
      <c r="C49" s="401">
        <f>'AT-3'!G48</f>
        <v>1845</v>
      </c>
      <c r="D49" s="379">
        <v>1845</v>
      </c>
      <c r="E49" s="379">
        <v>0</v>
      </c>
      <c r="F49" s="379">
        <v>0</v>
      </c>
      <c r="G49" s="379">
        <v>0</v>
      </c>
      <c r="H49" s="379">
        <v>0</v>
      </c>
      <c r="I49" s="387">
        <f t="shared" si="1"/>
        <v>1845</v>
      </c>
    </row>
    <row r="50" spans="1:9" ht="12.75" x14ac:dyDescent="0.2">
      <c r="A50" s="379">
        <f>AT3A_Schools_PS!A50</f>
        <v>41</v>
      </c>
      <c r="B50" s="379" t="str">
        <f>AT3A_Schools_PS!B50</f>
        <v>41-KANNAUJ</v>
      </c>
      <c r="C50" s="401">
        <f>'AT-3'!G49</f>
        <v>1765</v>
      </c>
      <c r="D50" s="379">
        <v>1515</v>
      </c>
      <c r="E50" s="379">
        <v>0</v>
      </c>
      <c r="F50" s="379">
        <v>250</v>
      </c>
      <c r="G50" s="379">
        <v>0</v>
      </c>
      <c r="H50" s="379">
        <v>0</v>
      </c>
      <c r="I50" s="387">
        <f t="shared" si="1"/>
        <v>1765</v>
      </c>
    </row>
    <row r="51" spans="1:9" ht="12.75" x14ac:dyDescent="0.2">
      <c r="A51" s="379">
        <f>AT3A_Schools_PS!A51</f>
        <v>42</v>
      </c>
      <c r="B51" s="379" t="str">
        <f>AT3A_Schools_PS!B51</f>
        <v>42-KANPUR DEHAT</v>
      </c>
      <c r="C51" s="401">
        <f>'AT-3'!G50</f>
        <v>2380</v>
      </c>
      <c r="D51" s="379">
        <v>2280</v>
      </c>
      <c r="E51" s="379">
        <v>0</v>
      </c>
      <c r="F51" s="379">
        <v>100</v>
      </c>
      <c r="G51" s="379">
        <v>0</v>
      </c>
      <c r="H51" s="379">
        <v>0</v>
      </c>
      <c r="I51" s="387">
        <f t="shared" si="1"/>
        <v>2380</v>
      </c>
    </row>
    <row r="52" spans="1:9" ht="12.75" x14ac:dyDescent="0.2">
      <c r="A52" s="379">
        <f>AT3A_Schools_PS!A52</f>
        <v>43</v>
      </c>
      <c r="B52" s="379" t="str">
        <f>AT3A_Schools_PS!B52</f>
        <v>43-KANPUR NAGAR</v>
      </c>
      <c r="C52" s="401">
        <f>'AT-3'!G51</f>
        <v>2471</v>
      </c>
      <c r="D52" s="379">
        <v>1872</v>
      </c>
      <c r="E52" s="379">
        <v>0</v>
      </c>
      <c r="F52" s="379">
        <v>68</v>
      </c>
      <c r="G52" s="379">
        <v>531</v>
      </c>
      <c r="H52" s="379">
        <v>0</v>
      </c>
      <c r="I52" s="387">
        <f t="shared" si="1"/>
        <v>2471</v>
      </c>
    </row>
    <row r="53" spans="1:9" ht="12.75" x14ac:dyDescent="0.2">
      <c r="A53" s="379">
        <f>AT3A_Schools_PS!A53</f>
        <v>44</v>
      </c>
      <c r="B53" s="379" t="str">
        <f>AT3A_Schools_PS!B53</f>
        <v>44-KAAS GANJ</v>
      </c>
      <c r="C53" s="401">
        <f>'AT-3'!G52</f>
        <v>1495</v>
      </c>
      <c r="D53" s="379">
        <v>1254</v>
      </c>
      <c r="E53" s="379">
        <v>0</v>
      </c>
      <c r="F53" s="379">
        <v>241</v>
      </c>
      <c r="G53" s="379">
        <v>0</v>
      </c>
      <c r="H53" s="379">
        <v>0</v>
      </c>
      <c r="I53" s="387">
        <f t="shared" si="1"/>
        <v>1495</v>
      </c>
    </row>
    <row r="54" spans="1:9" ht="12.75" x14ac:dyDescent="0.2">
      <c r="A54" s="379">
        <f>AT3A_Schools_PS!A54</f>
        <v>45</v>
      </c>
      <c r="B54" s="379" t="str">
        <f>AT3A_Schools_PS!B54</f>
        <v>45-KAUSHAMBI</v>
      </c>
      <c r="C54" s="401">
        <f>'AT-3'!G53</f>
        <v>1477</v>
      </c>
      <c r="D54" s="379">
        <v>1477</v>
      </c>
      <c r="E54" s="379">
        <v>0</v>
      </c>
      <c r="F54" s="379">
        <v>0</v>
      </c>
      <c r="G54" s="379">
        <v>0</v>
      </c>
      <c r="H54" s="379">
        <v>0</v>
      </c>
      <c r="I54" s="387">
        <f t="shared" si="1"/>
        <v>1477</v>
      </c>
    </row>
    <row r="55" spans="1:9" ht="12.75" x14ac:dyDescent="0.2">
      <c r="A55" s="379">
        <f>AT3A_Schools_PS!A55</f>
        <v>46</v>
      </c>
      <c r="B55" s="379" t="str">
        <f>AT3A_Schools_PS!B55</f>
        <v>46-KUSHINAGAR</v>
      </c>
      <c r="C55" s="401">
        <f>'AT-3'!G54</f>
        <v>3165</v>
      </c>
      <c r="D55" s="379">
        <v>2990</v>
      </c>
      <c r="E55" s="379">
        <v>0</v>
      </c>
      <c r="F55" s="379">
        <v>175</v>
      </c>
      <c r="G55" s="379">
        <v>0</v>
      </c>
      <c r="H55" s="379">
        <v>0</v>
      </c>
      <c r="I55" s="387">
        <f t="shared" si="1"/>
        <v>3165</v>
      </c>
    </row>
    <row r="56" spans="1:9" ht="12.75" x14ac:dyDescent="0.2">
      <c r="A56" s="379">
        <f>AT3A_Schools_PS!A56</f>
        <v>47</v>
      </c>
      <c r="B56" s="379" t="str">
        <f>AT3A_Schools_PS!B56</f>
        <v>47-LAKHIMPUR KHERI</v>
      </c>
      <c r="C56" s="401">
        <f>'AT-3'!G55</f>
        <v>3930</v>
      </c>
      <c r="D56" s="379">
        <v>3820</v>
      </c>
      <c r="E56" s="379">
        <v>0</v>
      </c>
      <c r="F56" s="379">
        <v>0</v>
      </c>
      <c r="G56" s="379">
        <v>110</v>
      </c>
      <c r="H56" s="379">
        <v>0</v>
      </c>
      <c r="I56" s="387">
        <f t="shared" si="1"/>
        <v>3930</v>
      </c>
    </row>
    <row r="57" spans="1:9" ht="12.75" x14ac:dyDescent="0.2">
      <c r="A57" s="379">
        <f>AT3A_Schools_PS!A57</f>
        <v>48</v>
      </c>
      <c r="B57" s="379" t="str">
        <f>AT3A_Schools_PS!B57</f>
        <v>48-LALITPUR</v>
      </c>
      <c r="C57" s="401">
        <f>'AT-3'!G56</f>
        <v>1562</v>
      </c>
      <c r="D57" s="379">
        <v>1562</v>
      </c>
      <c r="E57" s="379">
        <v>0</v>
      </c>
      <c r="F57" s="379">
        <v>0</v>
      </c>
      <c r="G57" s="379">
        <v>0</v>
      </c>
      <c r="H57" s="379">
        <v>0</v>
      </c>
      <c r="I57" s="387">
        <f t="shared" si="1"/>
        <v>1562</v>
      </c>
    </row>
    <row r="58" spans="1:9" ht="12.75" x14ac:dyDescent="0.2">
      <c r="A58" s="379">
        <f>AT3A_Schools_PS!A58</f>
        <v>49</v>
      </c>
      <c r="B58" s="379" t="str">
        <f>AT3A_Schools_PS!B58</f>
        <v>49-LUCKNOW</v>
      </c>
      <c r="C58" s="401">
        <f>'AT-3'!G57</f>
        <v>2031</v>
      </c>
      <c r="D58" s="379">
        <v>590</v>
      </c>
      <c r="E58" s="379">
        <v>0</v>
      </c>
      <c r="F58" s="379">
        <v>0</v>
      </c>
      <c r="G58" s="379">
        <v>1441</v>
      </c>
      <c r="H58" s="379">
        <v>0</v>
      </c>
      <c r="I58" s="387">
        <f t="shared" si="1"/>
        <v>2031</v>
      </c>
    </row>
    <row r="59" spans="1:9" ht="12.75" x14ac:dyDescent="0.2">
      <c r="A59" s="379">
        <f>AT3A_Schools_PS!A59</f>
        <v>50</v>
      </c>
      <c r="B59" s="379" t="str">
        <f>AT3A_Schools_PS!B59</f>
        <v>50-MAHOBA</v>
      </c>
      <c r="C59" s="401">
        <f>'AT-3'!G58</f>
        <v>1054</v>
      </c>
      <c r="D59" s="379">
        <v>957</v>
      </c>
      <c r="E59" s="379">
        <v>0</v>
      </c>
      <c r="F59" s="379">
        <v>97</v>
      </c>
      <c r="G59" s="379">
        <v>0</v>
      </c>
      <c r="H59" s="379">
        <v>0</v>
      </c>
      <c r="I59" s="387">
        <f t="shared" si="1"/>
        <v>1054</v>
      </c>
    </row>
    <row r="60" spans="1:9" ht="12.75" x14ac:dyDescent="0.2">
      <c r="A60" s="379">
        <f>AT3A_Schools_PS!A60</f>
        <v>51</v>
      </c>
      <c r="B60" s="379" t="str">
        <f>AT3A_Schools_PS!B60</f>
        <v>51-MAHRAJGANJ</v>
      </c>
      <c r="C60" s="401">
        <f>'AT-3'!G59</f>
        <v>2242</v>
      </c>
      <c r="D60" s="379">
        <v>2132</v>
      </c>
      <c r="E60" s="379">
        <v>0</v>
      </c>
      <c r="F60" s="379">
        <v>110</v>
      </c>
      <c r="G60" s="379">
        <v>0</v>
      </c>
      <c r="H60" s="379">
        <v>0</v>
      </c>
      <c r="I60" s="387">
        <f t="shared" si="1"/>
        <v>2242</v>
      </c>
    </row>
    <row r="61" spans="1:9" ht="12.75" x14ac:dyDescent="0.2">
      <c r="A61" s="379">
        <f>AT3A_Schools_PS!A61</f>
        <v>52</v>
      </c>
      <c r="B61" s="379" t="str">
        <f>AT3A_Schools_PS!B61</f>
        <v>52-MAINPURI</v>
      </c>
      <c r="C61" s="401">
        <f>'AT-3'!G60</f>
        <v>2246</v>
      </c>
      <c r="D61" s="379">
        <v>1969</v>
      </c>
      <c r="E61" s="379">
        <v>0</v>
      </c>
      <c r="F61" s="379">
        <v>277</v>
      </c>
      <c r="G61" s="379">
        <v>0</v>
      </c>
      <c r="H61" s="379">
        <v>0</v>
      </c>
      <c r="I61" s="387">
        <f t="shared" si="1"/>
        <v>2246</v>
      </c>
    </row>
    <row r="62" spans="1:9" ht="12.75" x14ac:dyDescent="0.2">
      <c r="A62" s="379">
        <f>AT3A_Schools_PS!A62</f>
        <v>53</v>
      </c>
      <c r="B62" s="379" t="str">
        <f>AT3A_Schools_PS!B62</f>
        <v>53-MATHURA</v>
      </c>
      <c r="C62" s="401">
        <f>'AT-3'!G61</f>
        <v>2077</v>
      </c>
      <c r="D62" s="379">
        <v>4</v>
      </c>
      <c r="E62" s="379">
        <v>0</v>
      </c>
      <c r="F62" s="379">
        <v>0</v>
      </c>
      <c r="G62" s="379">
        <v>2073</v>
      </c>
      <c r="H62" s="379">
        <v>0</v>
      </c>
      <c r="I62" s="387">
        <f t="shared" si="1"/>
        <v>2077</v>
      </c>
    </row>
    <row r="63" spans="1:9" ht="12.75" x14ac:dyDescent="0.2">
      <c r="A63" s="379">
        <f>AT3A_Schools_PS!A63</f>
        <v>54</v>
      </c>
      <c r="B63" s="379" t="str">
        <f>AT3A_Schools_PS!B63</f>
        <v>54-MAU</v>
      </c>
      <c r="C63" s="401">
        <f>'AT-3'!G62</f>
        <v>1756</v>
      </c>
      <c r="D63" s="379">
        <v>1651</v>
      </c>
      <c r="E63" s="379">
        <v>0</v>
      </c>
      <c r="F63" s="379">
        <v>0</v>
      </c>
      <c r="G63" s="379">
        <v>105</v>
      </c>
      <c r="H63" s="379">
        <v>0</v>
      </c>
      <c r="I63" s="387">
        <f t="shared" si="1"/>
        <v>1756</v>
      </c>
    </row>
    <row r="64" spans="1:9" ht="12.75" x14ac:dyDescent="0.2">
      <c r="A64" s="379">
        <f>AT3A_Schools_PS!A64</f>
        <v>55</v>
      </c>
      <c r="B64" s="379" t="str">
        <f>AT3A_Schools_PS!B64</f>
        <v>55-MEERUT</v>
      </c>
      <c r="C64" s="401">
        <f>'AT-3'!G63</f>
        <v>1539</v>
      </c>
      <c r="D64" s="379">
        <v>1119</v>
      </c>
      <c r="E64" s="379">
        <v>0</v>
      </c>
      <c r="F64" s="379">
        <v>0</v>
      </c>
      <c r="G64" s="379">
        <v>420</v>
      </c>
      <c r="H64" s="379">
        <v>0</v>
      </c>
      <c r="I64" s="387">
        <f t="shared" si="1"/>
        <v>1539</v>
      </c>
    </row>
    <row r="65" spans="1:9" ht="12.75" x14ac:dyDescent="0.2">
      <c r="A65" s="379">
        <f>AT3A_Schools_PS!A65</f>
        <v>56</v>
      </c>
      <c r="B65" s="379" t="str">
        <f>AT3A_Schools_PS!B65</f>
        <v>56-MIRZAPUR</v>
      </c>
      <c r="C65" s="401">
        <f>'AT-3'!G64</f>
        <v>2303</v>
      </c>
      <c r="D65" s="379">
        <v>2303</v>
      </c>
      <c r="E65" s="379">
        <v>0</v>
      </c>
      <c r="F65" s="379">
        <v>0</v>
      </c>
      <c r="G65" s="379">
        <v>0</v>
      </c>
      <c r="H65" s="379">
        <v>0</v>
      </c>
      <c r="I65" s="387">
        <f t="shared" si="1"/>
        <v>2303</v>
      </c>
    </row>
    <row r="66" spans="1:9" ht="12.75" x14ac:dyDescent="0.2">
      <c r="A66" s="379">
        <f>AT3A_Schools_PS!A66</f>
        <v>57</v>
      </c>
      <c r="B66" s="379" t="str">
        <f>AT3A_Schools_PS!B66</f>
        <v>57-MORADABAD</v>
      </c>
      <c r="C66" s="401">
        <f>'AT-3'!G65</f>
        <v>1831</v>
      </c>
      <c r="D66" s="379">
        <v>1411</v>
      </c>
      <c r="E66" s="379">
        <v>0</v>
      </c>
      <c r="F66" s="379">
        <v>218</v>
      </c>
      <c r="G66" s="379">
        <v>202</v>
      </c>
      <c r="H66" s="379">
        <v>0</v>
      </c>
      <c r="I66" s="387">
        <f t="shared" si="1"/>
        <v>1831</v>
      </c>
    </row>
    <row r="67" spans="1:9" ht="12.75" x14ac:dyDescent="0.2">
      <c r="A67" s="379">
        <f>AT3A_Schools_PS!A67</f>
        <v>58</v>
      </c>
      <c r="B67" s="379" t="str">
        <f>AT3A_Schools_PS!B67</f>
        <v>58-MUZAFFARNAGAR</v>
      </c>
      <c r="C67" s="401">
        <f>'AT-3'!G66</f>
        <v>1309</v>
      </c>
      <c r="D67" s="379">
        <v>1309</v>
      </c>
      <c r="E67" s="379">
        <v>0</v>
      </c>
      <c r="F67" s="379">
        <v>0</v>
      </c>
      <c r="G67" s="379">
        <v>0</v>
      </c>
      <c r="H67" s="379">
        <v>0</v>
      </c>
      <c r="I67" s="387">
        <f t="shared" si="1"/>
        <v>1309</v>
      </c>
    </row>
    <row r="68" spans="1:9" ht="12.75" x14ac:dyDescent="0.2">
      <c r="A68" s="379">
        <f>AT3A_Schools_PS!A68</f>
        <v>59</v>
      </c>
      <c r="B68" s="379" t="str">
        <f>AT3A_Schools_PS!B68</f>
        <v>59-PILIBHIT</v>
      </c>
      <c r="C68" s="401">
        <f>'AT-3'!G67</f>
        <v>1843</v>
      </c>
      <c r="D68" s="379">
        <v>1562</v>
      </c>
      <c r="E68" s="379">
        <v>0</v>
      </c>
      <c r="F68" s="379">
        <v>281</v>
      </c>
      <c r="G68" s="379">
        <v>0</v>
      </c>
      <c r="H68" s="379">
        <v>0</v>
      </c>
      <c r="I68" s="387">
        <f t="shared" si="1"/>
        <v>1843</v>
      </c>
    </row>
    <row r="69" spans="1:9" ht="12.75" x14ac:dyDescent="0.2">
      <c r="A69" s="379">
        <f>AT3A_Schools_PS!A69</f>
        <v>60</v>
      </c>
      <c r="B69" s="379" t="str">
        <f>AT3A_Schools_PS!B69</f>
        <v>60-PRATAPGARH</v>
      </c>
      <c r="C69" s="401">
        <f>'AT-3'!G68</f>
        <v>2949</v>
      </c>
      <c r="D69" s="379">
        <v>2654</v>
      </c>
      <c r="E69" s="379">
        <v>0</v>
      </c>
      <c r="F69" s="379">
        <v>295</v>
      </c>
      <c r="G69" s="379">
        <v>0</v>
      </c>
      <c r="H69" s="379">
        <v>0</v>
      </c>
      <c r="I69" s="387">
        <f t="shared" si="1"/>
        <v>2949</v>
      </c>
    </row>
    <row r="70" spans="1:9" ht="12.75" x14ac:dyDescent="0.2">
      <c r="A70" s="379">
        <f>AT3A_Schools_PS!A70</f>
        <v>61</v>
      </c>
      <c r="B70" s="379" t="str">
        <f>AT3A_Schools_PS!B70</f>
        <v>61-RAI BAREILY</v>
      </c>
      <c r="C70" s="401">
        <f>'AT-3'!G69</f>
        <v>2705</v>
      </c>
      <c r="D70" s="379">
        <v>2705</v>
      </c>
      <c r="E70" s="379">
        <v>0</v>
      </c>
      <c r="F70" s="379">
        <v>0</v>
      </c>
      <c r="G70" s="379">
        <v>0</v>
      </c>
      <c r="H70" s="379">
        <v>0</v>
      </c>
      <c r="I70" s="387">
        <f t="shared" si="1"/>
        <v>2705</v>
      </c>
    </row>
    <row r="71" spans="1:9" ht="12.75" x14ac:dyDescent="0.2">
      <c r="A71" s="379">
        <f>AT3A_Schools_PS!A71</f>
        <v>62</v>
      </c>
      <c r="B71" s="379" t="str">
        <f>AT3A_Schools_PS!B71</f>
        <v>62-RAMPUR</v>
      </c>
      <c r="C71" s="401">
        <f>'AT-3'!G70</f>
        <v>2094</v>
      </c>
      <c r="D71" s="379">
        <v>1892</v>
      </c>
      <c r="E71" s="379">
        <v>0</v>
      </c>
      <c r="F71" s="379">
        <v>50</v>
      </c>
      <c r="G71" s="379">
        <v>152</v>
      </c>
      <c r="H71" s="379">
        <v>0</v>
      </c>
      <c r="I71" s="387">
        <f t="shared" si="1"/>
        <v>2094</v>
      </c>
    </row>
    <row r="72" spans="1:9" ht="12.75" x14ac:dyDescent="0.2">
      <c r="A72" s="379">
        <f>AT3A_Schools_PS!A72</f>
        <v>63</v>
      </c>
      <c r="B72" s="379" t="str">
        <f>AT3A_Schools_PS!B72</f>
        <v>63-SAHARANPUR</v>
      </c>
      <c r="C72" s="401">
        <f>'AT-3'!G71</f>
        <v>2064</v>
      </c>
      <c r="D72" s="379">
        <v>1937</v>
      </c>
      <c r="E72" s="379">
        <v>0</v>
      </c>
      <c r="F72" s="379">
        <v>127</v>
      </c>
      <c r="G72" s="379">
        <v>0</v>
      </c>
      <c r="H72" s="379">
        <v>0</v>
      </c>
      <c r="I72" s="387">
        <f t="shared" si="1"/>
        <v>2064</v>
      </c>
    </row>
    <row r="73" spans="1:9" ht="12.75" x14ac:dyDescent="0.2">
      <c r="A73" s="379">
        <f>AT3A_Schools_PS!A73</f>
        <v>64</v>
      </c>
      <c r="B73" s="379" t="str">
        <f>AT3A_Schools_PS!B73</f>
        <v>64-SANTKABIR NAGAR</v>
      </c>
      <c r="C73" s="401">
        <f>'AT-3'!G72</f>
        <v>1603</v>
      </c>
      <c r="D73" s="379">
        <v>1518</v>
      </c>
      <c r="E73" s="379">
        <v>0</v>
      </c>
      <c r="F73" s="379">
        <v>85</v>
      </c>
      <c r="G73" s="379">
        <v>0</v>
      </c>
      <c r="H73" s="379">
        <v>0</v>
      </c>
      <c r="I73" s="387">
        <f t="shared" si="1"/>
        <v>1603</v>
      </c>
    </row>
    <row r="74" spans="1:9" ht="12.75" x14ac:dyDescent="0.2">
      <c r="A74" s="379">
        <f>AT3A_Schools_PS!A74</f>
        <v>65</v>
      </c>
      <c r="B74" s="379" t="str">
        <f>AT3A_Schools_PS!B74</f>
        <v>65-SHAHJAHANPUR</v>
      </c>
      <c r="C74" s="401">
        <f>'AT-3'!G73</f>
        <v>3274</v>
      </c>
      <c r="D74" s="379">
        <v>3152</v>
      </c>
      <c r="E74" s="379">
        <v>0</v>
      </c>
      <c r="F74" s="379">
        <v>122</v>
      </c>
      <c r="G74" s="379">
        <v>0</v>
      </c>
      <c r="H74" s="379">
        <v>0</v>
      </c>
      <c r="I74" s="387">
        <f t="shared" si="1"/>
        <v>3274</v>
      </c>
    </row>
    <row r="75" spans="1:9" ht="12.75" x14ac:dyDescent="0.2">
      <c r="A75" s="379">
        <f>AT3A_Schools_PS!A75</f>
        <v>66</v>
      </c>
      <c r="B75" s="379" t="str">
        <f>AT3A_Schools_PS!B75</f>
        <v>66-SHRAWASTI</v>
      </c>
      <c r="C75" s="401">
        <f>'AT-3'!G74</f>
        <v>1295</v>
      </c>
      <c r="D75" s="379">
        <v>1279</v>
      </c>
      <c r="E75" s="379">
        <v>0</v>
      </c>
      <c r="F75" s="379">
        <v>16</v>
      </c>
      <c r="G75" s="379">
        <v>0</v>
      </c>
      <c r="H75" s="379">
        <v>0</v>
      </c>
      <c r="I75" s="387">
        <f t="shared" si="1"/>
        <v>1295</v>
      </c>
    </row>
    <row r="76" spans="1:9" ht="12.75" x14ac:dyDescent="0.2">
      <c r="A76" s="379">
        <f>AT3A_Schools_PS!A76</f>
        <v>67</v>
      </c>
      <c r="B76" s="379" t="str">
        <f>AT3A_Schools_PS!B76</f>
        <v>67-SIDDHARTHNAGAR</v>
      </c>
      <c r="C76" s="401">
        <f>'AT-3'!G75</f>
        <v>2749</v>
      </c>
      <c r="D76" s="379">
        <v>2593</v>
      </c>
      <c r="E76" s="379">
        <v>0</v>
      </c>
      <c r="F76" s="379">
        <v>156</v>
      </c>
      <c r="G76" s="379">
        <v>0</v>
      </c>
      <c r="H76" s="379">
        <v>0</v>
      </c>
      <c r="I76" s="387">
        <f t="shared" si="1"/>
        <v>2749</v>
      </c>
    </row>
    <row r="77" spans="1:9" ht="12.75" x14ac:dyDescent="0.2">
      <c r="A77" s="379">
        <f>AT3A_Schools_PS!A77</f>
        <v>68</v>
      </c>
      <c r="B77" s="379" t="str">
        <f>AT3A_Schools_PS!B77</f>
        <v>68-SITAPUR</v>
      </c>
      <c r="C77" s="401">
        <f>'AT-3'!G76</f>
        <v>4337</v>
      </c>
      <c r="D77" s="379">
        <v>4173</v>
      </c>
      <c r="E77" s="379">
        <v>0</v>
      </c>
      <c r="F77" s="379">
        <v>164</v>
      </c>
      <c r="G77" s="379">
        <v>0</v>
      </c>
      <c r="H77" s="379">
        <v>0</v>
      </c>
      <c r="I77" s="387">
        <f t="shared" si="1"/>
        <v>4337</v>
      </c>
    </row>
    <row r="78" spans="1:9" ht="12.75" x14ac:dyDescent="0.2">
      <c r="A78" s="379">
        <f>AT3A_Schools_PS!A78</f>
        <v>69</v>
      </c>
      <c r="B78" s="379" t="str">
        <f>AT3A_Schools_PS!B78</f>
        <v>69-SONBHADRA</v>
      </c>
      <c r="C78" s="401">
        <f>'AT-3'!G77</f>
        <v>2491</v>
      </c>
      <c r="D78" s="379">
        <v>2491</v>
      </c>
      <c r="E78" s="379">
        <v>0</v>
      </c>
      <c r="F78" s="379">
        <v>0</v>
      </c>
      <c r="G78" s="379">
        <v>0</v>
      </c>
      <c r="H78" s="379">
        <v>0</v>
      </c>
      <c r="I78" s="387">
        <f t="shared" si="1"/>
        <v>2491</v>
      </c>
    </row>
    <row r="79" spans="1:9" ht="12.75" x14ac:dyDescent="0.2">
      <c r="A79" s="379">
        <f>AT3A_Schools_PS!A79</f>
        <v>70</v>
      </c>
      <c r="B79" s="379" t="str">
        <f>AT3A_Schools_PS!B79</f>
        <v>70-SULTANPUR</v>
      </c>
      <c r="C79" s="401">
        <f>'AT-3'!G78</f>
        <v>2467</v>
      </c>
      <c r="D79" s="379">
        <v>2343</v>
      </c>
      <c r="E79" s="379">
        <v>0</v>
      </c>
      <c r="F79" s="379">
        <v>124</v>
      </c>
      <c r="G79" s="379">
        <v>0</v>
      </c>
      <c r="H79" s="379">
        <v>0</v>
      </c>
      <c r="I79" s="387">
        <f t="shared" si="1"/>
        <v>2467</v>
      </c>
    </row>
    <row r="80" spans="1:9" ht="12.75" x14ac:dyDescent="0.2">
      <c r="A80" s="379">
        <f>AT3A_Schools_PS!A80</f>
        <v>71</v>
      </c>
      <c r="B80" s="379" t="str">
        <f>AT3A_Schools_PS!B80</f>
        <v>71-UNNAO</v>
      </c>
      <c r="C80" s="401">
        <f>'AT-3'!G79</f>
        <v>3240</v>
      </c>
      <c r="D80" s="379">
        <v>3240</v>
      </c>
      <c r="E80" s="379">
        <v>0</v>
      </c>
      <c r="F80" s="379">
        <v>0</v>
      </c>
      <c r="G80" s="379">
        <v>0</v>
      </c>
      <c r="H80" s="379">
        <v>0</v>
      </c>
      <c r="I80" s="387">
        <f t="shared" si="1"/>
        <v>3240</v>
      </c>
    </row>
    <row r="81" spans="1:9" ht="12.75" x14ac:dyDescent="0.2">
      <c r="A81" s="379">
        <f>AT3A_Schools_PS!A81</f>
        <v>72</v>
      </c>
      <c r="B81" s="379" t="str">
        <f>AT3A_Schools_PS!B81</f>
        <v>72-VARANASI</v>
      </c>
      <c r="C81" s="401">
        <f>'AT-3'!G80</f>
        <v>1610</v>
      </c>
      <c r="D81" s="379">
        <v>1610</v>
      </c>
      <c r="E81" s="379">
        <v>0</v>
      </c>
      <c r="F81" s="379">
        <v>0</v>
      </c>
      <c r="G81" s="379">
        <v>0</v>
      </c>
      <c r="H81" s="379">
        <v>0</v>
      </c>
      <c r="I81" s="387">
        <f t="shared" si="1"/>
        <v>1610</v>
      </c>
    </row>
    <row r="82" spans="1:9" ht="12.75" x14ac:dyDescent="0.2">
      <c r="A82" s="379">
        <f>AT3A_Schools_PS!A82</f>
        <v>73</v>
      </c>
      <c r="B82" s="379" t="str">
        <f>AT3A_Schools_PS!B82</f>
        <v>73-SAMBHAL</v>
      </c>
      <c r="C82" s="401">
        <f>'AT-3'!G81</f>
        <v>1582</v>
      </c>
      <c r="D82" s="379">
        <v>1496</v>
      </c>
      <c r="E82" s="379">
        <v>0</v>
      </c>
      <c r="F82" s="379">
        <v>0</v>
      </c>
      <c r="G82" s="379">
        <v>86</v>
      </c>
      <c r="H82" s="379">
        <v>0</v>
      </c>
      <c r="I82" s="387">
        <f t="shared" si="1"/>
        <v>1582</v>
      </c>
    </row>
    <row r="83" spans="1:9" ht="12.75" x14ac:dyDescent="0.2">
      <c r="A83" s="379">
        <f>AT3A_Schools_PS!A83</f>
        <v>74</v>
      </c>
      <c r="B83" s="379" t="str">
        <f>AT3A_Schools_PS!B83</f>
        <v>74-HAPUR</v>
      </c>
      <c r="C83" s="401">
        <f>'AT-3'!G82</f>
        <v>700</v>
      </c>
      <c r="D83" s="379">
        <v>700</v>
      </c>
      <c r="E83" s="379">
        <v>0</v>
      </c>
      <c r="F83" s="379">
        <v>0</v>
      </c>
      <c r="G83" s="379">
        <v>0</v>
      </c>
      <c r="H83" s="379">
        <v>0</v>
      </c>
      <c r="I83" s="387">
        <f t="shared" si="1"/>
        <v>700</v>
      </c>
    </row>
    <row r="84" spans="1:9" ht="12.75" x14ac:dyDescent="0.2">
      <c r="A84" s="379">
        <f>AT3A_Schools_PS!A84</f>
        <v>75</v>
      </c>
      <c r="B84" s="379" t="str">
        <f>AT3A_Schools_PS!B84</f>
        <v>75-SHAMLI</v>
      </c>
      <c r="C84" s="401">
        <f>'AT-3'!G83</f>
        <v>800</v>
      </c>
      <c r="D84" s="379">
        <v>763</v>
      </c>
      <c r="E84" s="379">
        <v>0</v>
      </c>
      <c r="F84" s="379">
        <v>0</v>
      </c>
      <c r="G84" s="379">
        <v>37</v>
      </c>
      <c r="H84" s="379">
        <v>0</v>
      </c>
      <c r="I84" s="387">
        <f t="shared" si="1"/>
        <v>800</v>
      </c>
    </row>
    <row r="89" spans="1:9" ht="15.75" customHeight="1" x14ac:dyDescent="0.2">
      <c r="A89" s="347" t="str">
        <f>AT_2A_fundflow!A73</f>
        <v>Date:</v>
      </c>
      <c r="G89" s="388" t="str">
        <f>'AT-1'!J46</f>
        <v>(Signature)</v>
      </c>
    </row>
    <row r="90" spans="1:9" ht="15.75" customHeight="1" x14ac:dyDescent="0.2">
      <c r="A90" s="347" t="str">
        <f>AT_2A_fundflow!A74</f>
        <v>Place: LUCKNOW</v>
      </c>
      <c r="G90" s="388" t="str">
        <f>'AT-1'!J47</f>
        <v>Secretary Basic Education Department</v>
      </c>
    </row>
    <row r="91" spans="1:9" ht="15.75" customHeight="1" x14ac:dyDescent="0.2">
      <c r="F91" s="388" t="str">
        <f>'AT-1'!I48</f>
        <v>Seal:</v>
      </c>
    </row>
  </sheetData>
  <mergeCells count="7">
    <mergeCell ref="A6:A7"/>
    <mergeCell ref="B6:B7"/>
    <mergeCell ref="C6:C7"/>
    <mergeCell ref="A2:H2"/>
    <mergeCell ref="D6:H6"/>
    <mergeCell ref="A3:H3"/>
    <mergeCell ref="A4:H4"/>
  </mergeCells>
  <conditionalFormatting sqref="C10:C84">
    <cfRule type="cellIs" dxfId="13" priority="1" operator="notEqual">
      <formula>I10</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1"/>
  <sheetViews>
    <sheetView view="pageBreakPreview" zoomScaleSheetLayoutView="100" workbookViewId="0">
      <pane xSplit="2" ySplit="9" topLeftCell="H82"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42578125" style="387" customWidth="1"/>
    <col min="2" max="2" width="21.7109375" style="387" bestFit="1" customWidth="1"/>
    <col min="3" max="3" width="13.42578125" style="387" customWidth="1"/>
    <col min="4" max="4" width="9.5703125" style="387" customWidth="1"/>
    <col min="5" max="5" width="8.85546875" style="387" customWidth="1"/>
    <col min="6" max="6" width="10" style="387" customWidth="1"/>
    <col min="7" max="7" width="11.140625" style="387" customWidth="1"/>
    <col min="8" max="8" width="10" style="387" customWidth="1"/>
    <col min="9" max="14" width="11.42578125" style="387" customWidth="1"/>
    <col min="15" max="15" width="14.42578125" style="387" hidden="1"/>
    <col min="16" max="16384" width="14.42578125" style="387"/>
  </cols>
  <sheetData>
    <row r="1" spans="1:26" ht="12.75" x14ac:dyDescent="0.2">
      <c r="A1" s="302"/>
      <c r="B1" s="302"/>
      <c r="C1" s="302"/>
      <c r="D1" s="302"/>
      <c r="E1" s="302"/>
      <c r="F1" s="302"/>
      <c r="G1" s="302"/>
      <c r="H1" s="302"/>
      <c r="I1" s="302"/>
      <c r="J1" s="302"/>
      <c r="K1" s="302"/>
      <c r="L1" s="302"/>
      <c r="M1" s="302"/>
      <c r="N1" s="354" t="s">
        <v>530</v>
      </c>
    </row>
    <row r="2" spans="1:26" ht="12.75" x14ac:dyDescent="0.2">
      <c r="A2" s="594" t="str">
        <f>'AT-2-S1 BUDGET'!A2</f>
        <v>[Mid Day Meal Scheme, U.P.]</v>
      </c>
      <c r="B2" s="608"/>
      <c r="C2" s="608"/>
      <c r="D2" s="608"/>
      <c r="E2" s="608"/>
      <c r="F2" s="608"/>
      <c r="G2" s="608"/>
      <c r="H2" s="608"/>
      <c r="I2" s="608"/>
      <c r="J2" s="608"/>
      <c r="K2" s="608"/>
      <c r="L2" s="608"/>
      <c r="M2" s="608"/>
      <c r="N2" s="608"/>
    </row>
    <row r="3" spans="1:26" ht="23.25" x14ac:dyDescent="0.2">
      <c r="A3" s="597" t="str">
        <f>'AT-2-S1 BUDGET'!A3</f>
        <v>Annual Work Plan and Budget 2018-19</v>
      </c>
      <c r="B3" s="608"/>
      <c r="C3" s="608"/>
      <c r="D3" s="608"/>
      <c r="E3" s="608"/>
      <c r="F3" s="608"/>
      <c r="G3" s="608"/>
      <c r="H3" s="608"/>
      <c r="I3" s="608"/>
      <c r="J3" s="608"/>
      <c r="K3" s="608"/>
      <c r="L3" s="608"/>
      <c r="M3" s="608"/>
      <c r="N3" s="608"/>
    </row>
    <row r="4" spans="1:26" ht="12.75" x14ac:dyDescent="0.2">
      <c r="A4" s="602" t="s">
        <v>531</v>
      </c>
      <c r="B4" s="608"/>
      <c r="C4" s="608"/>
      <c r="D4" s="608"/>
      <c r="E4" s="608"/>
      <c r="F4" s="608"/>
      <c r="G4" s="608"/>
      <c r="H4" s="608"/>
      <c r="I4" s="608"/>
      <c r="J4" s="608"/>
      <c r="K4" s="608"/>
      <c r="L4" s="608"/>
      <c r="M4" s="608"/>
      <c r="N4" s="608"/>
    </row>
    <row r="5" spans="1:26" ht="12.75" x14ac:dyDescent="0.2">
      <c r="A5" s="324" t="str">
        <f>AT_2A_fundflow!A5</f>
        <v>State: UTTAR PRADESH</v>
      </c>
      <c r="B5" s="302"/>
      <c r="C5" s="302"/>
      <c r="D5" s="302"/>
      <c r="E5" s="302"/>
      <c r="F5" s="302"/>
      <c r="G5" s="302"/>
      <c r="H5" s="302"/>
      <c r="I5" s="302"/>
      <c r="J5" s="302"/>
      <c r="K5" s="302"/>
      <c r="L5" s="357"/>
      <c r="M5" s="357"/>
      <c r="N5" s="308" t="str">
        <f>AT_2A_fundflow!U5</f>
        <v>(For the Period 01.04.17 to 31.03.18)</v>
      </c>
    </row>
    <row r="6" spans="1:26" ht="21.75" customHeight="1" x14ac:dyDescent="0.2">
      <c r="A6" s="603" t="s">
        <v>91</v>
      </c>
      <c r="B6" s="603" t="s">
        <v>99</v>
      </c>
      <c r="C6" s="603" t="s">
        <v>532</v>
      </c>
      <c r="D6" s="605" t="s">
        <v>533</v>
      </c>
      <c r="E6" s="609"/>
      <c r="F6" s="609"/>
      <c r="G6" s="609"/>
      <c r="H6" s="610"/>
      <c r="I6" s="603" t="s">
        <v>534</v>
      </c>
      <c r="J6" s="603" t="s">
        <v>535</v>
      </c>
      <c r="K6" s="605" t="s">
        <v>536</v>
      </c>
      <c r="L6" s="609"/>
      <c r="M6" s="609"/>
      <c r="N6" s="610"/>
    </row>
    <row r="7" spans="1:26" ht="48.75" customHeight="1" x14ac:dyDescent="0.2">
      <c r="A7" s="611"/>
      <c r="B7" s="611"/>
      <c r="C7" s="611"/>
      <c r="D7" s="310" t="s">
        <v>537</v>
      </c>
      <c r="E7" s="310" t="s">
        <v>538</v>
      </c>
      <c r="F7" s="310" t="s">
        <v>539</v>
      </c>
      <c r="G7" s="310" t="s">
        <v>540</v>
      </c>
      <c r="H7" s="310" t="s">
        <v>10</v>
      </c>
      <c r="I7" s="611"/>
      <c r="J7" s="611"/>
      <c r="K7" s="310" t="s">
        <v>541</v>
      </c>
      <c r="L7" s="310" t="s">
        <v>542</v>
      </c>
      <c r="M7" s="310" t="s">
        <v>543</v>
      </c>
      <c r="N7" s="310" t="s">
        <v>544</v>
      </c>
    </row>
    <row r="8" spans="1:26" ht="12.75" x14ac:dyDescent="0.2">
      <c r="A8" s="310">
        <v>1</v>
      </c>
      <c r="B8" s="310">
        <v>2</v>
      </c>
      <c r="C8" s="310">
        <v>3</v>
      </c>
      <c r="D8" s="310">
        <v>4</v>
      </c>
      <c r="E8" s="310">
        <v>5</v>
      </c>
      <c r="F8" s="310">
        <v>6</v>
      </c>
      <c r="G8" s="310">
        <v>7</v>
      </c>
      <c r="H8" s="310">
        <v>8</v>
      </c>
      <c r="I8" s="310">
        <v>9</v>
      </c>
      <c r="J8" s="310">
        <v>10</v>
      </c>
      <c r="K8" s="310">
        <v>11</v>
      </c>
      <c r="L8" s="310">
        <v>12</v>
      </c>
      <c r="M8" s="310">
        <v>13</v>
      </c>
      <c r="N8" s="310">
        <v>14</v>
      </c>
    </row>
    <row r="9" spans="1:26" ht="15" customHeight="1" x14ac:dyDescent="0.2">
      <c r="A9" s="375"/>
      <c r="B9" s="375" t="s">
        <v>32</v>
      </c>
      <c r="C9" s="400">
        <f t="shared" ref="C9:N9" si="0">SUM(C10:C84)</f>
        <v>167845</v>
      </c>
      <c r="D9" s="400">
        <f t="shared" si="0"/>
        <v>2201</v>
      </c>
      <c r="E9" s="400">
        <f t="shared" si="0"/>
        <v>4125</v>
      </c>
      <c r="F9" s="400">
        <f t="shared" si="0"/>
        <v>161381</v>
      </c>
      <c r="G9" s="400">
        <f t="shared" si="0"/>
        <v>0</v>
      </c>
      <c r="H9" s="400">
        <f t="shared" si="0"/>
        <v>138</v>
      </c>
      <c r="I9" s="400">
        <f t="shared" si="0"/>
        <v>133514</v>
      </c>
      <c r="J9" s="400">
        <f t="shared" si="0"/>
        <v>135294</v>
      </c>
      <c r="K9" s="400">
        <f t="shared" si="0"/>
        <v>157544</v>
      </c>
      <c r="L9" s="400">
        <f t="shared" si="0"/>
        <v>100721</v>
      </c>
      <c r="M9" s="400">
        <f t="shared" si="0"/>
        <v>96185</v>
      </c>
      <c r="N9" s="400">
        <f t="shared" si="0"/>
        <v>153012</v>
      </c>
      <c r="O9" s="347"/>
      <c r="P9" s="347"/>
      <c r="Q9" s="347"/>
      <c r="R9" s="347"/>
      <c r="S9" s="347"/>
      <c r="T9" s="347"/>
      <c r="U9" s="347"/>
      <c r="V9" s="347"/>
      <c r="W9" s="347"/>
      <c r="X9" s="347"/>
      <c r="Y9" s="347"/>
      <c r="Z9" s="347"/>
    </row>
    <row r="10" spans="1:26" ht="15" customHeight="1" x14ac:dyDescent="0.2">
      <c r="A10" s="379">
        <f>AT3A_Schools_PS!A10</f>
        <v>1</v>
      </c>
      <c r="B10" s="379" t="str">
        <f>AT3A_Schools_PS!B10</f>
        <v>01-AGRA</v>
      </c>
      <c r="C10" s="379">
        <v>3024</v>
      </c>
      <c r="D10" s="379">
        <v>112</v>
      </c>
      <c r="E10" s="379">
        <v>177</v>
      </c>
      <c r="F10" s="379">
        <v>2735</v>
      </c>
      <c r="G10" s="379">
        <v>0</v>
      </c>
      <c r="H10" s="379">
        <v>0</v>
      </c>
      <c r="I10" s="379">
        <v>3024</v>
      </c>
      <c r="J10" s="379">
        <v>3024</v>
      </c>
      <c r="K10" s="379">
        <v>3024</v>
      </c>
      <c r="L10" s="379">
        <v>3024</v>
      </c>
      <c r="M10" s="379">
        <v>3024</v>
      </c>
      <c r="N10" s="379">
        <v>3024</v>
      </c>
      <c r="O10" s="387">
        <f>'AT-3'!G9</f>
        <v>3024</v>
      </c>
    </row>
    <row r="11" spans="1:26" ht="15" customHeight="1" x14ac:dyDescent="0.2">
      <c r="A11" s="379">
        <f>AT3A_Schools_PS!A11</f>
        <v>2</v>
      </c>
      <c r="B11" s="379" t="str">
        <f>AT3A_Schools_PS!B11</f>
        <v>02-ALIGARH</v>
      </c>
      <c r="C11" s="379">
        <v>2644</v>
      </c>
      <c r="D11" s="379">
        <v>80</v>
      </c>
      <c r="E11" s="379">
        <v>316</v>
      </c>
      <c r="F11" s="379">
        <v>2248</v>
      </c>
      <c r="G11" s="379">
        <v>0</v>
      </c>
      <c r="H11" s="379">
        <v>0</v>
      </c>
      <c r="I11" s="379">
        <v>2644</v>
      </c>
      <c r="J11" s="379">
        <v>2644</v>
      </c>
      <c r="K11" s="379">
        <v>1845</v>
      </c>
      <c r="L11" s="379">
        <v>787</v>
      </c>
      <c r="M11" s="379">
        <v>257</v>
      </c>
      <c r="N11" s="379">
        <v>1319</v>
      </c>
      <c r="O11" s="387">
        <f>'AT-3'!G10</f>
        <v>2644</v>
      </c>
    </row>
    <row r="12" spans="1:26" ht="15" customHeight="1" x14ac:dyDescent="0.2">
      <c r="A12" s="379">
        <f>AT3A_Schools_PS!A12</f>
        <v>3</v>
      </c>
      <c r="B12" s="379" t="str">
        <f>AT3A_Schools_PS!B12</f>
        <v>03-ALLAHABAD</v>
      </c>
      <c r="C12" s="379">
        <v>3887</v>
      </c>
      <c r="D12" s="379">
        <v>86</v>
      </c>
      <c r="E12" s="379">
        <v>466</v>
      </c>
      <c r="F12" s="379">
        <v>3335</v>
      </c>
      <c r="G12" s="379">
        <v>0</v>
      </c>
      <c r="H12" s="379">
        <v>0</v>
      </c>
      <c r="I12" s="379">
        <v>3887</v>
      </c>
      <c r="J12" s="379">
        <v>3887</v>
      </c>
      <c r="K12" s="379">
        <v>3887</v>
      </c>
      <c r="L12" s="379">
        <v>3887</v>
      </c>
      <c r="M12" s="379">
        <v>3887</v>
      </c>
      <c r="N12" s="379">
        <v>3887</v>
      </c>
      <c r="O12" s="387">
        <f>'AT-3'!G11</f>
        <v>3887</v>
      </c>
    </row>
    <row r="13" spans="1:26" ht="15" customHeight="1" x14ac:dyDescent="0.2">
      <c r="A13" s="379">
        <f>AT3A_Schools_PS!A13</f>
        <v>4</v>
      </c>
      <c r="B13" s="379" t="str">
        <f>AT3A_Schools_PS!B13</f>
        <v>04-AMBEDKAR NAGAR</v>
      </c>
      <c r="C13" s="379">
        <v>2049</v>
      </c>
      <c r="D13" s="379">
        <v>151</v>
      </c>
      <c r="E13" s="379">
        <v>0</v>
      </c>
      <c r="F13" s="379">
        <v>1898</v>
      </c>
      <c r="G13" s="379">
        <v>0</v>
      </c>
      <c r="H13" s="379">
        <v>0</v>
      </c>
      <c r="I13" s="379">
        <v>2049</v>
      </c>
      <c r="J13" s="379">
        <v>2049</v>
      </c>
      <c r="K13" s="379">
        <v>2049</v>
      </c>
      <c r="L13" s="379">
        <v>2049</v>
      </c>
      <c r="M13" s="379">
        <v>2049</v>
      </c>
      <c r="N13" s="379">
        <v>2049</v>
      </c>
      <c r="O13" s="387">
        <f>'AT-3'!G12</f>
        <v>2049</v>
      </c>
    </row>
    <row r="14" spans="1:26" ht="15" customHeight="1" x14ac:dyDescent="0.2">
      <c r="A14" s="379">
        <f>AT3A_Schools_PS!A14</f>
        <v>5</v>
      </c>
      <c r="B14" s="379" t="str">
        <f>AT3A_Schools_PS!B14</f>
        <v>05-AURAIYA</v>
      </c>
      <c r="C14" s="379">
        <v>1638</v>
      </c>
      <c r="D14" s="379">
        <v>0</v>
      </c>
      <c r="E14" s="379">
        <v>0</v>
      </c>
      <c r="F14" s="379">
        <v>1638</v>
      </c>
      <c r="G14" s="379">
        <v>0</v>
      </c>
      <c r="H14" s="379">
        <v>0</v>
      </c>
      <c r="I14" s="379">
        <v>1638</v>
      </c>
      <c r="J14" s="379">
        <v>1638</v>
      </c>
      <c r="K14" s="379">
        <v>1638</v>
      </c>
      <c r="L14" s="379">
        <v>0</v>
      </c>
      <c r="M14" s="379">
        <v>1001</v>
      </c>
      <c r="N14" s="379">
        <v>1638</v>
      </c>
      <c r="O14" s="387">
        <f>'AT-3'!G13</f>
        <v>1638</v>
      </c>
    </row>
    <row r="15" spans="1:26" ht="15" customHeight="1" x14ac:dyDescent="0.2">
      <c r="A15" s="379">
        <f>AT3A_Schools_PS!A15</f>
        <v>6</v>
      </c>
      <c r="B15" s="379" t="str">
        <f>AT3A_Schools_PS!B15</f>
        <v>06-AZAMGARH</v>
      </c>
      <c r="C15" s="379">
        <v>3564</v>
      </c>
      <c r="D15" s="379">
        <v>0</v>
      </c>
      <c r="E15" s="379">
        <v>0</v>
      </c>
      <c r="F15" s="379">
        <v>3564</v>
      </c>
      <c r="G15" s="379">
        <v>0</v>
      </c>
      <c r="H15" s="379">
        <v>0</v>
      </c>
      <c r="I15" s="379">
        <v>0</v>
      </c>
      <c r="J15" s="379">
        <v>3564</v>
      </c>
      <c r="K15" s="379">
        <v>3564</v>
      </c>
      <c r="L15" s="379">
        <v>375</v>
      </c>
      <c r="M15" s="379">
        <v>834</v>
      </c>
      <c r="N15" s="379">
        <v>3564</v>
      </c>
      <c r="O15" s="387">
        <f>'AT-3'!G14</f>
        <v>3564</v>
      </c>
    </row>
    <row r="16" spans="1:26" ht="15" customHeight="1" x14ac:dyDescent="0.2">
      <c r="A16" s="379">
        <f>AT3A_Schools_PS!A16</f>
        <v>7</v>
      </c>
      <c r="B16" s="379" t="str">
        <f>AT3A_Schools_PS!B16</f>
        <v>07-BADAUN</v>
      </c>
      <c r="C16" s="379">
        <v>2539</v>
      </c>
      <c r="D16" s="379">
        <v>3</v>
      </c>
      <c r="E16" s="379">
        <v>8</v>
      </c>
      <c r="F16" s="379">
        <v>2528</v>
      </c>
      <c r="G16" s="379">
        <v>0</v>
      </c>
      <c r="H16" s="379">
        <v>0</v>
      </c>
      <c r="I16" s="379">
        <v>2539</v>
      </c>
      <c r="J16" s="379">
        <v>2539</v>
      </c>
      <c r="K16" s="379">
        <v>1008</v>
      </c>
      <c r="L16" s="379">
        <v>444</v>
      </c>
      <c r="M16" s="379">
        <v>292</v>
      </c>
      <c r="N16" s="379">
        <v>795</v>
      </c>
      <c r="O16" s="387">
        <f>'AT-3'!G15</f>
        <v>2539</v>
      </c>
    </row>
    <row r="17" spans="1:15" ht="15" customHeight="1" x14ac:dyDescent="0.2">
      <c r="A17" s="379">
        <f>AT3A_Schools_PS!A17</f>
        <v>8</v>
      </c>
      <c r="B17" s="379" t="str">
        <f>AT3A_Schools_PS!B17</f>
        <v>08-BAGHPAT</v>
      </c>
      <c r="C17" s="379">
        <v>778</v>
      </c>
      <c r="D17" s="379">
        <v>0</v>
      </c>
      <c r="E17" s="379">
        <v>0</v>
      </c>
      <c r="F17" s="379">
        <v>778</v>
      </c>
      <c r="G17" s="379">
        <v>0</v>
      </c>
      <c r="H17" s="379">
        <v>0</v>
      </c>
      <c r="I17" s="379">
        <v>778</v>
      </c>
      <c r="J17" s="379">
        <v>778</v>
      </c>
      <c r="K17" s="379">
        <v>778</v>
      </c>
      <c r="L17" s="379">
        <v>778</v>
      </c>
      <c r="M17" s="379">
        <v>778</v>
      </c>
      <c r="N17" s="379">
        <v>778</v>
      </c>
      <c r="O17" s="387">
        <f>'AT-3'!G16</f>
        <v>778</v>
      </c>
    </row>
    <row r="18" spans="1:15" ht="15" customHeight="1" x14ac:dyDescent="0.2">
      <c r="A18" s="379">
        <f>AT3A_Schools_PS!A18</f>
        <v>9</v>
      </c>
      <c r="B18" s="379" t="str">
        <f>AT3A_Schools_PS!B18</f>
        <v>09-BAHRAICH</v>
      </c>
      <c r="C18" s="379">
        <v>3519</v>
      </c>
      <c r="D18" s="379">
        <v>7</v>
      </c>
      <c r="E18" s="379">
        <v>0</v>
      </c>
      <c r="F18" s="379">
        <v>3512</v>
      </c>
      <c r="G18" s="379">
        <v>0</v>
      </c>
      <c r="H18" s="379">
        <v>0</v>
      </c>
      <c r="I18" s="379">
        <v>3519</v>
      </c>
      <c r="J18" s="379">
        <v>3519</v>
      </c>
      <c r="K18" s="379">
        <v>3519</v>
      </c>
      <c r="L18" s="379">
        <v>3519</v>
      </c>
      <c r="M18" s="379">
        <v>3519</v>
      </c>
      <c r="N18" s="379">
        <v>3519</v>
      </c>
      <c r="O18" s="387">
        <f>'AT-3'!G17</f>
        <v>3519</v>
      </c>
    </row>
    <row r="19" spans="1:15" ht="15" customHeight="1" x14ac:dyDescent="0.2">
      <c r="A19" s="379">
        <f>AT3A_Schools_PS!A19</f>
        <v>10</v>
      </c>
      <c r="B19" s="379" t="str">
        <f>AT3A_Schools_PS!B19</f>
        <v>10-BALLIA</v>
      </c>
      <c r="C19" s="379">
        <v>2842</v>
      </c>
      <c r="D19" s="379">
        <v>0</v>
      </c>
      <c r="E19" s="379">
        <v>0</v>
      </c>
      <c r="F19" s="379">
        <v>2842</v>
      </c>
      <c r="G19" s="379">
        <v>0</v>
      </c>
      <c r="H19" s="379">
        <v>0</v>
      </c>
      <c r="I19" s="379">
        <v>0</v>
      </c>
      <c r="J19" s="379">
        <v>0</v>
      </c>
      <c r="K19" s="379">
        <v>2842</v>
      </c>
      <c r="L19" s="379">
        <v>2842</v>
      </c>
      <c r="M19" s="379">
        <v>578</v>
      </c>
      <c r="N19" s="379">
        <v>2842</v>
      </c>
      <c r="O19" s="387">
        <f>'AT-3'!G18</f>
        <v>2842</v>
      </c>
    </row>
    <row r="20" spans="1:15" ht="15" customHeight="1" x14ac:dyDescent="0.2">
      <c r="A20" s="379">
        <f>AT3A_Schools_PS!A20</f>
        <v>11</v>
      </c>
      <c r="B20" s="379" t="str">
        <f>AT3A_Schools_PS!B20</f>
        <v>11-BALRAMPUR</v>
      </c>
      <c r="C20" s="379">
        <v>2286</v>
      </c>
      <c r="D20" s="379">
        <v>22</v>
      </c>
      <c r="E20" s="379">
        <v>75</v>
      </c>
      <c r="F20" s="379">
        <v>2189</v>
      </c>
      <c r="G20" s="379">
        <v>0</v>
      </c>
      <c r="H20" s="379">
        <v>0</v>
      </c>
      <c r="I20" s="379">
        <v>2286</v>
      </c>
      <c r="J20" s="379">
        <v>2286</v>
      </c>
      <c r="K20" s="379">
        <v>2286</v>
      </c>
      <c r="L20" s="379">
        <v>2286</v>
      </c>
      <c r="M20" s="379">
        <v>2286</v>
      </c>
      <c r="N20" s="379">
        <v>2286</v>
      </c>
      <c r="O20" s="387">
        <f>'AT-3'!G19</f>
        <v>2286</v>
      </c>
    </row>
    <row r="21" spans="1:15" ht="15" customHeight="1" x14ac:dyDescent="0.2">
      <c r="A21" s="379">
        <f>AT3A_Schools_PS!A21</f>
        <v>12</v>
      </c>
      <c r="B21" s="379" t="str">
        <f>AT3A_Schools_PS!B21</f>
        <v>12-BANDA</v>
      </c>
      <c r="C21" s="379">
        <v>2102</v>
      </c>
      <c r="D21" s="379">
        <v>0</v>
      </c>
      <c r="E21" s="379">
        <v>43</v>
      </c>
      <c r="F21" s="379">
        <v>2059</v>
      </c>
      <c r="G21" s="379">
        <v>0</v>
      </c>
      <c r="H21" s="379">
        <v>0</v>
      </c>
      <c r="I21" s="379">
        <v>2102</v>
      </c>
      <c r="J21" s="379">
        <v>2102</v>
      </c>
      <c r="K21" s="379">
        <v>2102</v>
      </c>
      <c r="L21" s="379">
        <v>1382</v>
      </c>
      <c r="M21" s="379">
        <v>694</v>
      </c>
      <c r="N21" s="379">
        <v>2102</v>
      </c>
      <c r="O21" s="387">
        <f>'AT-3'!G20</f>
        <v>2102</v>
      </c>
    </row>
    <row r="22" spans="1:15" ht="15" customHeight="1" x14ac:dyDescent="0.2">
      <c r="A22" s="379">
        <f>AT3A_Schools_PS!A22</f>
        <v>13</v>
      </c>
      <c r="B22" s="379" t="str">
        <f>AT3A_Schools_PS!B22</f>
        <v>13-BARABANKI</v>
      </c>
      <c r="C22" s="379">
        <v>3109</v>
      </c>
      <c r="D22" s="379">
        <v>0</v>
      </c>
      <c r="E22" s="379">
        <v>0</v>
      </c>
      <c r="F22" s="379">
        <v>3109</v>
      </c>
      <c r="G22" s="379">
        <v>0</v>
      </c>
      <c r="H22" s="379">
        <v>0</v>
      </c>
      <c r="I22" s="379">
        <v>0</v>
      </c>
      <c r="J22" s="379">
        <v>0</v>
      </c>
      <c r="K22" s="379">
        <v>3109</v>
      </c>
      <c r="L22" s="379">
        <v>0</v>
      </c>
      <c r="M22" s="379">
        <v>3109</v>
      </c>
      <c r="N22" s="379">
        <v>0</v>
      </c>
      <c r="O22" s="387">
        <f>'AT-3'!G21</f>
        <v>3109</v>
      </c>
    </row>
    <row r="23" spans="1:15" ht="15" customHeight="1" x14ac:dyDescent="0.2">
      <c r="A23" s="379">
        <f>AT3A_Schools_PS!A23</f>
        <v>14</v>
      </c>
      <c r="B23" s="379" t="str">
        <f>AT3A_Schools_PS!B23</f>
        <v>14-BAREILY</v>
      </c>
      <c r="C23" s="379">
        <v>3021</v>
      </c>
      <c r="D23" s="379">
        <v>35</v>
      </c>
      <c r="E23" s="379">
        <v>0</v>
      </c>
      <c r="F23" s="379">
        <v>2986</v>
      </c>
      <c r="G23" s="379">
        <v>0</v>
      </c>
      <c r="H23" s="379">
        <v>0</v>
      </c>
      <c r="I23" s="379">
        <v>0</v>
      </c>
      <c r="J23" s="379">
        <v>0</v>
      </c>
      <c r="K23" s="379">
        <v>3027</v>
      </c>
      <c r="L23" s="379">
        <v>2827</v>
      </c>
      <c r="M23" s="379">
        <v>708</v>
      </c>
      <c r="N23" s="379">
        <v>3015</v>
      </c>
      <c r="O23" s="387">
        <f>'AT-3'!G22</f>
        <v>3021</v>
      </c>
    </row>
    <row r="24" spans="1:15" ht="15" customHeight="1" x14ac:dyDescent="0.2">
      <c r="A24" s="379">
        <f>AT3A_Schools_PS!A24</f>
        <v>15</v>
      </c>
      <c r="B24" s="379" t="str">
        <f>AT3A_Schools_PS!B24</f>
        <v>15-BASTI</v>
      </c>
      <c r="C24" s="379">
        <v>2539</v>
      </c>
      <c r="D24" s="379">
        <v>74</v>
      </c>
      <c r="E24" s="379">
        <v>3</v>
      </c>
      <c r="F24" s="379">
        <v>2462</v>
      </c>
      <c r="G24" s="379">
        <v>0</v>
      </c>
      <c r="H24" s="379">
        <v>0</v>
      </c>
      <c r="I24" s="379">
        <v>2539</v>
      </c>
      <c r="J24" s="379">
        <v>2539</v>
      </c>
      <c r="K24" s="379">
        <v>2539</v>
      </c>
      <c r="L24" s="379">
        <v>2539</v>
      </c>
      <c r="M24" s="379">
        <v>2539</v>
      </c>
      <c r="N24" s="379">
        <v>2539</v>
      </c>
      <c r="O24" s="387">
        <f>'AT-3'!G23</f>
        <v>2539</v>
      </c>
    </row>
    <row r="25" spans="1:15" ht="15" customHeight="1" x14ac:dyDescent="0.2">
      <c r="A25" s="379">
        <f>AT3A_Schools_PS!A25</f>
        <v>16</v>
      </c>
      <c r="B25" s="379" t="str">
        <f>AT3A_Schools_PS!B25</f>
        <v>16-BHADOHI</v>
      </c>
      <c r="C25" s="379">
        <v>1154</v>
      </c>
      <c r="D25" s="379">
        <v>0</v>
      </c>
      <c r="E25" s="379">
        <v>0</v>
      </c>
      <c r="F25" s="379">
        <v>1154</v>
      </c>
      <c r="G25" s="379">
        <v>0</v>
      </c>
      <c r="H25" s="379">
        <v>0</v>
      </c>
      <c r="I25" s="379">
        <v>790</v>
      </c>
      <c r="J25" s="379">
        <v>140</v>
      </c>
      <c r="K25" s="379">
        <v>1154</v>
      </c>
      <c r="L25" s="379">
        <v>790</v>
      </c>
      <c r="M25" s="379">
        <v>140</v>
      </c>
      <c r="N25" s="379">
        <v>1154</v>
      </c>
      <c r="O25" s="387">
        <f>'AT-3'!G24</f>
        <v>1154</v>
      </c>
    </row>
    <row r="26" spans="1:15" ht="15" customHeight="1" x14ac:dyDescent="0.2">
      <c r="A26" s="379">
        <f>AT3A_Schools_PS!A26</f>
        <v>17</v>
      </c>
      <c r="B26" s="379" t="str">
        <f>AT3A_Schools_PS!B26</f>
        <v>17-BIJNOUR</v>
      </c>
      <c r="C26" s="379">
        <v>2707</v>
      </c>
      <c r="D26" s="379">
        <v>0</v>
      </c>
      <c r="E26" s="379">
        <v>751</v>
      </c>
      <c r="F26" s="379">
        <v>1956</v>
      </c>
      <c r="G26" s="379">
        <v>0</v>
      </c>
      <c r="H26" s="379">
        <v>0</v>
      </c>
      <c r="I26" s="379">
        <v>230</v>
      </c>
      <c r="J26" s="379">
        <v>2707</v>
      </c>
      <c r="K26" s="379">
        <v>2707</v>
      </c>
      <c r="L26" s="379">
        <v>230</v>
      </c>
      <c r="M26" s="379">
        <v>326</v>
      </c>
      <c r="N26" s="379">
        <v>2596</v>
      </c>
      <c r="O26" s="387">
        <f>'AT-3'!G25</f>
        <v>2707</v>
      </c>
    </row>
    <row r="27" spans="1:15" ht="15" customHeight="1" x14ac:dyDescent="0.2">
      <c r="A27" s="379">
        <f>AT3A_Schools_PS!A27</f>
        <v>18</v>
      </c>
      <c r="B27" s="379" t="str">
        <f>AT3A_Schools_PS!B27</f>
        <v>18-BULANDSHAHAR</v>
      </c>
      <c r="C27" s="379">
        <v>2447</v>
      </c>
      <c r="D27" s="379">
        <v>0</v>
      </c>
      <c r="E27" s="379">
        <v>0</v>
      </c>
      <c r="F27" s="379">
        <v>2447</v>
      </c>
      <c r="G27" s="379">
        <v>0</v>
      </c>
      <c r="H27" s="379">
        <v>0</v>
      </c>
      <c r="I27" s="379">
        <v>2447</v>
      </c>
      <c r="J27" s="379">
        <v>2447</v>
      </c>
      <c r="K27" s="379">
        <v>2447</v>
      </c>
      <c r="L27" s="379">
        <v>2447</v>
      </c>
      <c r="M27" s="379">
        <v>2447</v>
      </c>
      <c r="N27" s="379">
        <v>2447</v>
      </c>
      <c r="O27" s="387">
        <f>'AT-3'!G26</f>
        <v>2447</v>
      </c>
    </row>
    <row r="28" spans="1:15" ht="15" customHeight="1" x14ac:dyDescent="0.2">
      <c r="A28" s="379">
        <f>AT3A_Schools_PS!A28</f>
        <v>19</v>
      </c>
      <c r="B28" s="379" t="str">
        <f>AT3A_Schools_PS!B28</f>
        <v>19-CHANDAULI</v>
      </c>
      <c r="C28" s="379">
        <v>1551</v>
      </c>
      <c r="D28" s="379">
        <v>0</v>
      </c>
      <c r="E28" s="379">
        <v>0</v>
      </c>
      <c r="F28" s="379">
        <v>1551</v>
      </c>
      <c r="G28" s="379">
        <v>0</v>
      </c>
      <c r="H28" s="379">
        <v>0</v>
      </c>
      <c r="I28" s="379">
        <v>1551</v>
      </c>
      <c r="J28" s="379">
        <v>1551</v>
      </c>
      <c r="K28" s="379">
        <v>1551</v>
      </c>
      <c r="L28" s="379">
        <v>0</v>
      </c>
      <c r="M28" s="379">
        <v>0</v>
      </c>
      <c r="N28" s="379">
        <v>1551</v>
      </c>
      <c r="O28" s="387">
        <f>'AT-3'!G27</f>
        <v>1551</v>
      </c>
    </row>
    <row r="29" spans="1:15" ht="15" customHeight="1" x14ac:dyDescent="0.2">
      <c r="A29" s="379">
        <f>AT3A_Schools_PS!A29</f>
        <v>20</v>
      </c>
      <c r="B29" s="379" t="str">
        <f>AT3A_Schools_PS!B29</f>
        <v>20-CHITRAKOOT</v>
      </c>
      <c r="C29" s="379">
        <v>1469</v>
      </c>
      <c r="D29" s="379">
        <v>0</v>
      </c>
      <c r="E29" s="379">
        <v>0</v>
      </c>
      <c r="F29" s="379">
        <v>1469</v>
      </c>
      <c r="G29" s="379">
        <v>0</v>
      </c>
      <c r="H29" s="379">
        <v>0</v>
      </c>
      <c r="I29" s="379">
        <v>0</v>
      </c>
      <c r="J29" s="379">
        <v>0</v>
      </c>
      <c r="K29" s="379">
        <v>1469</v>
      </c>
      <c r="L29" s="379">
        <v>15</v>
      </c>
      <c r="M29" s="379">
        <v>1469</v>
      </c>
      <c r="N29" s="379">
        <v>1469</v>
      </c>
      <c r="O29" s="387">
        <f>'AT-3'!G28</f>
        <v>1469</v>
      </c>
    </row>
    <row r="30" spans="1:15" ht="15" customHeight="1" x14ac:dyDescent="0.2">
      <c r="A30" s="379">
        <f>AT3A_Schools_PS!A30</f>
        <v>21</v>
      </c>
      <c r="B30" s="379" t="str">
        <f>AT3A_Schools_PS!B30</f>
        <v>21-AMETHI</v>
      </c>
      <c r="C30" s="379">
        <v>1846</v>
      </c>
      <c r="D30" s="379">
        <v>0</v>
      </c>
      <c r="E30" s="379">
        <v>0</v>
      </c>
      <c r="F30" s="379">
        <v>1846</v>
      </c>
      <c r="G30" s="379">
        <v>0</v>
      </c>
      <c r="H30" s="379">
        <v>0</v>
      </c>
      <c r="I30" s="379">
        <v>1846</v>
      </c>
      <c r="J30" s="379">
        <v>0</v>
      </c>
      <c r="K30" s="379">
        <v>1846</v>
      </c>
      <c r="L30" s="379">
        <v>0</v>
      </c>
      <c r="M30" s="379">
        <v>0</v>
      </c>
      <c r="N30" s="379">
        <v>1846</v>
      </c>
      <c r="O30" s="387">
        <f>'AT-3'!G29</f>
        <v>1846</v>
      </c>
    </row>
    <row r="31" spans="1:15" ht="15" customHeight="1" x14ac:dyDescent="0.2">
      <c r="A31" s="379">
        <f>AT3A_Schools_PS!A31</f>
        <v>22</v>
      </c>
      <c r="B31" s="379" t="str">
        <f>AT3A_Schools_PS!B31</f>
        <v>22-DEORIA</v>
      </c>
      <c r="C31" s="379">
        <v>2865</v>
      </c>
      <c r="D31" s="379">
        <v>0</v>
      </c>
      <c r="E31" s="379">
        <v>0</v>
      </c>
      <c r="F31" s="379">
        <v>2865</v>
      </c>
      <c r="G31" s="379">
        <v>0</v>
      </c>
      <c r="H31" s="379">
        <v>0</v>
      </c>
      <c r="I31" s="379">
        <v>2865</v>
      </c>
      <c r="J31" s="379">
        <v>2865</v>
      </c>
      <c r="K31" s="379">
        <v>2865</v>
      </c>
      <c r="L31" s="379">
        <v>0</v>
      </c>
      <c r="M31" s="379">
        <v>0</v>
      </c>
      <c r="N31" s="379">
        <v>2865</v>
      </c>
      <c r="O31" s="387">
        <f>'AT-3'!G30</f>
        <v>2865</v>
      </c>
    </row>
    <row r="32" spans="1:15" ht="15" customHeight="1" x14ac:dyDescent="0.2">
      <c r="A32" s="379">
        <f>AT3A_Schools_PS!A32</f>
        <v>23</v>
      </c>
      <c r="B32" s="379" t="str">
        <f>AT3A_Schools_PS!B32</f>
        <v>23-ETAH</v>
      </c>
      <c r="C32" s="379">
        <v>2030</v>
      </c>
      <c r="D32" s="379">
        <v>10</v>
      </c>
      <c r="E32" s="379">
        <v>0</v>
      </c>
      <c r="F32" s="379">
        <v>2020</v>
      </c>
      <c r="G32" s="379">
        <v>0</v>
      </c>
      <c r="H32" s="379">
        <v>0</v>
      </c>
      <c r="I32" s="379">
        <v>2030</v>
      </c>
      <c r="J32" s="379">
        <v>166</v>
      </c>
      <c r="K32" s="379">
        <v>2031</v>
      </c>
      <c r="L32" s="379">
        <v>166</v>
      </c>
      <c r="M32" s="379">
        <v>419</v>
      </c>
      <c r="N32" s="379">
        <v>2030</v>
      </c>
      <c r="O32" s="387">
        <f>'AT-3'!G31</f>
        <v>2030</v>
      </c>
    </row>
    <row r="33" spans="1:15" ht="15" customHeight="1" x14ac:dyDescent="0.2">
      <c r="A33" s="379">
        <f>AT3A_Schools_PS!A33</f>
        <v>24</v>
      </c>
      <c r="B33" s="379" t="str">
        <f>AT3A_Schools_PS!B33</f>
        <v>24-FAIZABAD</v>
      </c>
      <c r="C33" s="379">
        <v>2257</v>
      </c>
      <c r="D33" s="379">
        <v>93</v>
      </c>
      <c r="E33" s="379">
        <v>24</v>
      </c>
      <c r="F33" s="379">
        <v>2140</v>
      </c>
      <c r="G33" s="379">
        <v>0</v>
      </c>
      <c r="H33" s="379">
        <v>0</v>
      </c>
      <c r="I33" s="379">
        <v>2257</v>
      </c>
      <c r="J33" s="379">
        <v>2257</v>
      </c>
      <c r="K33" s="379">
        <v>2257</v>
      </c>
      <c r="L33" s="379">
        <v>2257</v>
      </c>
      <c r="M33" s="379">
        <v>2257</v>
      </c>
      <c r="N33" s="379">
        <v>2257</v>
      </c>
      <c r="O33" s="387">
        <f>'AT-3'!G32</f>
        <v>2257</v>
      </c>
    </row>
    <row r="34" spans="1:15" ht="15" customHeight="1" x14ac:dyDescent="0.2">
      <c r="A34" s="379">
        <f>AT3A_Schools_PS!A34</f>
        <v>25</v>
      </c>
      <c r="B34" s="379" t="str">
        <f>AT3A_Schools_PS!B34</f>
        <v>25-FARRUKHABAD</v>
      </c>
      <c r="C34" s="379">
        <v>1974</v>
      </c>
      <c r="D34" s="379">
        <v>0</v>
      </c>
      <c r="E34" s="379">
        <v>0</v>
      </c>
      <c r="F34" s="379">
        <v>1974</v>
      </c>
      <c r="G34" s="379">
        <v>0</v>
      </c>
      <c r="H34" s="379">
        <v>0</v>
      </c>
      <c r="I34" s="379">
        <v>0</v>
      </c>
      <c r="J34" s="379">
        <v>0</v>
      </c>
      <c r="K34" s="379">
        <v>1974</v>
      </c>
      <c r="L34" s="379">
        <v>347</v>
      </c>
      <c r="M34" s="379">
        <v>1974</v>
      </c>
      <c r="N34" s="379">
        <v>18</v>
      </c>
      <c r="O34" s="387">
        <f>'AT-3'!G33</f>
        <v>1974</v>
      </c>
    </row>
    <row r="35" spans="1:15" ht="15" customHeight="1" x14ac:dyDescent="0.2">
      <c r="A35" s="379">
        <f>AT3A_Schools_PS!A35</f>
        <v>26</v>
      </c>
      <c r="B35" s="379" t="str">
        <f>AT3A_Schools_PS!B35</f>
        <v>26-FATEHPUR</v>
      </c>
      <c r="C35" s="379">
        <v>2818</v>
      </c>
      <c r="D35" s="379">
        <v>212</v>
      </c>
      <c r="E35" s="379">
        <v>141</v>
      </c>
      <c r="F35" s="379">
        <v>2465</v>
      </c>
      <c r="G35" s="379">
        <v>0</v>
      </c>
      <c r="H35" s="379">
        <v>0</v>
      </c>
      <c r="I35" s="379">
        <v>2818</v>
      </c>
      <c r="J35" s="379">
        <v>2818</v>
      </c>
      <c r="K35" s="379">
        <v>2818</v>
      </c>
      <c r="L35" s="379">
        <v>2818</v>
      </c>
      <c r="M35" s="379">
        <v>2818</v>
      </c>
      <c r="N35" s="379">
        <v>2818</v>
      </c>
      <c r="O35" s="387">
        <f>'AT-3'!G34</f>
        <v>2818</v>
      </c>
    </row>
    <row r="36" spans="1:15" ht="15" customHeight="1" x14ac:dyDescent="0.2">
      <c r="A36" s="379">
        <f>AT3A_Schools_PS!A36</f>
        <v>27</v>
      </c>
      <c r="B36" s="379" t="str">
        <f>AT3A_Schools_PS!B36</f>
        <v>27-FIROZABAD</v>
      </c>
      <c r="C36" s="379">
        <v>2262</v>
      </c>
      <c r="D36" s="379">
        <v>9</v>
      </c>
      <c r="E36" s="379">
        <v>48</v>
      </c>
      <c r="F36" s="379">
        <v>2205</v>
      </c>
      <c r="G36" s="379">
        <v>0</v>
      </c>
      <c r="H36" s="379">
        <v>0</v>
      </c>
      <c r="I36" s="379">
        <v>2262</v>
      </c>
      <c r="J36" s="379">
        <v>2262</v>
      </c>
      <c r="K36" s="379">
        <v>2262</v>
      </c>
      <c r="L36" s="379">
        <v>2262</v>
      </c>
      <c r="M36" s="379">
        <v>2262</v>
      </c>
      <c r="N36" s="379">
        <v>2262</v>
      </c>
      <c r="O36" s="387">
        <f>'AT-3'!G35</f>
        <v>2262</v>
      </c>
    </row>
    <row r="37" spans="1:15" ht="15" customHeight="1" x14ac:dyDescent="0.2">
      <c r="A37" s="379">
        <f>AT3A_Schools_PS!A37</f>
        <v>28</v>
      </c>
      <c r="B37" s="379" t="str">
        <f>AT3A_Schools_PS!B37</f>
        <v>28-G.B. NAGAR</v>
      </c>
      <c r="C37" s="379">
        <v>744</v>
      </c>
      <c r="D37" s="379">
        <v>17</v>
      </c>
      <c r="E37" s="379">
        <v>64</v>
      </c>
      <c r="F37" s="379">
        <v>663</v>
      </c>
      <c r="G37" s="379">
        <v>0</v>
      </c>
      <c r="H37" s="379">
        <v>0</v>
      </c>
      <c r="I37" s="379">
        <v>744</v>
      </c>
      <c r="J37" s="379">
        <v>744</v>
      </c>
      <c r="K37" s="379">
        <v>744</v>
      </c>
      <c r="L37" s="379">
        <v>80</v>
      </c>
      <c r="M37" s="379">
        <v>84</v>
      </c>
      <c r="N37" s="379">
        <v>0</v>
      </c>
      <c r="O37" s="387">
        <f>'AT-3'!G36</f>
        <v>744</v>
      </c>
    </row>
    <row r="38" spans="1:15" ht="15" customHeight="1" x14ac:dyDescent="0.2">
      <c r="A38" s="379">
        <f>AT3A_Schools_PS!A38</f>
        <v>29</v>
      </c>
      <c r="B38" s="379" t="str">
        <f>AT3A_Schools_PS!B38</f>
        <v>29-GHAZIPUR</v>
      </c>
      <c r="C38" s="379">
        <v>3012</v>
      </c>
      <c r="D38" s="379">
        <v>0</v>
      </c>
      <c r="E38" s="379">
        <v>0</v>
      </c>
      <c r="F38" s="379">
        <v>3012</v>
      </c>
      <c r="G38" s="379">
        <v>0</v>
      </c>
      <c r="H38" s="379">
        <v>0</v>
      </c>
      <c r="I38" s="379">
        <v>3012</v>
      </c>
      <c r="J38" s="379">
        <v>3012</v>
      </c>
      <c r="K38" s="379">
        <v>3012</v>
      </c>
      <c r="L38" s="379">
        <v>3012</v>
      </c>
      <c r="M38" s="379">
        <v>3012</v>
      </c>
      <c r="N38" s="379">
        <v>3012</v>
      </c>
      <c r="O38" s="387">
        <f>'AT-3'!G37</f>
        <v>3012</v>
      </c>
    </row>
    <row r="39" spans="1:15" ht="15" customHeight="1" x14ac:dyDescent="0.2">
      <c r="A39" s="379">
        <f>AT3A_Schools_PS!A39</f>
        <v>30</v>
      </c>
      <c r="B39" s="379" t="str">
        <f>AT3A_Schools_PS!B39</f>
        <v>30-GHAZIYABAD</v>
      </c>
      <c r="C39" s="379">
        <v>673</v>
      </c>
      <c r="D39" s="379">
        <v>0</v>
      </c>
      <c r="E39" s="379">
        <v>6</v>
      </c>
      <c r="F39" s="379">
        <v>667</v>
      </c>
      <c r="G39" s="379">
        <v>0</v>
      </c>
      <c r="H39" s="379">
        <v>0</v>
      </c>
      <c r="I39" s="379">
        <v>673</v>
      </c>
      <c r="J39" s="379">
        <v>673</v>
      </c>
      <c r="K39" s="379">
        <v>673</v>
      </c>
      <c r="L39" s="379">
        <v>74</v>
      </c>
      <c r="M39" s="379">
        <v>78</v>
      </c>
      <c r="N39" s="379">
        <v>673</v>
      </c>
      <c r="O39" s="387">
        <f>'AT-3'!G38</f>
        <v>673</v>
      </c>
    </row>
    <row r="40" spans="1:15" ht="15" customHeight="1" x14ac:dyDescent="0.2">
      <c r="A40" s="379">
        <f>AT3A_Schools_PS!A40</f>
        <v>31</v>
      </c>
      <c r="B40" s="379" t="str">
        <f>AT3A_Schools_PS!B40</f>
        <v>31-GONDA</v>
      </c>
      <c r="C40" s="379">
        <v>3209</v>
      </c>
      <c r="D40" s="379">
        <v>2</v>
      </c>
      <c r="E40" s="379">
        <v>0</v>
      </c>
      <c r="F40" s="379">
        <v>3207</v>
      </c>
      <c r="G40" s="379">
        <v>0</v>
      </c>
      <c r="H40" s="379">
        <v>0</v>
      </c>
      <c r="I40" s="379">
        <v>3209</v>
      </c>
      <c r="J40" s="379">
        <v>3209</v>
      </c>
      <c r="K40" s="379">
        <v>3209</v>
      </c>
      <c r="L40" s="379">
        <v>3209</v>
      </c>
      <c r="M40" s="379">
        <v>3209</v>
      </c>
      <c r="N40" s="379">
        <v>3209</v>
      </c>
      <c r="O40" s="387">
        <f>'AT-3'!G39</f>
        <v>3209</v>
      </c>
    </row>
    <row r="41" spans="1:15" ht="15" customHeight="1" x14ac:dyDescent="0.2">
      <c r="A41" s="379">
        <f>AT3A_Schools_PS!A41</f>
        <v>32</v>
      </c>
      <c r="B41" s="379" t="str">
        <f>AT3A_Schools_PS!B41</f>
        <v>32-GORAKHPUR</v>
      </c>
      <c r="C41" s="379">
        <v>3221</v>
      </c>
      <c r="D41" s="379">
        <v>0</v>
      </c>
      <c r="E41" s="379">
        <v>59</v>
      </c>
      <c r="F41" s="379">
        <v>3162</v>
      </c>
      <c r="G41" s="379">
        <v>0</v>
      </c>
      <c r="H41" s="379">
        <v>0</v>
      </c>
      <c r="I41" s="379">
        <v>3221</v>
      </c>
      <c r="J41" s="379">
        <v>3221</v>
      </c>
      <c r="K41" s="379">
        <v>3219</v>
      </c>
      <c r="L41" s="379">
        <v>3219</v>
      </c>
      <c r="M41" s="379">
        <v>3219</v>
      </c>
      <c r="N41" s="379">
        <v>3219</v>
      </c>
      <c r="O41" s="387">
        <f>'AT-3'!G40</f>
        <v>3221</v>
      </c>
    </row>
    <row r="42" spans="1:15" ht="15" customHeight="1" x14ac:dyDescent="0.2">
      <c r="A42" s="379">
        <f>AT3A_Schools_PS!A42</f>
        <v>33</v>
      </c>
      <c r="B42" s="379" t="str">
        <f>AT3A_Schools_PS!B42</f>
        <v>33-HAMEERPUR</v>
      </c>
      <c r="C42" s="379">
        <v>1231</v>
      </c>
      <c r="D42" s="379">
        <v>38</v>
      </c>
      <c r="E42" s="379">
        <v>0</v>
      </c>
      <c r="F42" s="379">
        <v>1193</v>
      </c>
      <c r="G42" s="379">
        <v>0</v>
      </c>
      <c r="H42" s="379">
        <v>0</v>
      </c>
      <c r="I42" s="379">
        <v>1231</v>
      </c>
      <c r="J42" s="379">
        <v>1231</v>
      </c>
      <c r="K42" s="379">
        <v>1231</v>
      </c>
      <c r="L42" s="379">
        <v>855</v>
      </c>
      <c r="M42" s="379">
        <v>980</v>
      </c>
      <c r="N42" s="379">
        <v>1231</v>
      </c>
      <c r="O42" s="387">
        <f>'AT-3'!G41</f>
        <v>1231</v>
      </c>
    </row>
    <row r="43" spans="1:15" ht="15" customHeight="1" x14ac:dyDescent="0.2">
      <c r="A43" s="379">
        <f>AT3A_Schools_PS!A43</f>
        <v>34</v>
      </c>
      <c r="B43" s="379" t="str">
        <f>AT3A_Schools_PS!B43</f>
        <v>34-HARDOI</v>
      </c>
      <c r="C43" s="379">
        <v>3993</v>
      </c>
      <c r="D43" s="379">
        <v>0</v>
      </c>
      <c r="E43" s="379">
        <v>0</v>
      </c>
      <c r="F43" s="379">
        <v>3993</v>
      </c>
      <c r="G43" s="379">
        <v>0</v>
      </c>
      <c r="H43" s="379">
        <v>0</v>
      </c>
      <c r="I43" s="379">
        <v>3993</v>
      </c>
      <c r="J43" s="379">
        <v>3993</v>
      </c>
      <c r="K43" s="379">
        <v>3993</v>
      </c>
      <c r="L43" s="379">
        <v>2843</v>
      </c>
      <c r="M43" s="379">
        <v>2597</v>
      </c>
      <c r="N43" s="379">
        <v>3993</v>
      </c>
      <c r="O43" s="387">
        <f>'AT-3'!G42</f>
        <v>3993</v>
      </c>
    </row>
    <row r="44" spans="1:15" ht="15" customHeight="1" x14ac:dyDescent="0.2">
      <c r="A44" s="379">
        <f>AT3A_Schools_PS!A44</f>
        <v>35</v>
      </c>
      <c r="B44" s="379" t="str">
        <f>AT3A_Schools_PS!B44</f>
        <v>35-HATHRAS</v>
      </c>
      <c r="C44" s="379">
        <v>1586</v>
      </c>
      <c r="D44" s="379">
        <v>56</v>
      </c>
      <c r="E44" s="379">
        <v>0</v>
      </c>
      <c r="F44" s="379">
        <v>1530</v>
      </c>
      <c r="G44" s="379">
        <v>0</v>
      </c>
      <c r="H44" s="379">
        <v>0</v>
      </c>
      <c r="I44" s="379">
        <v>1586</v>
      </c>
      <c r="J44" s="379">
        <v>1586</v>
      </c>
      <c r="K44" s="379">
        <v>1531</v>
      </c>
      <c r="L44" s="379">
        <v>607</v>
      </c>
      <c r="M44" s="379">
        <v>924</v>
      </c>
      <c r="N44" s="379">
        <v>1586</v>
      </c>
      <c r="O44" s="387">
        <f>'AT-3'!G43</f>
        <v>1586</v>
      </c>
    </row>
    <row r="45" spans="1:15" ht="15" customHeight="1" x14ac:dyDescent="0.2">
      <c r="A45" s="379">
        <f>AT3A_Schools_PS!A45</f>
        <v>36</v>
      </c>
      <c r="B45" s="379" t="str">
        <f>AT3A_Schools_PS!B45</f>
        <v>36-ITAWAH</v>
      </c>
      <c r="C45" s="379">
        <v>1884</v>
      </c>
      <c r="D45" s="379">
        <v>184</v>
      </c>
      <c r="E45" s="379">
        <v>0</v>
      </c>
      <c r="F45" s="379">
        <v>1700</v>
      </c>
      <c r="G45" s="379">
        <v>0</v>
      </c>
      <c r="H45" s="379">
        <v>0</v>
      </c>
      <c r="I45" s="379">
        <v>1884</v>
      </c>
      <c r="J45" s="379">
        <v>1884</v>
      </c>
      <c r="K45" s="379">
        <v>1884</v>
      </c>
      <c r="L45" s="379">
        <v>0</v>
      </c>
      <c r="M45" s="379">
        <v>0</v>
      </c>
      <c r="N45" s="379">
        <v>1884</v>
      </c>
      <c r="O45" s="387">
        <f>'AT-3'!G44</f>
        <v>1884</v>
      </c>
    </row>
    <row r="46" spans="1:15" ht="15" customHeight="1" x14ac:dyDescent="0.2">
      <c r="A46" s="379">
        <f>AT3A_Schools_PS!A46</f>
        <v>37</v>
      </c>
      <c r="B46" s="379" t="str">
        <f>AT3A_Schools_PS!B46</f>
        <v>37-J.P. NAGAR</v>
      </c>
      <c r="C46" s="379">
        <v>1620</v>
      </c>
      <c r="D46" s="379">
        <v>8</v>
      </c>
      <c r="E46" s="379">
        <v>84</v>
      </c>
      <c r="F46" s="379">
        <v>1528</v>
      </c>
      <c r="G46" s="379">
        <v>0</v>
      </c>
      <c r="H46" s="379">
        <v>0</v>
      </c>
      <c r="I46" s="379">
        <v>1620</v>
      </c>
      <c r="J46" s="379">
        <v>1620</v>
      </c>
      <c r="K46" s="379">
        <v>1620</v>
      </c>
      <c r="L46" s="379">
        <v>952</v>
      </c>
      <c r="M46" s="379">
        <v>1135</v>
      </c>
      <c r="N46" s="379">
        <v>1620</v>
      </c>
      <c r="O46" s="387">
        <f>'AT-3'!G45</f>
        <v>1620</v>
      </c>
    </row>
    <row r="47" spans="1:15" ht="15" customHeight="1" x14ac:dyDescent="0.2">
      <c r="A47" s="379">
        <f>AT3A_Schools_PS!A47</f>
        <v>38</v>
      </c>
      <c r="B47" s="379" t="str">
        <f>AT3A_Schools_PS!B47</f>
        <v>38-JALAUN</v>
      </c>
      <c r="C47" s="379">
        <v>1918</v>
      </c>
      <c r="D47" s="379">
        <v>0</v>
      </c>
      <c r="E47" s="379">
        <v>0</v>
      </c>
      <c r="F47" s="379">
        <v>1918</v>
      </c>
      <c r="G47" s="379">
        <v>0</v>
      </c>
      <c r="H47" s="379">
        <v>0</v>
      </c>
      <c r="I47" s="379">
        <v>0</v>
      </c>
      <c r="J47" s="379">
        <v>1918</v>
      </c>
      <c r="K47" s="379">
        <v>1918</v>
      </c>
      <c r="L47" s="379">
        <v>1369</v>
      </c>
      <c r="M47" s="379">
        <v>504</v>
      </c>
      <c r="N47" s="379">
        <v>1005</v>
      </c>
      <c r="O47" s="387">
        <f>'AT-3'!G46</f>
        <v>1918</v>
      </c>
    </row>
    <row r="48" spans="1:15" ht="15" customHeight="1" x14ac:dyDescent="0.2">
      <c r="A48" s="379">
        <f>AT3A_Schools_PS!A48</f>
        <v>39</v>
      </c>
      <c r="B48" s="379" t="str">
        <f>AT3A_Schools_PS!B48</f>
        <v>39-JAUNPUR</v>
      </c>
      <c r="C48" s="379">
        <v>3552</v>
      </c>
      <c r="D48" s="379">
        <v>0</v>
      </c>
      <c r="E48" s="379">
        <v>0</v>
      </c>
      <c r="F48" s="379">
        <v>3552</v>
      </c>
      <c r="G48" s="379">
        <v>0</v>
      </c>
      <c r="H48" s="379">
        <v>0</v>
      </c>
      <c r="I48" s="379">
        <v>0</v>
      </c>
      <c r="J48" s="379">
        <v>0</v>
      </c>
      <c r="K48" s="379">
        <v>3552</v>
      </c>
      <c r="L48" s="379">
        <v>0</v>
      </c>
      <c r="M48" s="379">
        <v>0</v>
      </c>
      <c r="N48" s="379">
        <v>3552</v>
      </c>
      <c r="O48" s="387">
        <f>'AT-3'!G47</f>
        <v>3552</v>
      </c>
    </row>
    <row r="49" spans="1:15" ht="15" customHeight="1" x14ac:dyDescent="0.2">
      <c r="A49" s="379">
        <f>AT3A_Schools_PS!A49</f>
        <v>40</v>
      </c>
      <c r="B49" s="379" t="str">
        <f>AT3A_Schools_PS!B49</f>
        <v>40-JHANSI</v>
      </c>
      <c r="C49" s="379">
        <v>1845</v>
      </c>
      <c r="D49" s="379">
        <v>12</v>
      </c>
      <c r="E49" s="379">
        <v>174</v>
      </c>
      <c r="F49" s="379">
        <v>1659</v>
      </c>
      <c r="G49" s="379">
        <v>0</v>
      </c>
      <c r="H49" s="379">
        <v>0</v>
      </c>
      <c r="I49" s="379">
        <v>1845</v>
      </c>
      <c r="J49" s="379">
        <v>1845</v>
      </c>
      <c r="K49" s="379">
        <v>1845</v>
      </c>
      <c r="L49" s="379">
        <v>1845</v>
      </c>
      <c r="M49" s="379">
        <v>1845</v>
      </c>
      <c r="N49" s="379">
        <v>1845</v>
      </c>
      <c r="O49" s="387">
        <f>'AT-3'!G48</f>
        <v>1845</v>
      </c>
    </row>
    <row r="50" spans="1:15" ht="15" customHeight="1" x14ac:dyDescent="0.2">
      <c r="A50" s="379">
        <f>AT3A_Schools_PS!A50</f>
        <v>41</v>
      </c>
      <c r="B50" s="379" t="str">
        <f>AT3A_Schools_PS!B50</f>
        <v>41-KANNAUJ</v>
      </c>
      <c r="C50" s="379">
        <v>1765</v>
      </c>
      <c r="D50" s="379">
        <v>100</v>
      </c>
      <c r="E50" s="379">
        <v>38</v>
      </c>
      <c r="F50" s="379">
        <v>1627</v>
      </c>
      <c r="G50" s="379">
        <v>0</v>
      </c>
      <c r="H50" s="379">
        <v>0</v>
      </c>
      <c r="I50" s="379">
        <v>1765</v>
      </c>
      <c r="J50" s="379">
        <v>1765</v>
      </c>
      <c r="K50" s="379">
        <v>1835</v>
      </c>
      <c r="L50" s="379">
        <v>461</v>
      </c>
      <c r="M50" s="379">
        <v>832</v>
      </c>
      <c r="N50" s="379">
        <v>1873</v>
      </c>
      <c r="O50" s="387">
        <f>'AT-3'!G49</f>
        <v>1765</v>
      </c>
    </row>
    <row r="51" spans="1:15" ht="15" customHeight="1" x14ac:dyDescent="0.2">
      <c r="A51" s="379">
        <f>AT3A_Schools_PS!A51</f>
        <v>42</v>
      </c>
      <c r="B51" s="379" t="str">
        <f>AT3A_Schools_PS!B51</f>
        <v>42-KANPUR DEHAT</v>
      </c>
      <c r="C51" s="379">
        <v>2380</v>
      </c>
      <c r="D51" s="379">
        <v>0</v>
      </c>
      <c r="E51" s="379">
        <v>31</v>
      </c>
      <c r="F51" s="379">
        <v>2349</v>
      </c>
      <c r="G51" s="379">
        <v>0</v>
      </c>
      <c r="H51" s="379">
        <v>0</v>
      </c>
      <c r="I51" s="379">
        <v>2380</v>
      </c>
      <c r="J51" s="379">
        <v>2380</v>
      </c>
      <c r="K51" s="379">
        <v>2380</v>
      </c>
      <c r="L51" s="379">
        <v>1651</v>
      </c>
      <c r="M51" s="379">
        <v>408</v>
      </c>
      <c r="N51" s="379">
        <v>4998</v>
      </c>
      <c r="O51" s="387">
        <f>'AT-3'!G50</f>
        <v>2380</v>
      </c>
    </row>
    <row r="52" spans="1:15" ht="15" customHeight="1" x14ac:dyDescent="0.2">
      <c r="A52" s="379">
        <f>AT3A_Schools_PS!A52</f>
        <v>43</v>
      </c>
      <c r="B52" s="379" t="str">
        <f>AT3A_Schools_PS!B52</f>
        <v>43-KANPUR NAGAR</v>
      </c>
      <c r="C52" s="379">
        <v>2471</v>
      </c>
      <c r="D52" s="379">
        <v>25</v>
      </c>
      <c r="E52" s="379">
        <v>26</v>
      </c>
      <c r="F52" s="379">
        <v>2303</v>
      </c>
      <c r="G52" s="379">
        <v>0</v>
      </c>
      <c r="H52" s="379">
        <v>117</v>
      </c>
      <c r="I52" s="379">
        <v>2471</v>
      </c>
      <c r="J52" s="379">
        <v>2471</v>
      </c>
      <c r="K52" s="379">
        <v>2471</v>
      </c>
      <c r="L52" s="379">
        <v>2471</v>
      </c>
      <c r="M52" s="379">
        <v>1627</v>
      </c>
      <c r="N52" s="379">
        <v>2471</v>
      </c>
      <c r="O52" s="387">
        <f>'AT-3'!G51</f>
        <v>2471</v>
      </c>
    </row>
    <row r="53" spans="1:15" ht="15" customHeight="1" x14ac:dyDescent="0.2">
      <c r="A53" s="379">
        <f>AT3A_Schools_PS!A53</f>
        <v>44</v>
      </c>
      <c r="B53" s="379" t="str">
        <f>AT3A_Schools_PS!B53</f>
        <v>44-KAAS GANJ</v>
      </c>
      <c r="C53" s="379">
        <v>1495</v>
      </c>
      <c r="D53" s="379">
        <v>15</v>
      </c>
      <c r="E53" s="379">
        <v>19</v>
      </c>
      <c r="F53" s="379">
        <v>1455</v>
      </c>
      <c r="G53" s="379">
        <v>0</v>
      </c>
      <c r="H53" s="379">
        <v>6</v>
      </c>
      <c r="I53" s="379">
        <v>1495</v>
      </c>
      <c r="J53" s="379">
        <v>1495</v>
      </c>
      <c r="K53" s="379">
        <v>1495</v>
      </c>
      <c r="L53" s="379">
        <v>1125</v>
      </c>
      <c r="M53" s="379">
        <v>1495</v>
      </c>
      <c r="N53" s="379">
        <v>0</v>
      </c>
      <c r="O53" s="387">
        <f>'AT-3'!G52</f>
        <v>1495</v>
      </c>
    </row>
    <row r="54" spans="1:15" ht="15" customHeight="1" x14ac:dyDescent="0.2">
      <c r="A54" s="379">
        <f>AT3A_Schools_PS!A54</f>
        <v>45</v>
      </c>
      <c r="B54" s="379" t="str">
        <f>AT3A_Schools_PS!B54</f>
        <v>45-KAUSHAMBI</v>
      </c>
      <c r="C54" s="379">
        <v>1477</v>
      </c>
      <c r="D54" s="379">
        <v>0</v>
      </c>
      <c r="E54" s="379">
        <v>0</v>
      </c>
      <c r="F54" s="379">
        <v>1477</v>
      </c>
      <c r="G54" s="379">
        <v>0</v>
      </c>
      <c r="H54" s="379">
        <v>0</v>
      </c>
      <c r="I54" s="379">
        <v>1477</v>
      </c>
      <c r="J54" s="379">
        <v>1477</v>
      </c>
      <c r="K54" s="379">
        <v>1477</v>
      </c>
      <c r="L54" s="379">
        <v>1155</v>
      </c>
      <c r="M54" s="379">
        <v>1047</v>
      </c>
      <c r="N54" s="379">
        <v>1477</v>
      </c>
      <c r="O54" s="387">
        <f>'AT-3'!G53</f>
        <v>1477</v>
      </c>
    </row>
    <row r="55" spans="1:15" ht="15" customHeight="1" x14ac:dyDescent="0.2">
      <c r="A55" s="379">
        <f>AT3A_Schools_PS!A55</f>
        <v>46</v>
      </c>
      <c r="B55" s="379" t="str">
        <f>AT3A_Schools_PS!B55</f>
        <v>46-KUSHINAGAR</v>
      </c>
      <c r="C55" s="379">
        <v>3165</v>
      </c>
      <c r="D55" s="379">
        <v>3</v>
      </c>
      <c r="E55" s="379">
        <v>0</v>
      </c>
      <c r="F55" s="379">
        <v>3162</v>
      </c>
      <c r="G55" s="379">
        <v>0</v>
      </c>
      <c r="H55" s="379">
        <v>0</v>
      </c>
      <c r="I55" s="379">
        <v>3165</v>
      </c>
      <c r="J55" s="379">
        <v>3165</v>
      </c>
      <c r="K55" s="379">
        <v>18</v>
      </c>
      <c r="L55" s="379">
        <v>202</v>
      </c>
      <c r="M55" s="379">
        <v>118</v>
      </c>
      <c r="N55" s="379">
        <v>2827</v>
      </c>
      <c r="O55" s="387">
        <f>'AT-3'!G54</f>
        <v>3165</v>
      </c>
    </row>
    <row r="56" spans="1:15" ht="15" customHeight="1" x14ac:dyDescent="0.2">
      <c r="A56" s="379">
        <f>AT3A_Schools_PS!A56</f>
        <v>47</v>
      </c>
      <c r="B56" s="379" t="str">
        <f>AT3A_Schools_PS!B56</f>
        <v>47-LAKHIMPUR KHERI</v>
      </c>
      <c r="C56" s="379">
        <v>3930</v>
      </c>
      <c r="D56" s="379">
        <v>0</v>
      </c>
      <c r="E56" s="379">
        <v>0</v>
      </c>
      <c r="F56" s="379">
        <v>3930</v>
      </c>
      <c r="G56" s="379">
        <v>0</v>
      </c>
      <c r="H56" s="379">
        <v>0</v>
      </c>
      <c r="I56" s="379">
        <v>3930</v>
      </c>
      <c r="J56" s="379">
        <v>3930</v>
      </c>
      <c r="K56" s="379">
        <v>3930</v>
      </c>
      <c r="L56" s="379">
        <v>3930</v>
      </c>
      <c r="M56" s="379">
        <v>3930</v>
      </c>
      <c r="N56" s="379">
        <v>3930</v>
      </c>
      <c r="O56" s="387">
        <f>'AT-3'!G55</f>
        <v>3930</v>
      </c>
    </row>
    <row r="57" spans="1:15" ht="15" customHeight="1" x14ac:dyDescent="0.2">
      <c r="A57" s="379">
        <f>AT3A_Schools_PS!A57</f>
        <v>48</v>
      </c>
      <c r="B57" s="379" t="str">
        <f>AT3A_Schools_PS!B57</f>
        <v>48-LALITPUR</v>
      </c>
      <c r="C57" s="379">
        <v>1562</v>
      </c>
      <c r="D57" s="379">
        <v>44</v>
      </c>
      <c r="E57" s="379">
        <v>90</v>
      </c>
      <c r="F57" s="379">
        <v>1428</v>
      </c>
      <c r="G57" s="379">
        <v>0</v>
      </c>
      <c r="H57" s="379">
        <v>0</v>
      </c>
      <c r="I57" s="379">
        <v>1562</v>
      </c>
      <c r="J57" s="379">
        <v>475</v>
      </c>
      <c r="K57" s="379">
        <v>1562</v>
      </c>
      <c r="L57" s="379">
        <v>781</v>
      </c>
      <c r="M57" s="379">
        <v>410</v>
      </c>
      <c r="N57" s="379">
        <v>0</v>
      </c>
      <c r="O57" s="387">
        <f>'AT-3'!G56</f>
        <v>1562</v>
      </c>
    </row>
    <row r="58" spans="1:15" ht="15" customHeight="1" x14ac:dyDescent="0.2">
      <c r="A58" s="379">
        <f>AT3A_Schools_PS!A58</f>
        <v>49</v>
      </c>
      <c r="B58" s="379" t="str">
        <f>AT3A_Schools_PS!B58</f>
        <v>49-LUCKNOW</v>
      </c>
      <c r="C58" s="379">
        <v>2031</v>
      </c>
      <c r="D58" s="379">
        <v>62</v>
      </c>
      <c r="E58" s="379">
        <v>363</v>
      </c>
      <c r="F58" s="379">
        <v>1606</v>
      </c>
      <c r="G58" s="379">
        <v>0</v>
      </c>
      <c r="H58" s="379">
        <v>0</v>
      </c>
      <c r="I58" s="379">
        <v>0</v>
      </c>
      <c r="J58" s="379">
        <v>0</v>
      </c>
      <c r="K58" s="379">
        <v>2031</v>
      </c>
      <c r="L58" s="379">
        <v>0</v>
      </c>
      <c r="M58" s="379">
        <v>2031</v>
      </c>
      <c r="N58" s="379">
        <v>2031</v>
      </c>
      <c r="O58" s="387">
        <f>'AT-3'!G57</f>
        <v>2031</v>
      </c>
    </row>
    <row r="59" spans="1:15" ht="15" customHeight="1" x14ac:dyDescent="0.2">
      <c r="A59" s="379">
        <f>AT3A_Schools_PS!A59</f>
        <v>50</v>
      </c>
      <c r="B59" s="379" t="str">
        <f>AT3A_Schools_PS!B59</f>
        <v>50-MAHOBA</v>
      </c>
      <c r="C59" s="379">
        <v>1054</v>
      </c>
      <c r="D59" s="379">
        <v>0</v>
      </c>
      <c r="E59" s="379">
        <v>0</v>
      </c>
      <c r="F59" s="379">
        <v>1054</v>
      </c>
      <c r="G59" s="379">
        <v>0</v>
      </c>
      <c r="H59" s="379">
        <v>0</v>
      </c>
      <c r="I59" s="379">
        <v>1054</v>
      </c>
      <c r="J59" s="379">
        <v>1054</v>
      </c>
      <c r="K59" s="379">
        <v>1054</v>
      </c>
      <c r="L59" s="379">
        <v>0</v>
      </c>
      <c r="M59" s="379">
        <v>1054</v>
      </c>
      <c r="N59" s="379">
        <v>1054</v>
      </c>
      <c r="O59" s="387">
        <f>'AT-3'!G58</f>
        <v>1054</v>
      </c>
    </row>
    <row r="60" spans="1:15" ht="15" customHeight="1" x14ac:dyDescent="0.2">
      <c r="A60" s="379">
        <f>AT3A_Schools_PS!A60</f>
        <v>51</v>
      </c>
      <c r="B60" s="379" t="str">
        <f>AT3A_Schools_PS!B60</f>
        <v>51-MAHRAJGANJ</v>
      </c>
      <c r="C60" s="379">
        <v>2242</v>
      </c>
      <c r="D60" s="379">
        <v>0</v>
      </c>
      <c r="E60" s="379">
        <v>0</v>
      </c>
      <c r="F60" s="379">
        <v>2242</v>
      </c>
      <c r="G60" s="379">
        <v>0</v>
      </c>
      <c r="H60" s="379">
        <v>0</v>
      </c>
      <c r="I60" s="379">
        <v>2242</v>
      </c>
      <c r="J60" s="379">
        <v>2242</v>
      </c>
      <c r="K60" s="379">
        <v>2242</v>
      </c>
      <c r="L60" s="379">
        <v>173</v>
      </c>
      <c r="M60" s="379">
        <v>0</v>
      </c>
      <c r="N60" s="379">
        <v>2242</v>
      </c>
      <c r="O60" s="387">
        <f>'AT-3'!G59</f>
        <v>2242</v>
      </c>
    </row>
    <row r="61" spans="1:15" ht="15" customHeight="1" x14ac:dyDescent="0.2">
      <c r="A61" s="379">
        <f>AT3A_Schools_PS!A61</f>
        <v>52</v>
      </c>
      <c r="B61" s="379" t="str">
        <f>AT3A_Schools_PS!B61</f>
        <v>52-MAINPURI</v>
      </c>
      <c r="C61" s="379">
        <v>2246</v>
      </c>
      <c r="D61" s="379">
        <v>0</v>
      </c>
      <c r="E61" s="379">
        <v>0</v>
      </c>
      <c r="F61" s="379">
        <v>2246</v>
      </c>
      <c r="G61" s="379">
        <v>0</v>
      </c>
      <c r="H61" s="379">
        <v>0</v>
      </c>
      <c r="I61" s="379">
        <v>2246</v>
      </c>
      <c r="J61" s="379">
        <v>2246</v>
      </c>
      <c r="K61" s="379">
        <v>2246</v>
      </c>
      <c r="L61" s="379">
        <v>2246</v>
      </c>
      <c r="M61" s="379">
        <v>2246</v>
      </c>
      <c r="N61" s="379">
        <v>2246</v>
      </c>
      <c r="O61" s="387">
        <f>'AT-3'!G60</f>
        <v>2246</v>
      </c>
    </row>
    <row r="62" spans="1:15" ht="15" customHeight="1" x14ac:dyDescent="0.2">
      <c r="A62" s="379">
        <f>AT3A_Schools_PS!A62</f>
        <v>53</v>
      </c>
      <c r="B62" s="379" t="str">
        <f>AT3A_Schools_PS!B62</f>
        <v>53-MATHURA</v>
      </c>
      <c r="C62" s="379">
        <v>2077</v>
      </c>
      <c r="D62" s="379">
        <v>102</v>
      </c>
      <c r="E62" s="379">
        <v>159</v>
      </c>
      <c r="F62" s="379">
        <v>1816</v>
      </c>
      <c r="G62" s="379">
        <v>0</v>
      </c>
      <c r="H62" s="379">
        <v>0</v>
      </c>
      <c r="I62" s="379">
        <v>2077</v>
      </c>
      <c r="J62" s="379">
        <v>2077</v>
      </c>
      <c r="K62" s="379">
        <v>2077</v>
      </c>
      <c r="L62" s="379">
        <v>0</v>
      </c>
      <c r="M62" s="379">
        <v>0</v>
      </c>
      <c r="N62" s="379">
        <v>0</v>
      </c>
      <c r="O62" s="387">
        <f>'AT-3'!G61</f>
        <v>2077</v>
      </c>
    </row>
    <row r="63" spans="1:15" ht="15" customHeight="1" x14ac:dyDescent="0.2">
      <c r="A63" s="379">
        <f>AT3A_Schools_PS!A63</f>
        <v>54</v>
      </c>
      <c r="B63" s="379" t="str">
        <f>AT3A_Schools_PS!B63</f>
        <v>54-MAU</v>
      </c>
      <c r="C63" s="379">
        <v>1756</v>
      </c>
      <c r="D63" s="379">
        <v>0</v>
      </c>
      <c r="E63" s="379">
        <v>0</v>
      </c>
      <c r="F63" s="379">
        <v>1756</v>
      </c>
      <c r="G63" s="379">
        <v>0</v>
      </c>
      <c r="H63" s="379">
        <v>0</v>
      </c>
      <c r="I63" s="379">
        <v>1716</v>
      </c>
      <c r="J63" s="379">
        <v>0</v>
      </c>
      <c r="K63" s="379">
        <v>1716</v>
      </c>
      <c r="L63" s="379">
        <v>0</v>
      </c>
      <c r="M63" s="379">
        <v>0</v>
      </c>
      <c r="N63" s="379">
        <v>1712</v>
      </c>
      <c r="O63" s="387">
        <f>'AT-3'!G62</f>
        <v>1756</v>
      </c>
    </row>
    <row r="64" spans="1:15" ht="15" customHeight="1" x14ac:dyDescent="0.2">
      <c r="A64" s="379">
        <f>AT3A_Schools_PS!A64</f>
        <v>55</v>
      </c>
      <c r="B64" s="379" t="str">
        <f>AT3A_Schools_PS!B64</f>
        <v>55-MEERUT</v>
      </c>
      <c r="C64" s="379">
        <v>1539</v>
      </c>
      <c r="D64" s="379">
        <v>0</v>
      </c>
      <c r="E64" s="379">
        <v>256</v>
      </c>
      <c r="F64" s="379">
        <v>1283</v>
      </c>
      <c r="G64" s="379">
        <v>0</v>
      </c>
      <c r="H64" s="379">
        <v>0</v>
      </c>
      <c r="I64" s="379">
        <v>0</v>
      </c>
      <c r="J64" s="379">
        <v>0</v>
      </c>
      <c r="K64" s="379">
        <v>1539</v>
      </c>
      <c r="L64" s="379">
        <v>1539</v>
      </c>
      <c r="M64" s="379">
        <v>1539</v>
      </c>
      <c r="N64" s="379">
        <v>1539</v>
      </c>
      <c r="O64" s="387">
        <f>'AT-3'!G63</f>
        <v>1539</v>
      </c>
    </row>
    <row r="65" spans="1:15" ht="15" customHeight="1" x14ac:dyDescent="0.2">
      <c r="A65" s="379">
        <f>AT3A_Schools_PS!A65</f>
        <v>56</v>
      </c>
      <c r="B65" s="379" t="str">
        <f>AT3A_Schools_PS!B65</f>
        <v>56-MIRZAPUR</v>
      </c>
      <c r="C65" s="379">
        <v>2303</v>
      </c>
      <c r="D65" s="379">
        <v>298</v>
      </c>
      <c r="E65" s="379">
        <v>14</v>
      </c>
      <c r="F65" s="379">
        <v>1991</v>
      </c>
      <c r="G65" s="379">
        <v>0</v>
      </c>
      <c r="H65" s="379">
        <v>0</v>
      </c>
      <c r="I65" s="379">
        <v>2303</v>
      </c>
      <c r="J65" s="379">
        <v>2303</v>
      </c>
      <c r="K65" s="379">
        <v>1821</v>
      </c>
      <c r="L65" s="379">
        <v>170</v>
      </c>
      <c r="M65" s="379">
        <v>119</v>
      </c>
      <c r="N65" s="379">
        <v>193</v>
      </c>
      <c r="O65" s="387">
        <f>'AT-3'!G64</f>
        <v>2303</v>
      </c>
    </row>
    <row r="66" spans="1:15" ht="15" customHeight="1" x14ac:dyDescent="0.2">
      <c r="A66" s="379">
        <f>AT3A_Schools_PS!A66</f>
        <v>57</v>
      </c>
      <c r="B66" s="379" t="str">
        <f>AT3A_Schools_PS!B66</f>
        <v>57-MORADABAD</v>
      </c>
      <c r="C66" s="379">
        <v>1831</v>
      </c>
      <c r="D66" s="379">
        <v>22</v>
      </c>
      <c r="E66" s="379">
        <v>153</v>
      </c>
      <c r="F66" s="379">
        <v>1656</v>
      </c>
      <c r="G66" s="379">
        <v>0</v>
      </c>
      <c r="H66" s="379">
        <v>0</v>
      </c>
      <c r="I66" s="379">
        <v>0</v>
      </c>
      <c r="J66" s="379">
        <v>0</v>
      </c>
      <c r="K66" s="379">
        <v>0</v>
      </c>
      <c r="L66" s="379">
        <v>517</v>
      </c>
      <c r="M66" s="379">
        <v>884</v>
      </c>
      <c r="N66" s="379">
        <v>1831</v>
      </c>
      <c r="O66" s="387">
        <f>'AT-3'!G65</f>
        <v>1831</v>
      </c>
    </row>
    <row r="67" spans="1:15" ht="15" customHeight="1" x14ac:dyDescent="0.2">
      <c r="A67" s="379">
        <f>AT3A_Schools_PS!A67</f>
        <v>58</v>
      </c>
      <c r="B67" s="379" t="str">
        <f>AT3A_Schools_PS!B67</f>
        <v>58-MUZAFFARNAGAR</v>
      </c>
      <c r="C67" s="379">
        <v>1309</v>
      </c>
      <c r="D67" s="379">
        <v>3</v>
      </c>
      <c r="E67" s="379">
        <v>5</v>
      </c>
      <c r="F67" s="379">
        <v>1301</v>
      </c>
      <c r="G67" s="379">
        <v>0</v>
      </c>
      <c r="H67" s="379">
        <v>0</v>
      </c>
      <c r="I67" s="379">
        <v>1309</v>
      </c>
      <c r="J67" s="379">
        <v>1309</v>
      </c>
      <c r="K67" s="379">
        <v>879</v>
      </c>
      <c r="L67" s="379">
        <v>79</v>
      </c>
      <c r="M67" s="379">
        <v>326</v>
      </c>
      <c r="N67" s="379">
        <v>25</v>
      </c>
      <c r="O67" s="387">
        <f>'AT-3'!G66</f>
        <v>1309</v>
      </c>
    </row>
    <row r="68" spans="1:15" ht="15" customHeight="1" x14ac:dyDescent="0.2">
      <c r="A68" s="379">
        <f>AT3A_Schools_PS!A68</f>
        <v>59</v>
      </c>
      <c r="B68" s="379" t="str">
        <f>AT3A_Schools_PS!B68</f>
        <v>59-PILIBHIT</v>
      </c>
      <c r="C68" s="379">
        <v>1843</v>
      </c>
      <c r="D68" s="379">
        <v>0</v>
      </c>
      <c r="E68" s="379">
        <v>0</v>
      </c>
      <c r="F68" s="379">
        <v>1843</v>
      </c>
      <c r="G68" s="379">
        <v>0</v>
      </c>
      <c r="H68" s="379">
        <v>0</v>
      </c>
      <c r="I68" s="379">
        <v>0</v>
      </c>
      <c r="J68" s="379">
        <v>0</v>
      </c>
      <c r="K68" s="379">
        <v>1843</v>
      </c>
      <c r="L68" s="379">
        <v>1843</v>
      </c>
      <c r="M68" s="379">
        <v>1843</v>
      </c>
      <c r="N68" s="379">
        <v>1843</v>
      </c>
      <c r="O68" s="387">
        <f>'AT-3'!G67</f>
        <v>1843</v>
      </c>
    </row>
    <row r="69" spans="1:15" ht="15" customHeight="1" x14ac:dyDescent="0.2">
      <c r="A69" s="379">
        <f>AT3A_Schools_PS!A69</f>
        <v>60</v>
      </c>
      <c r="B69" s="379" t="str">
        <f>AT3A_Schools_PS!B69</f>
        <v>60-PRATAPGARH</v>
      </c>
      <c r="C69" s="379">
        <v>2949</v>
      </c>
      <c r="D69" s="379">
        <v>165</v>
      </c>
      <c r="E69" s="379">
        <v>79</v>
      </c>
      <c r="F69" s="379">
        <v>2705</v>
      </c>
      <c r="G69" s="379">
        <v>0</v>
      </c>
      <c r="H69" s="379">
        <v>0</v>
      </c>
      <c r="I69" s="379">
        <v>2949</v>
      </c>
      <c r="J69" s="379">
        <v>2949</v>
      </c>
      <c r="K69" s="379">
        <v>995</v>
      </c>
      <c r="L69" s="379">
        <v>207</v>
      </c>
      <c r="M69" s="379">
        <v>207</v>
      </c>
      <c r="N69" s="379">
        <v>1540</v>
      </c>
      <c r="O69" s="387">
        <f>'AT-3'!G68</f>
        <v>2949</v>
      </c>
    </row>
    <row r="70" spans="1:15" ht="15" customHeight="1" x14ac:dyDescent="0.2">
      <c r="A70" s="379">
        <f>AT3A_Schools_PS!A70</f>
        <v>61</v>
      </c>
      <c r="B70" s="379" t="str">
        <f>AT3A_Schools_PS!B70</f>
        <v>61-RAI BAREILY</v>
      </c>
      <c r="C70" s="379">
        <v>2705</v>
      </c>
      <c r="D70" s="379">
        <v>0</v>
      </c>
      <c r="E70" s="379">
        <v>4</v>
      </c>
      <c r="F70" s="379">
        <v>2701</v>
      </c>
      <c r="G70" s="379">
        <v>0</v>
      </c>
      <c r="H70" s="379">
        <v>0</v>
      </c>
      <c r="I70" s="379">
        <v>2705</v>
      </c>
      <c r="J70" s="379">
        <v>2705</v>
      </c>
      <c r="K70" s="379">
        <v>2705</v>
      </c>
      <c r="L70" s="379">
        <v>2705</v>
      </c>
      <c r="M70" s="379">
        <v>2705</v>
      </c>
      <c r="N70" s="379">
        <v>2705</v>
      </c>
      <c r="O70" s="387">
        <f>'AT-3'!G69</f>
        <v>2705</v>
      </c>
    </row>
    <row r="71" spans="1:15" ht="15" customHeight="1" x14ac:dyDescent="0.2">
      <c r="A71" s="379">
        <f>AT3A_Schools_PS!A71</f>
        <v>62</v>
      </c>
      <c r="B71" s="379" t="str">
        <f>AT3A_Schools_PS!B71</f>
        <v>62-RAMPUR</v>
      </c>
      <c r="C71" s="379">
        <v>2094</v>
      </c>
      <c r="D71" s="379">
        <v>0</v>
      </c>
      <c r="E71" s="379">
        <v>124</v>
      </c>
      <c r="F71" s="379">
        <v>1970</v>
      </c>
      <c r="G71" s="379">
        <v>0</v>
      </c>
      <c r="H71" s="379">
        <v>0</v>
      </c>
      <c r="I71" s="379">
        <v>2094</v>
      </c>
      <c r="J71" s="379">
        <v>2094</v>
      </c>
      <c r="K71" s="379">
        <v>2094</v>
      </c>
      <c r="L71" s="379">
        <v>2094</v>
      </c>
      <c r="M71" s="379">
        <v>1301</v>
      </c>
      <c r="N71" s="379">
        <v>2094</v>
      </c>
      <c r="O71" s="387">
        <f>'AT-3'!G70</f>
        <v>2094</v>
      </c>
    </row>
    <row r="72" spans="1:15" ht="15" customHeight="1" x14ac:dyDescent="0.2">
      <c r="A72" s="379">
        <f>AT3A_Schools_PS!A72</f>
        <v>63</v>
      </c>
      <c r="B72" s="379" t="str">
        <f>AT3A_Schools_PS!B72</f>
        <v>63-SAHARANPUR</v>
      </c>
      <c r="C72" s="379">
        <v>2064</v>
      </c>
      <c r="D72" s="379">
        <v>51</v>
      </c>
      <c r="E72" s="379">
        <v>130</v>
      </c>
      <c r="F72" s="379">
        <v>1882</v>
      </c>
      <c r="G72" s="379">
        <v>0</v>
      </c>
      <c r="H72" s="379">
        <v>1</v>
      </c>
      <c r="I72" s="379">
        <v>2064</v>
      </c>
      <c r="J72" s="379">
        <v>2064</v>
      </c>
      <c r="K72" s="379">
        <v>2064</v>
      </c>
      <c r="L72" s="379">
        <v>2064</v>
      </c>
      <c r="M72" s="379">
        <v>2064</v>
      </c>
      <c r="N72" s="379">
        <v>2064</v>
      </c>
      <c r="O72" s="387">
        <f>'AT-3'!G71</f>
        <v>2064</v>
      </c>
    </row>
    <row r="73" spans="1:15" ht="15" customHeight="1" x14ac:dyDescent="0.2">
      <c r="A73" s="379">
        <f>AT3A_Schools_PS!A73</f>
        <v>64</v>
      </c>
      <c r="B73" s="379" t="str">
        <f>AT3A_Schools_PS!B73</f>
        <v>64-SANTKABIR NAGAR</v>
      </c>
      <c r="C73" s="379">
        <v>1603</v>
      </c>
      <c r="D73" s="379">
        <v>0</v>
      </c>
      <c r="E73" s="379">
        <v>0</v>
      </c>
      <c r="F73" s="379">
        <v>1603</v>
      </c>
      <c r="G73" s="379">
        <v>0</v>
      </c>
      <c r="H73" s="379">
        <v>0</v>
      </c>
      <c r="I73" s="379">
        <v>1603</v>
      </c>
      <c r="J73" s="379">
        <v>1603</v>
      </c>
      <c r="K73" s="379">
        <v>1603</v>
      </c>
      <c r="L73" s="379">
        <v>1603</v>
      </c>
      <c r="M73" s="379">
        <v>1603</v>
      </c>
      <c r="N73" s="379">
        <v>1603</v>
      </c>
      <c r="O73" s="387">
        <f>'AT-3'!G72</f>
        <v>1603</v>
      </c>
    </row>
    <row r="74" spans="1:15" ht="15" customHeight="1" x14ac:dyDescent="0.2">
      <c r="A74" s="379">
        <f>AT3A_Schools_PS!A74</f>
        <v>65</v>
      </c>
      <c r="B74" s="379" t="str">
        <f>AT3A_Schools_PS!B74</f>
        <v>65-SHAHJAHANPUR</v>
      </c>
      <c r="C74" s="379">
        <v>3274</v>
      </c>
      <c r="D74" s="379">
        <v>19</v>
      </c>
      <c r="E74" s="379">
        <v>49</v>
      </c>
      <c r="F74" s="379">
        <v>3206</v>
      </c>
      <c r="G74" s="379">
        <v>0</v>
      </c>
      <c r="H74" s="379">
        <v>0</v>
      </c>
      <c r="I74" s="379">
        <v>3274</v>
      </c>
      <c r="J74" s="379">
        <v>3274</v>
      </c>
      <c r="K74" s="379">
        <v>3274</v>
      </c>
      <c r="L74" s="379">
        <v>1256</v>
      </c>
      <c r="M74" s="379">
        <v>1800</v>
      </c>
      <c r="N74" s="379">
        <v>3274</v>
      </c>
      <c r="O74" s="387">
        <f>'AT-3'!G73</f>
        <v>3274</v>
      </c>
    </row>
    <row r="75" spans="1:15" ht="15" customHeight="1" x14ac:dyDescent="0.2">
      <c r="A75" s="379">
        <f>AT3A_Schools_PS!A75</f>
        <v>66</v>
      </c>
      <c r="B75" s="379" t="str">
        <f>AT3A_Schools_PS!B75</f>
        <v>66-SHRAWASTI</v>
      </c>
      <c r="C75" s="379">
        <v>1295</v>
      </c>
      <c r="D75" s="379">
        <v>10</v>
      </c>
      <c r="E75" s="379">
        <v>0</v>
      </c>
      <c r="F75" s="379">
        <v>1285</v>
      </c>
      <c r="G75" s="379">
        <v>0</v>
      </c>
      <c r="H75" s="379">
        <v>0</v>
      </c>
      <c r="I75" s="379">
        <v>1295</v>
      </c>
      <c r="J75" s="379">
        <v>1295</v>
      </c>
      <c r="K75" s="379">
        <v>1295</v>
      </c>
      <c r="L75" s="379">
        <v>1295</v>
      </c>
      <c r="M75" s="379">
        <v>1295</v>
      </c>
      <c r="N75" s="379">
        <v>1295</v>
      </c>
      <c r="O75" s="387">
        <f>'AT-3'!G74</f>
        <v>1295</v>
      </c>
    </row>
    <row r="76" spans="1:15" ht="15" customHeight="1" x14ac:dyDescent="0.2">
      <c r="A76" s="379">
        <f>AT3A_Schools_PS!A76</f>
        <v>67</v>
      </c>
      <c r="B76" s="379" t="str">
        <f>AT3A_Schools_PS!B76</f>
        <v>67-SIDDHARTHNAGAR</v>
      </c>
      <c r="C76" s="379">
        <v>2749</v>
      </c>
      <c r="D76" s="379">
        <v>0</v>
      </c>
      <c r="E76" s="379">
        <v>0</v>
      </c>
      <c r="F76" s="379">
        <v>2749</v>
      </c>
      <c r="G76" s="379">
        <v>0</v>
      </c>
      <c r="H76" s="379">
        <v>0</v>
      </c>
      <c r="I76" s="379">
        <v>0</v>
      </c>
      <c r="J76" s="379">
        <v>2749</v>
      </c>
      <c r="K76" s="379">
        <v>2749</v>
      </c>
      <c r="L76" s="379">
        <v>2749</v>
      </c>
      <c r="M76" s="379">
        <v>0</v>
      </c>
      <c r="N76" s="379">
        <v>2749</v>
      </c>
      <c r="O76" s="387">
        <f>'AT-3'!G75</f>
        <v>2749</v>
      </c>
    </row>
    <row r="77" spans="1:15" ht="15" customHeight="1" x14ac:dyDescent="0.2">
      <c r="A77" s="379">
        <f>AT3A_Schools_PS!A77</f>
        <v>68</v>
      </c>
      <c r="B77" s="379" t="str">
        <f>AT3A_Schools_PS!B77</f>
        <v>68-SITAPUR</v>
      </c>
      <c r="C77" s="379">
        <v>4337</v>
      </c>
      <c r="D77" s="379">
        <v>0</v>
      </c>
      <c r="E77" s="379">
        <v>0</v>
      </c>
      <c r="F77" s="379">
        <v>4337</v>
      </c>
      <c r="G77" s="379">
        <v>0</v>
      </c>
      <c r="H77" s="379">
        <v>0</v>
      </c>
      <c r="I77" s="379">
        <v>4337</v>
      </c>
      <c r="J77" s="379">
        <v>4337</v>
      </c>
      <c r="K77" s="379">
        <v>4337</v>
      </c>
      <c r="L77" s="379">
        <v>4337</v>
      </c>
      <c r="M77" s="379">
        <v>4337</v>
      </c>
      <c r="N77" s="379">
        <v>4337</v>
      </c>
      <c r="O77" s="387">
        <f>'AT-3'!G76</f>
        <v>4337</v>
      </c>
    </row>
    <row r="78" spans="1:15" ht="15" customHeight="1" x14ac:dyDescent="0.2">
      <c r="A78" s="379">
        <f>AT3A_Schools_PS!A78</f>
        <v>69</v>
      </c>
      <c r="B78" s="379" t="str">
        <f>AT3A_Schools_PS!B78</f>
        <v>69-SONBHADRA</v>
      </c>
      <c r="C78" s="379">
        <v>2491</v>
      </c>
      <c r="D78" s="379">
        <v>0</v>
      </c>
      <c r="E78" s="379">
        <v>0</v>
      </c>
      <c r="F78" s="379">
        <v>2491</v>
      </c>
      <c r="G78" s="379">
        <v>0</v>
      </c>
      <c r="H78" s="379">
        <v>0</v>
      </c>
      <c r="I78" s="379">
        <v>2491</v>
      </c>
      <c r="J78" s="379">
        <v>2491</v>
      </c>
      <c r="K78" s="379">
        <v>2491</v>
      </c>
      <c r="L78" s="379">
        <v>657</v>
      </c>
      <c r="M78" s="379">
        <v>871</v>
      </c>
      <c r="N78" s="379">
        <v>2491</v>
      </c>
      <c r="O78" s="387">
        <f>'AT-3'!G77</f>
        <v>2491</v>
      </c>
    </row>
    <row r="79" spans="1:15" ht="15" customHeight="1" x14ac:dyDescent="0.2">
      <c r="A79" s="379">
        <f>AT3A_Schools_PS!A79</f>
        <v>70</v>
      </c>
      <c r="B79" s="379" t="str">
        <f>AT3A_Schools_PS!B79</f>
        <v>70-SULTANPUR</v>
      </c>
      <c r="C79" s="379">
        <v>2467</v>
      </c>
      <c r="D79" s="379">
        <v>25</v>
      </c>
      <c r="E79" s="379">
        <v>54</v>
      </c>
      <c r="F79" s="379">
        <v>2374</v>
      </c>
      <c r="G79" s="379">
        <v>0</v>
      </c>
      <c r="H79" s="379">
        <v>14</v>
      </c>
      <c r="I79" s="379">
        <v>2459</v>
      </c>
      <c r="J79" s="379">
        <v>2459</v>
      </c>
      <c r="K79" s="379">
        <v>2360</v>
      </c>
      <c r="L79" s="379">
        <v>1007</v>
      </c>
      <c r="M79" s="379">
        <v>865</v>
      </c>
      <c r="N79" s="379">
        <v>2336</v>
      </c>
      <c r="O79" s="387">
        <f>'AT-3'!G78</f>
        <v>2467</v>
      </c>
    </row>
    <row r="80" spans="1:15" ht="15" customHeight="1" x14ac:dyDescent="0.2">
      <c r="A80" s="379">
        <f>AT3A_Schools_PS!A80</f>
        <v>71</v>
      </c>
      <c r="B80" s="379" t="str">
        <f>AT3A_Schools_PS!B80</f>
        <v>71-UNNAO</v>
      </c>
      <c r="C80" s="379">
        <v>3240</v>
      </c>
      <c r="D80" s="379">
        <v>0</v>
      </c>
      <c r="E80" s="379">
        <v>0</v>
      </c>
      <c r="F80" s="379">
        <v>3240</v>
      </c>
      <c r="G80" s="379">
        <v>0</v>
      </c>
      <c r="H80" s="379">
        <v>0</v>
      </c>
      <c r="I80" s="379">
        <v>3240</v>
      </c>
      <c r="J80" s="379">
        <v>3240</v>
      </c>
      <c r="K80" s="379">
        <v>3240</v>
      </c>
      <c r="L80" s="379">
        <v>3240</v>
      </c>
      <c r="M80" s="379">
        <v>0</v>
      </c>
      <c r="N80" s="379">
        <v>3240</v>
      </c>
      <c r="O80" s="387">
        <f>'AT-3'!G79</f>
        <v>3240</v>
      </c>
    </row>
    <row r="81" spans="1:15" ht="15" customHeight="1" x14ac:dyDescent="0.2">
      <c r="A81" s="379">
        <f>AT3A_Schools_PS!A81</f>
        <v>72</v>
      </c>
      <c r="B81" s="379" t="str">
        <f>AT3A_Schools_PS!B81</f>
        <v>72-VARANASI</v>
      </c>
      <c r="C81" s="379">
        <v>1610</v>
      </c>
      <c r="D81" s="379">
        <v>21</v>
      </c>
      <c r="E81" s="379">
        <v>53</v>
      </c>
      <c r="F81" s="379">
        <v>1536</v>
      </c>
      <c r="G81" s="379">
        <v>0</v>
      </c>
      <c r="H81" s="379">
        <v>0</v>
      </c>
      <c r="I81" s="379">
        <v>1610</v>
      </c>
      <c r="J81" s="379">
        <v>242</v>
      </c>
      <c r="K81" s="379">
        <v>1610</v>
      </c>
      <c r="L81" s="379">
        <v>853</v>
      </c>
      <c r="M81" s="379">
        <v>65</v>
      </c>
      <c r="N81" s="379">
        <v>5062</v>
      </c>
      <c r="O81" s="387">
        <f>'AT-3'!G80</f>
        <v>1610</v>
      </c>
    </row>
    <row r="82" spans="1:15" ht="15" customHeight="1" x14ac:dyDescent="0.2">
      <c r="A82" s="379">
        <f>AT3A_Schools_PS!A82</f>
        <v>73</v>
      </c>
      <c r="B82" s="379" t="str">
        <f>AT3A_Schools_PS!B82</f>
        <v>73-SAMBHAL</v>
      </c>
      <c r="C82" s="379">
        <v>1582</v>
      </c>
      <c r="D82" s="379">
        <v>0</v>
      </c>
      <c r="E82" s="379">
        <v>0</v>
      </c>
      <c r="F82" s="379">
        <v>1582</v>
      </c>
      <c r="G82" s="379">
        <v>0</v>
      </c>
      <c r="H82" s="379">
        <v>0</v>
      </c>
      <c r="I82" s="379">
        <v>1582</v>
      </c>
      <c r="J82" s="379">
        <v>1582</v>
      </c>
      <c r="K82" s="379">
        <v>1582</v>
      </c>
      <c r="L82" s="379">
        <v>1582</v>
      </c>
      <c r="M82" s="379">
        <v>1582</v>
      </c>
      <c r="N82" s="379">
        <v>1582</v>
      </c>
      <c r="O82" s="387">
        <f>'AT-3'!G81</f>
        <v>1582</v>
      </c>
    </row>
    <row r="83" spans="1:15" ht="15" customHeight="1" x14ac:dyDescent="0.2">
      <c r="A83" s="379">
        <f>AT3A_Schools_PS!A83</f>
        <v>74</v>
      </c>
      <c r="B83" s="379" t="str">
        <f>AT3A_Schools_PS!B83</f>
        <v>74-HAPUR</v>
      </c>
      <c r="C83" s="379">
        <v>700</v>
      </c>
      <c r="D83" s="379">
        <v>0</v>
      </c>
      <c r="E83" s="379">
        <v>0</v>
      </c>
      <c r="F83" s="379">
        <v>700</v>
      </c>
      <c r="G83" s="379">
        <v>0</v>
      </c>
      <c r="H83" s="379">
        <v>0</v>
      </c>
      <c r="I83" s="379">
        <v>700</v>
      </c>
      <c r="J83" s="379">
        <v>303</v>
      </c>
      <c r="K83" s="379">
        <v>700</v>
      </c>
      <c r="L83" s="379">
        <v>303</v>
      </c>
      <c r="M83" s="379">
        <v>283</v>
      </c>
      <c r="N83" s="379">
        <v>86</v>
      </c>
      <c r="O83" s="387">
        <f>'AT-3'!G82</f>
        <v>700</v>
      </c>
    </row>
    <row r="84" spans="1:15" ht="15" customHeight="1" x14ac:dyDescent="0.2">
      <c r="A84" s="379">
        <f>AT3A_Schools_PS!A84</f>
        <v>75</v>
      </c>
      <c r="B84" s="379" t="str">
        <f>AT3A_Schools_PS!B84</f>
        <v>75-SHAMLI</v>
      </c>
      <c r="C84" s="379">
        <v>800</v>
      </c>
      <c r="D84" s="379">
        <v>25</v>
      </c>
      <c r="E84" s="379">
        <v>39</v>
      </c>
      <c r="F84" s="379">
        <v>736</v>
      </c>
      <c r="G84" s="379">
        <v>0</v>
      </c>
      <c r="H84" s="379">
        <v>0</v>
      </c>
      <c r="I84" s="379">
        <v>800</v>
      </c>
      <c r="J84" s="379">
        <v>800</v>
      </c>
      <c r="K84" s="379">
        <v>800</v>
      </c>
      <c r="L84" s="379">
        <v>290</v>
      </c>
      <c r="M84" s="379">
        <v>44</v>
      </c>
      <c r="N84" s="379">
        <v>763</v>
      </c>
      <c r="O84" s="387">
        <f>'AT-3'!G83</f>
        <v>800</v>
      </c>
    </row>
    <row r="89" spans="1:15" ht="12.75" x14ac:dyDescent="0.2">
      <c r="A89" s="347" t="str">
        <f>AT_2A_fundflow!A73</f>
        <v>Date:</v>
      </c>
      <c r="L89" s="388" t="str">
        <f>'AT-1'!J46</f>
        <v>(Signature)</v>
      </c>
    </row>
    <row r="90" spans="1:15" ht="12.75" x14ac:dyDescent="0.2">
      <c r="A90" s="347" t="str">
        <f>AT_2A_fundflow!A74</f>
        <v>Place: LUCKNOW</v>
      </c>
      <c r="L90" s="388" t="str">
        <f>'AT-1'!J47</f>
        <v>Secretary Basic Education Department</v>
      </c>
    </row>
    <row r="91" spans="1:15" ht="12.75" x14ac:dyDescent="0.2">
      <c r="K91" s="388" t="str">
        <f>'AT-1'!I48</f>
        <v>Seal:</v>
      </c>
    </row>
  </sheetData>
  <mergeCells count="10">
    <mergeCell ref="A3:N3"/>
    <mergeCell ref="A2:N2"/>
    <mergeCell ref="A4:N4"/>
    <mergeCell ref="C6:C7"/>
    <mergeCell ref="I6:I7"/>
    <mergeCell ref="J6:J7"/>
    <mergeCell ref="D6:H6"/>
    <mergeCell ref="K6:N6"/>
    <mergeCell ref="A6:A7"/>
    <mergeCell ref="B6:B7"/>
  </mergeCells>
  <conditionalFormatting sqref="C10:C84">
    <cfRule type="cellIs" dxfId="12" priority="1" operator="notEqual">
      <formula>O10</formula>
    </cfRule>
  </conditionalFormatting>
  <conditionalFormatting sqref="C10:C84">
    <cfRule type="cellIs" dxfId="11" priority="2" operator="notEqual">
      <formula>D10+E10+F10+G10+H10</formula>
    </cfRule>
  </conditionalFormatting>
  <conditionalFormatting sqref="R12">
    <cfRule type="notContainsBlanks" dxfId="10" priority="3">
      <formula>LEN(TRIM(R12))&gt;0</formula>
    </cfRule>
  </conditionalFormatting>
  <printOptions horizontalCentered="1"/>
  <pageMargins left="0.59055118110236227" right="0.59055118110236227" top="0.78740157480314965" bottom="0.59055118110236227" header="0.78740157480314965" footer="0.39370078740157483"/>
  <pageSetup paperSize="9" scale="85" fitToHeight="0" pageOrder="overThenDown" orientation="landscape" cellComments="atEnd" r:id="rId1"/>
  <headerFooter>
    <oddFooter>&amp;R&amp;P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1000"/>
  <sheetViews>
    <sheetView view="pageBreakPreview" zoomScaleSheetLayoutView="100" workbookViewId="0">
      <pane xSplit="2" ySplit="9" topLeftCell="C76"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7109375" style="436" customWidth="1"/>
    <col min="2" max="2" width="21.7109375" style="436" bestFit="1" customWidth="1"/>
    <col min="3" max="3" width="22" style="436" customWidth="1"/>
    <col min="4" max="7" width="14.42578125" style="436"/>
    <col min="8" max="8" width="20.28515625" style="436" customWidth="1"/>
    <col min="9" max="16384" width="14.42578125" style="436"/>
  </cols>
  <sheetData>
    <row r="1" spans="1:26" s="387" customFormat="1" ht="12.75" x14ac:dyDescent="0.2">
      <c r="A1" s="311"/>
      <c r="B1" s="311"/>
      <c r="C1" s="311"/>
      <c r="D1" s="311"/>
      <c r="E1" s="311"/>
      <c r="F1" s="311"/>
      <c r="G1" s="311"/>
      <c r="H1" s="371" t="s">
        <v>545</v>
      </c>
      <c r="I1" s="141"/>
      <c r="J1" s="141"/>
      <c r="K1" s="141"/>
      <c r="L1" s="141"/>
      <c r="M1" s="141"/>
      <c r="N1" s="141"/>
      <c r="O1" s="141"/>
      <c r="P1" s="141"/>
      <c r="Q1" s="141"/>
      <c r="R1" s="141"/>
      <c r="S1" s="141"/>
      <c r="T1" s="141"/>
      <c r="U1" s="141"/>
      <c r="V1" s="141"/>
      <c r="W1" s="141"/>
      <c r="X1" s="141"/>
      <c r="Y1" s="141"/>
      <c r="Z1" s="141"/>
    </row>
    <row r="2" spans="1:26" s="387" customFormat="1" ht="12.75" x14ac:dyDescent="0.2">
      <c r="A2" s="594" t="str">
        <f>'AT-2-S1 BUDGET'!A2</f>
        <v>[Mid Day Meal Scheme, U.P.]</v>
      </c>
      <c r="B2" s="608"/>
      <c r="C2" s="608"/>
      <c r="D2" s="608"/>
      <c r="E2" s="608"/>
      <c r="F2" s="608"/>
      <c r="G2" s="608"/>
      <c r="H2" s="608"/>
      <c r="I2" s="141"/>
      <c r="J2" s="141"/>
      <c r="K2" s="141"/>
      <c r="L2" s="141"/>
      <c r="M2" s="141"/>
      <c r="N2" s="141"/>
      <c r="O2" s="141"/>
      <c r="P2" s="141"/>
      <c r="Q2" s="141"/>
      <c r="R2" s="141"/>
      <c r="S2" s="141"/>
      <c r="T2" s="141"/>
      <c r="U2" s="141"/>
      <c r="V2" s="141"/>
      <c r="W2" s="141"/>
      <c r="X2" s="141"/>
      <c r="Y2" s="141"/>
      <c r="Z2" s="141"/>
    </row>
    <row r="3" spans="1:26" s="387" customFormat="1" ht="23.25" x14ac:dyDescent="0.2">
      <c r="A3" s="597" t="str">
        <f>'AT-2-S1 BUDGET'!A3</f>
        <v>Annual Work Plan and Budget 2018-19</v>
      </c>
      <c r="B3" s="608"/>
      <c r="C3" s="608"/>
      <c r="D3" s="608"/>
      <c r="E3" s="608"/>
      <c r="F3" s="608"/>
      <c r="G3" s="608"/>
      <c r="H3" s="608"/>
      <c r="I3" s="141"/>
      <c r="J3" s="141"/>
      <c r="K3" s="141"/>
      <c r="L3" s="141"/>
      <c r="M3" s="141"/>
      <c r="N3" s="141"/>
      <c r="O3" s="141"/>
      <c r="P3" s="141"/>
      <c r="Q3" s="141"/>
      <c r="R3" s="141"/>
      <c r="S3" s="141"/>
      <c r="T3" s="141"/>
      <c r="U3" s="141"/>
      <c r="V3" s="141"/>
      <c r="W3" s="141"/>
      <c r="X3" s="141"/>
      <c r="Y3" s="141"/>
      <c r="Z3" s="141"/>
    </row>
    <row r="4" spans="1:26" s="387" customFormat="1" ht="12.75" x14ac:dyDescent="0.2">
      <c r="A4" s="602" t="s">
        <v>546</v>
      </c>
      <c r="B4" s="608"/>
      <c r="C4" s="608"/>
      <c r="D4" s="608"/>
      <c r="E4" s="608"/>
      <c r="F4" s="608"/>
      <c r="G4" s="608"/>
      <c r="H4" s="608"/>
      <c r="I4" s="141"/>
      <c r="J4" s="141"/>
      <c r="K4" s="141"/>
      <c r="L4" s="141"/>
      <c r="M4" s="141"/>
      <c r="N4" s="141"/>
      <c r="O4" s="141"/>
      <c r="P4" s="141"/>
      <c r="Q4" s="141"/>
      <c r="R4" s="141"/>
      <c r="S4" s="141"/>
      <c r="T4" s="141"/>
      <c r="U4" s="141"/>
      <c r="V4" s="141"/>
      <c r="W4" s="141"/>
      <c r="X4" s="141"/>
      <c r="Y4" s="141"/>
      <c r="Z4" s="141"/>
    </row>
    <row r="5" spans="1:26" s="387" customFormat="1" ht="12.75" x14ac:dyDescent="0.2">
      <c r="A5" s="321" t="str">
        <f>AT_2A_fundflow!A5</f>
        <v>State: UTTAR PRADESH</v>
      </c>
      <c r="B5" s="311"/>
      <c r="C5" s="311"/>
      <c r="D5" s="311"/>
      <c r="E5" s="311"/>
      <c r="F5" s="409"/>
      <c r="G5" s="409"/>
      <c r="H5" s="308" t="str">
        <f>AT_2A_fundflow!U5</f>
        <v>(For the Period 01.04.17 to 31.03.18)</v>
      </c>
      <c r="I5" s="141"/>
      <c r="J5" s="141"/>
      <c r="K5" s="141"/>
      <c r="L5" s="141"/>
      <c r="M5" s="141"/>
      <c r="N5" s="141"/>
      <c r="O5" s="141"/>
      <c r="P5" s="141"/>
      <c r="Q5" s="141"/>
      <c r="R5" s="141"/>
      <c r="S5" s="141"/>
      <c r="T5" s="141"/>
      <c r="U5" s="141"/>
      <c r="V5" s="141"/>
      <c r="W5" s="141"/>
      <c r="X5" s="141"/>
      <c r="Y5" s="141"/>
      <c r="Z5" s="141"/>
    </row>
    <row r="6" spans="1:26" ht="18" customHeight="1" x14ac:dyDescent="0.2">
      <c r="A6" s="603" t="s">
        <v>91</v>
      </c>
      <c r="B6" s="603" t="s">
        <v>99</v>
      </c>
      <c r="C6" s="603" t="s">
        <v>547</v>
      </c>
      <c r="D6" s="605" t="s">
        <v>548</v>
      </c>
      <c r="E6" s="652"/>
      <c r="F6" s="605" t="s">
        <v>549</v>
      </c>
      <c r="G6" s="652"/>
      <c r="H6" s="603" t="s">
        <v>454</v>
      </c>
      <c r="I6" s="435"/>
      <c r="J6" s="435"/>
      <c r="K6" s="435"/>
      <c r="L6" s="435"/>
      <c r="M6" s="435"/>
      <c r="N6" s="435"/>
      <c r="O6" s="435"/>
      <c r="P6" s="435"/>
      <c r="Q6" s="435"/>
      <c r="R6" s="435"/>
      <c r="S6" s="435"/>
      <c r="T6" s="435"/>
      <c r="U6" s="435"/>
      <c r="V6" s="435"/>
      <c r="W6" s="435"/>
      <c r="X6" s="435"/>
      <c r="Y6" s="435"/>
      <c r="Z6" s="435"/>
    </row>
    <row r="7" spans="1:26" ht="55.5" customHeight="1" x14ac:dyDescent="0.2">
      <c r="A7" s="653"/>
      <c r="B7" s="653"/>
      <c r="C7" s="653"/>
      <c r="D7" s="310" t="s">
        <v>550</v>
      </c>
      <c r="E7" s="310" t="s">
        <v>551</v>
      </c>
      <c r="F7" s="310" t="s">
        <v>552</v>
      </c>
      <c r="G7" s="310" t="s">
        <v>553</v>
      </c>
      <c r="H7" s="653"/>
      <c r="I7" s="435"/>
      <c r="J7" s="435"/>
      <c r="K7" s="435"/>
      <c r="L7" s="435"/>
      <c r="M7" s="435"/>
      <c r="N7" s="435"/>
      <c r="O7" s="435"/>
      <c r="P7" s="435"/>
      <c r="Q7" s="435"/>
      <c r="R7" s="435"/>
      <c r="S7" s="435"/>
      <c r="T7" s="435"/>
      <c r="U7" s="435"/>
      <c r="V7" s="435"/>
      <c r="W7" s="435"/>
      <c r="X7" s="435"/>
      <c r="Y7" s="435"/>
      <c r="Z7" s="435"/>
    </row>
    <row r="8" spans="1:26" ht="12.75" x14ac:dyDescent="0.2">
      <c r="A8" s="310">
        <v>1</v>
      </c>
      <c r="B8" s="310">
        <v>2</v>
      </c>
      <c r="C8" s="310">
        <v>3</v>
      </c>
      <c r="D8" s="310">
        <v>4</v>
      </c>
      <c r="E8" s="310">
        <v>5</v>
      </c>
      <c r="F8" s="310">
        <v>6</v>
      </c>
      <c r="G8" s="310">
        <v>7</v>
      </c>
      <c r="H8" s="310">
        <v>8</v>
      </c>
      <c r="I8" s="435"/>
      <c r="J8" s="435"/>
      <c r="K8" s="435"/>
      <c r="L8" s="435"/>
      <c r="M8" s="435"/>
      <c r="N8" s="435"/>
      <c r="O8" s="435"/>
      <c r="P8" s="435"/>
      <c r="Q8" s="435"/>
      <c r="R8" s="435"/>
      <c r="S8" s="435"/>
      <c r="T8" s="435"/>
      <c r="U8" s="435"/>
      <c r="V8" s="435"/>
      <c r="W8" s="435"/>
      <c r="X8" s="435"/>
      <c r="Y8" s="435"/>
      <c r="Z8" s="435"/>
    </row>
    <row r="9" spans="1:26" ht="12.75" x14ac:dyDescent="0.2">
      <c r="A9" s="358"/>
      <c r="B9" s="358" t="s">
        <v>32</v>
      </c>
      <c r="C9" s="358"/>
      <c r="D9" s="358">
        <f>SUM(D10:D84)</f>
        <v>1679</v>
      </c>
      <c r="E9" s="358">
        <f>SUM(E10:E84)</f>
        <v>1394</v>
      </c>
      <c r="F9" s="358">
        <f>SUM(F10:F84)</f>
        <v>1031</v>
      </c>
      <c r="G9" s="358">
        <f>SUM(G10:G84)</f>
        <v>3</v>
      </c>
      <c r="H9" s="358"/>
      <c r="I9" s="395"/>
      <c r="J9" s="395"/>
      <c r="K9" s="395"/>
      <c r="L9" s="395"/>
      <c r="M9" s="395"/>
      <c r="N9" s="395"/>
      <c r="O9" s="395"/>
      <c r="P9" s="395"/>
      <c r="Q9" s="395"/>
      <c r="R9" s="395"/>
      <c r="S9" s="395"/>
      <c r="T9" s="395"/>
      <c r="U9" s="395"/>
      <c r="V9" s="395"/>
      <c r="W9" s="395"/>
      <c r="X9" s="395"/>
      <c r="Y9" s="395"/>
      <c r="Z9" s="395"/>
    </row>
    <row r="10" spans="1:26" ht="12.75" x14ac:dyDescent="0.2">
      <c r="A10" s="323">
        <f>AT3A_Schools_PS!A10</f>
        <v>1</v>
      </c>
      <c r="B10" s="323" t="str">
        <f>AT3A_Schools_PS!B10</f>
        <v>01-AGRA</v>
      </c>
      <c r="C10" s="323">
        <v>0</v>
      </c>
      <c r="D10" s="323">
        <v>0</v>
      </c>
      <c r="E10" s="323">
        <v>0</v>
      </c>
      <c r="F10" s="323">
        <v>0</v>
      </c>
      <c r="G10" s="323">
        <v>0</v>
      </c>
      <c r="H10" s="323">
        <v>0</v>
      </c>
      <c r="I10" s="435"/>
      <c r="J10" s="435"/>
      <c r="K10" s="435"/>
      <c r="L10" s="435"/>
      <c r="M10" s="435"/>
      <c r="N10" s="435"/>
      <c r="O10" s="435"/>
      <c r="P10" s="435"/>
      <c r="Q10" s="435"/>
      <c r="R10" s="435"/>
      <c r="S10" s="435"/>
      <c r="T10" s="435"/>
      <c r="U10" s="435"/>
      <c r="V10" s="435"/>
      <c r="W10" s="435"/>
      <c r="X10" s="435"/>
      <c r="Y10" s="435"/>
      <c r="Z10" s="435"/>
    </row>
    <row r="11" spans="1:26" ht="12.75" x14ac:dyDescent="0.2">
      <c r="A11" s="323">
        <f>AT3A_Schools_PS!A11</f>
        <v>2</v>
      </c>
      <c r="B11" s="323" t="str">
        <f>AT3A_Schools_PS!B11</f>
        <v>02-ALIGARH</v>
      </c>
      <c r="C11" s="323" t="s">
        <v>554</v>
      </c>
      <c r="D11" s="323">
        <v>9</v>
      </c>
      <c r="E11" s="323">
        <v>0</v>
      </c>
      <c r="F11" s="323">
        <v>0</v>
      </c>
      <c r="G11" s="323">
        <v>0</v>
      </c>
      <c r="H11" s="323">
        <v>0</v>
      </c>
      <c r="I11" s="435"/>
      <c r="J11" s="435"/>
      <c r="K11" s="435"/>
      <c r="L11" s="435"/>
      <c r="M11" s="435"/>
      <c r="N11" s="435"/>
      <c r="O11" s="435"/>
      <c r="P11" s="435"/>
      <c r="Q11" s="435"/>
      <c r="R11" s="435"/>
      <c r="S11" s="435"/>
      <c r="T11" s="435"/>
      <c r="U11" s="435"/>
      <c r="V11" s="435"/>
      <c r="W11" s="435"/>
      <c r="X11" s="435"/>
      <c r="Y11" s="435"/>
      <c r="Z11" s="435"/>
    </row>
    <row r="12" spans="1:26" ht="12.75" x14ac:dyDescent="0.2">
      <c r="A12" s="323">
        <f>AT3A_Schools_PS!A12</f>
        <v>3</v>
      </c>
      <c r="B12" s="323" t="str">
        <f>AT3A_Schools_PS!B12</f>
        <v>03-ALLAHABAD</v>
      </c>
      <c r="C12" s="323">
        <v>0</v>
      </c>
      <c r="D12" s="323">
        <v>0</v>
      </c>
      <c r="E12" s="323">
        <v>0</v>
      </c>
      <c r="F12" s="323">
        <v>0</v>
      </c>
      <c r="G12" s="323">
        <v>0</v>
      </c>
      <c r="H12" s="323">
        <v>0</v>
      </c>
      <c r="I12" s="435"/>
      <c r="J12" s="435"/>
      <c r="K12" s="435"/>
      <c r="L12" s="435"/>
      <c r="M12" s="435"/>
      <c r="N12" s="435"/>
      <c r="O12" s="435"/>
      <c r="P12" s="435"/>
      <c r="Q12" s="435"/>
      <c r="R12" s="435"/>
      <c r="S12" s="435"/>
      <c r="T12" s="435"/>
      <c r="U12" s="435"/>
      <c r="V12" s="435"/>
      <c r="W12" s="435"/>
      <c r="X12" s="435"/>
      <c r="Y12" s="435"/>
      <c r="Z12" s="435"/>
    </row>
    <row r="13" spans="1:26" ht="12.75" x14ac:dyDescent="0.2">
      <c r="A13" s="323">
        <f>AT3A_Schools_PS!A13</f>
        <v>4</v>
      </c>
      <c r="B13" s="323" t="str">
        <f>AT3A_Schools_PS!B13</f>
        <v>04-AMBEDKAR NAGAR</v>
      </c>
      <c r="C13" s="323" t="s">
        <v>555</v>
      </c>
      <c r="D13" s="323">
        <v>17</v>
      </c>
      <c r="E13" s="323">
        <v>17</v>
      </c>
      <c r="F13" s="323">
        <v>17</v>
      </c>
      <c r="G13" s="323">
        <v>0</v>
      </c>
      <c r="H13" s="323">
        <v>0</v>
      </c>
      <c r="I13" s="435"/>
      <c r="J13" s="435"/>
      <c r="K13" s="435"/>
      <c r="L13" s="435"/>
      <c r="M13" s="435"/>
      <c r="N13" s="435"/>
      <c r="O13" s="435"/>
      <c r="P13" s="435"/>
      <c r="Q13" s="435"/>
      <c r="R13" s="435"/>
      <c r="S13" s="435"/>
      <c r="T13" s="435"/>
      <c r="U13" s="435"/>
      <c r="V13" s="435"/>
      <c r="W13" s="435"/>
      <c r="X13" s="435"/>
      <c r="Y13" s="435"/>
      <c r="Z13" s="435"/>
    </row>
    <row r="14" spans="1:26" ht="12.75" x14ac:dyDescent="0.2">
      <c r="A14" s="323">
        <f>AT3A_Schools_PS!A14</f>
        <v>5</v>
      </c>
      <c r="B14" s="323" t="str">
        <f>AT3A_Schools_PS!B14</f>
        <v>05-AURAIYA</v>
      </c>
      <c r="C14" s="323">
        <v>0</v>
      </c>
      <c r="D14" s="323">
        <v>0</v>
      </c>
      <c r="E14" s="323">
        <v>0</v>
      </c>
      <c r="F14" s="323">
        <v>0</v>
      </c>
      <c r="G14" s="323">
        <v>0</v>
      </c>
      <c r="H14" s="323">
        <v>0</v>
      </c>
      <c r="I14" s="435"/>
      <c r="J14" s="435"/>
      <c r="K14" s="435"/>
      <c r="L14" s="435"/>
      <c r="M14" s="435"/>
      <c r="N14" s="435"/>
      <c r="O14" s="435"/>
      <c r="P14" s="435"/>
      <c r="Q14" s="435"/>
      <c r="R14" s="435"/>
      <c r="S14" s="435"/>
      <c r="T14" s="435"/>
      <c r="U14" s="435"/>
      <c r="V14" s="435"/>
      <c r="W14" s="435"/>
      <c r="X14" s="435"/>
      <c r="Y14" s="435"/>
      <c r="Z14" s="435"/>
    </row>
    <row r="15" spans="1:26" ht="12.75" x14ac:dyDescent="0.2">
      <c r="A15" s="323">
        <f>AT3A_Schools_PS!A15</f>
        <v>6</v>
      </c>
      <c r="B15" s="323" t="str">
        <f>AT3A_Schools_PS!B15</f>
        <v>06-AZAMGARH</v>
      </c>
      <c r="C15" s="323">
        <v>0</v>
      </c>
      <c r="D15" s="323">
        <v>0</v>
      </c>
      <c r="E15" s="323">
        <v>0</v>
      </c>
      <c r="F15" s="323">
        <v>0</v>
      </c>
      <c r="G15" s="323">
        <v>0</v>
      </c>
      <c r="H15" s="323">
        <v>0</v>
      </c>
      <c r="I15" s="435"/>
      <c r="J15" s="435"/>
      <c r="K15" s="435"/>
      <c r="L15" s="435"/>
      <c r="M15" s="435"/>
      <c r="N15" s="435"/>
      <c r="O15" s="435"/>
      <c r="P15" s="435"/>
      <c r="Q15" s="435"/>
      <c r="R15" s="435"/>
      <c r="S15" s="435"/>
      <c r="T15" s="435"/>
      <c r="U15" s="435"/>
      <c r="V15" s="435"/>
      <c r="W15" s="435"/>
      <c r="X15" s="435"/>
      <c r="Y15" s="435"/>
      <c r="Z15" s="435"/>
    </row>
    <row r="16" spans="1:26" ht="25.5" x14ac:dyDescent="0.2">
      <c r="A16" s="323">
        <f>AT3A_Schools_PS!A16</f>
        <v>7</v>
      </c>
      <c r="B16" s="323" t="str">
        <f>AT3A_Schools_PS!B16</f>
        <v>07-BADAUN</v>
      </c>
      <c r="C16" s="323" t="s">
        <v>556</v>
      </c>
      <c r="D16" s="323">
        <v>11</v>
      </c>
      <c r="E16" s="323">
        <v>11</v>
      </c>
      <c r="F16" s="323">
        <v>11</v>
      </c>
      <c r="G16" s="323">
        <v>0</v>
      </c>
      <c r="H16" s="323">
        <v>0</v>
      </c>
      <c r="I16" s="435"/>
      <c r="J16" s="435"/>
      <c r="K16" s="435"/>
      <c r="L16" s="435"/>
      <c r="M16" s="435"/>
      <c r="N16" s="435"/>
      <c r="O16" s="435"/>
      <c r="P16" s="435"/>
      <c r="Q16" s="435"/>
      <c r="R16" s="435"/>
      <c r="S16" s="435"/>
      <c r="T16" s="435"/>
      <c r="U16" s="435"/>
      <c r="V16" s="435"/>
      <c r="W16" s="435"/>
      <c r="X16" s="435"/>
      <c r="Y16" s="435"/>
      <c r="Z16" s="435"/>
    </row>
    <row r="17" spans="1:26" ht="12.75" x14ac:dyDescent="0.2">
      <c r="A17" s="323">
        <f>AT3A_Schools_PS!A17</f>
        <v>8</v>
      </c>
      <c r="B17" s="323" t="str">
        <f>AT3A_Schools_PS!B17</f>
        <v>08-BAGHPAT</v>
      </c>
      <c r="C17" s="323" t="s">
        <v>557</v>
      </c>
      <c r="D17" s="323">
        <v>12</v>
      </c>
      <c r="E17" s="323">
        <v>7</v>
      </c>
      <c r="F17" s="323">
        <v>0</v>
      </c>
      <c r="G17" s="323">
        <v>0</v>
      </c>
      <c r="H17" s="323"/>
      <c r="I17" s="435"/>
      <c r="J17" s="435"/>
      <c r="K17" s="435"/>
      <c r="L17" s="435"/>
      <c r="M17" s="435"/>
      <c r="N17" s="435"/>
      <c r="O17" s="435"/>
      <c r="P17" s="435"/>
      <c r="Q17" s="435"/>
      <c r="R17" s="435"/>
      <c r="S17" s="435"/>
      <c r="T17" s="435"/>
      <c r="U17" s="435"/>
      <c r="V17" s="435"/>
      <c r="W17" s="435"/>
      <c r="X17" s="435"/>
      <c r="Y17" s="435"/>
      <c r="Z17" s="435"/>
    </row>
    <row r="18" spans="1:26" ht="25.5" x14ac:dyDescent="0.2">
      <c r="A18" s="323">
        <f>AT3A_Schools_PS!A18</f>
        <v>9</v>
      </c>
      <c r="B18" s="323" t="str">
        <f>AT3A_Schools_PS!B18</f>
        <v>09-BAHRAICH</v>
      </c>
      <c r="C18" s="323" t="s">
        <v>558</v>
      </c>
      <c r="D18" s="323">
        <v>24</v>
      </c>
      <c r="E18" s="323">
        <v>12</v>
      </c>
      <c r="F18" s="323">
        <v>12</v>
      </c>
      <c r="G18" s="323">
        <v>0</v>
      </c>
      <c r="H18" s="323">
        <v>0</v>
      </c>
      <c r="I18" s="435"/>
      <c r="J18" s="435"/>
      <c r="K18" s="435"/>
      <c r="L18" s="435"/>
      <c r="M18" s="435"/>
      <c r="N18" s="435"/>
      <c r="O18" s="435"/>
      <c r="P18" s="435"/>
      <c r="Q18" s="435"/>
      <c r="R18" s="435"/>
      <c r="S18" s="435"/>
      <c r="T18" s="435"/>
      <c r="U18" s="435"/>
      <c r="V18" s="435"/>
      <c r="W18" s="435"/>
      <c r="X18" s="435"/>
      <c r="Y18" s="435"/>
      <c r="Z18" s="435"/>
    </row>
    <row r="19" spans="1:26" ht="12.75" x14ac:dyDescent="0.2">
      <c r="A19" s="323">
        <f>AT3A_Schools_PS!A19</f>
        <v>10</v>
      </c>
      <c r="B19" s="323" t="str">
        <f>AT3A_Schools_PS!B19</f>
        <v>10-BALLIA</v>
      </c>
      <c r="C19" s="323">
        <v>0</v>
      </c>
      <c r="D19" s="323">
        <v>0</v>
      </c>
      <c r="E19" s="323">
        <v>0</v>
      </c>
      <c r="F19" s="323">
        <v>0</v>
      </c>
      <c r="G19" s="323">
        <v>0</v>
      </c>
      <c r="H19" s="323">
        <v>0</v>
      </c>
      <c r="I19" s="435"/>
      <c r="J19" s="435"/>
      <c r="K19" s="435"/>
      <c r="L19" s="435"/>
      <c r="M19" s="435"/>
      <c r="N19" s="435"/>
      <c r="O19" s="435"/>
      <c r="P19" s="435"/>
      <c r="Q19" s="435"/>
      <c r="R19" s="435"/>
      <c r="S19" s="435"/>
      <c r="T19" s="435"/>
      <c r="U19" s="435"/>
      <c r="V19" s="435"/>
      <c r="W19" s="435"/>
      <c r="X19" s="435"/>
      <c r="Y19" s="435"/>
      <c r="Z19" s="435"/>
    </row>
    <row r="20" spans="1:26" ht="12.75" x14ac:dyDescent="0.2">
      <c r="A20" s="323">
        <f>AT3A_Schools_PS!A20</f>
        <v>11</v>
      </c>
      <c r="B20" s="323" t="str">
        <f>AT3A_Schools_PS!B20</f>
        <v>11-BALRAMPUR</v>
      </c>
      <c r="C20" s="323">
        <v>0</v>
      </c>
      <c r="D20" s="323">
        <v>7</v>
      </c>
      <c r="E20" s="323">
        <v>7</v>
      </c>
      <c r="F20" s="323">
        <v>0</v>
      </c>
      <c r="G20" s="323">
        <v>0</v>
      </c>
      <c r="H20" s="323"/>
      <c r="I20" s="435"/>
      <c r="J20" s="435"/>
      <c r="K20" s="435"/>
      <c r="L20" s="435"/>
      <c r="M20" s="435"/>
      <c r="N20" s="435"/>
      <c r="O20" s="435"/>
      <c r="P20" s="435"/>
      <c r="Q20" s="435"/>
      <c r="R20" s="435"/>
      <c r="S20" s="435"/>
      <c r="T20" s="435"/>
      <c r="U20" s="435"/>
      <c r="V20" s="435"/>
      <c r="W20" s="435"/>
      <c r="X20" s="435"/>
      <c r="Y20" s="435"/>
      <c r="Z20" s="435"/>
    </row>
    <row r="21" spans="1:26" ht="12.75" x14ac:dyDescent="0.2">
      <c r="A21" s="323">
        <f>AT3A_Schools_PS!A21</f>
        <v>12</v>
      </c>
      <c r="B21" s="323" t="str">
        <f>AT3A_Schools_PS!B21</f>
        <v>12-BANDA</v>
      </c>
      <c r="C21" s="323" t="s">
        <v>559</v>
      </c>
      <c r="D21" s="323">
        <v>17</v>
      </c>
      <c r="E21" s="323">
        <v>0</v>
      </c>
      <c r="F21" s="323">
        <v>0</v>
      </c>
      <c r="G21" s="323">
        <v>0</v>
      </c>
      <c r="H21" s="323">
        <v>0</v>
      </c>
      <c r="I21" s="435"/>
      <c r="J21" s="435"/>
      <c r="K21" s="435"/>
      <c r="L21" s="435"/>
      <c r="M21" s="435"/>
      <c r="N21" s="435"/>
      <c r="O21" s="435"/>
      <c r="P21" s="435"/>
      <c r="Q21" s="435"/>
      <c r="R21" s="435"/>
      <c r="S21" s="435"/>
      <c r="T21" s="435"/>
      <c r="U21" s="435"/>
      <c r="V21" s="435"/>
      <c r="W21" s="435"/>
      <c r="X21" s="435"/>
      <c r="Y21" s="435"/>
      <c r="Z21" s="435"/>
    </row>
    <row r="22" spans="1:26" ht="12.75" x14ac:dyDescent="0.2">
      <c r="A22" s="323">
        <f>AT3A_Schools_PS!A22</f>
        <v>13</v>
      </c>
      <c r="B22" s="323" t="str">
        <f>AT3A_Schools_PS!B22</f>
        <v>13-BARABANKI</v>
      </c>
      <c r="C22" s="323">
        <v>0</v>
      </c>
      <c r="D22" s="323">
        <v>0</v>
      </c>
      <c r="E22" s="323">
        <v>0</v>
      </c>
      <c r="F22" s="323">
        <v>0</v>
      </c>
      <c r="G22" s="323">
        <v>0</v>
      </c>
      <c r="H22" s="323">
        <v>0</v>
      </c>
      <c r="I22" s="435"/>
      <c r="J22" s="435"/>
      <c r="K22" s="435"/>
      <c r="L22" s="435"/>
      <c r="M22" s="435"/>
      <c r="N22" s="435"/>
      <c r="O22" s="435"/>
      <c r="P22" s="435"/>
      <c r="Q22" s="435"/>
      <c r="R22" s="435"/>
      <c r="S22" s="435"/>
      <c r="T22" s="435"/>
      <c r="U22" s="435"/>
      <c r="V22" s="435"/>
      <c r="W22" s="435"/>
      <c r="X22" s="435"/>
      <c r="Y22" s="435"/>
      <c r="Z22" s="435"/>
    </row>
    <row r="23" spans="1:26" ht="12.75" x14ac:dyDescent="0.2">
      <c r="A23" s="323">
        <f>AT3A_Schools_PS!A23</f>
        <v>14</v>
      </c>
      <c r="B23" s="323" t="str">
        <f>AT3A_Schools_PS!B23</f>
        <v>14-BAREILY</v>
      </c>
      <c r="C23" s="323">
        <v>0</v>
      </c>
      <c r="D23" s="323">
        <v>0</v>
      </c>
      <c r="E23" s="323">
        <v>0</v>
      </c>
      <c r="F23" s="323">
        <v>0</v>
      </c>
      <c r="G23" s="323">
        <v>0</v>
      </c>
      <c r="H23" s="323"/>
      <c r="I23" s="435"/>
      <c r="J23" s="435"/>
      <c r="K23" s="435"/>
      <c r="L23" s="435"/>
      <c r="M23" s="435"/>
      <c r="N23" s="435"/>
      <c r="O23" s="435"/>
      <c r="P23" s="435"/>
      <c r="Q23" s="435"/>
      <c r="R23" s="435"/>
      <c r="S23" s="435"/>
      <c r="T23" s="435"/>
      <c r="U23" s="435"/>
      <c r="V23" s="435"/>
      <c r="W23" s="435"/>
      <c r="X23" s="435"/>
      <c r="Y23" s="435"/>
      <c r="Z23" s="435"/>
    </row>
    <row r="24" spans="1:26" ht="76.5" x14ac:dyDescent="0.2">
      <c r="A24" s="323">
        <f>AT3A_Schools_PS!A24</f>
        <v>15</v>
      </c>
      <c r="B24" s="323" t="str">
        <f>AT3A_Schools_PS!B24</f>
        <v>15-BASTI</v>
      </c>
      <c r="C24" s="323">
        <v>0</v>
      </c>
      <c r="D24" s="323">
        <v>0</v>
      </c>
      <c r="E24" s="323">
        <v>0</v>
      </c>
      <c r="F24" s="323">
        <v>0</v>
      </c>
      <c r="G24" s="323">
        <v>0</v>
      </c>
      <c r="H24" s="323" t="s">
        <v>560</v>
      </c>
      <c r="I24" s="435"/>
      <c r="J24" s="435"/>
      <c r="K24" s="435"/>
      <c r="L24" s="435"/>
      <c r="M24" s="435"/>
      <c r="N24" s="435"/>
      <c r="O24" s="435"/>
      <c r="P24" s="435"/>
      <c r="Q24" s="435"/>
      <c r="R24" s="435"/>
      <c r="S24" s="435"/>
      <c r="T24" s="435"/>
      <c r="U24" s="435"/>
      <c r="V24" s="435"/>
      <c r="W24" s="435"/>
      <c r="X24" s="435"/>
      <c r="Y24" s="435"/>
      <c r="Z24" s="435"/>
    </row>
    <row r="25" spans="1:26" ht="12.75" x14ac:dyDescent="0.2">
      <c r="A25" s="323">
        <f>AT3A_Schools_PS!A25</f>
        <v>16</v>
      </c>
      <c r="B25" s="323" t="str">
        <f>AT3A_Schools_PS!B25</f>
        <v>16-BHADOHI</v>
      </c>
      <c r="C25" s="323">
        <v>0</v>
      </c>
      <c r="D25" s="323">
        <v>0</v>
      </c>
      <c r="E25" s="323">
        <v>0</v>
      </c>
      <c r="F25" s="323">
        <v>0</v>
      </c>
      <c r="G25" s="323">
        <v>0</v>
      </c>
      <c r="H25" s="323"/>
      <c r="I25" s="435"/>
      <c r="J25" s="435"/>
      <c r="K25" s="435"/>
      <c r="L25" s="435"/>
      <c r="M25" s="435"/>
      <c r="N25" s="435"/>
      <c r="O25" s="435"/>
      <c r="P25" s="435"/>
      <c r="Q25" s="435"/>
      <c r="R25" s="435"/>
      <c r="S25" s="435"/>
      <c r="T25" s="435"/>
      <c r="U25" s="435"/>
      <c r="V25" s="435"/>
      <c r="W25" s="435"/>
      <c r="X25" s="435"/>
      <c r="Y25" s="435"/>
      <c r="Z25" s="435"/>
    </row>
    <row r="26" spans="1:26" ht="12.75" x14ac:dyDescent="0.2">
      <c r="A26" s="323">
        <f>AT3A_Schools_PS!A26</f>
        <v>17</v>
      </c>
      <c r="B26" s="323" t="str">
        <f>AT3A_Schools_PS!B26</f>
        <v>17-BIJNOUR</v>
      </c>
      <c r="C26" s="323" t="s">
        <v>561</v>
      </c>
      <c r="D26" s="323">
        <v>335</v>
      </c>
      <c r="E26" s="323">
        <v>335</v>
      </c>
      <c r="F26" s="323">
        <v>335</v>
      </c>
      <c r="G26" s="323">
        <v>0</v>
      </c>
      <c r="H26" s="323"/>
      <c r="I26" s="435"/>
      <c r="J26" s="435"/>
      <c r="K26" s="435"/>
      <c r="L26" s="435"/>
      <c r="M26" s="435"/>
      <c r="N26" s="435"/>
      <c r="O26" s="435"/>
      <c r="P26" s="435"/>
      <c r="Q26" s="435"/>
      <c r="R26" s="435"/>
      <c r="S26" s="435"/>
      <c r="T26" s="435"/>
      <c r="U26" s="435"/>
      <c r="V26" s="435"/>
      <c r="W26" s="435"/>
      <c r="X26" s="435"/>
      <c r="Y26" s="435"/>
      <c r="Z26" s="435"/>
    </row>
    <row r="27" spans="1:26" ht="12.75" x14ac:dyDescent="0.2">
      <c r="A27" s="323">
        <f>AT3A_Schools_PS!A27</f>
        <v>18</v>
      </c>
      <c r="B27" s="323" t="str">
        <f>AT3A_Schools_PS!B27</f>
        <v>18-BULANDSHAHAR</v>
      </c>
      <c r="C27" s="323">
        <v>0</v>
      </c>
      <c r="D27" s="323">
        <v>0</v>
      </c>
      <c r="E27" s="323">
        <v>0</v>
      </c>
      <c r="F27" s="323">
        <v>0</v>
      </c>
      <c r="G27" s="323">
        <v>0</v>
      </c>
      <c r="H27" s="323"/>
      <c r="I27" s="435"/>
      <c r="J27" s="435"/>
      <c r="K27" s="435"/>
      <c r="L27" s="435"/>
      <c r="M27" s="435"/>
      <c r="N27" s="435"/>
      <c r="O27" s="435"/>
      <c r="P27" s="435"/>
      <c r="Q27" s="435"/>
      <c r="R27" s="435"/>
      <c r="S27" s="435"/>
      <c r="T27" s="435"/>
      <c r="U27" s="435"/>
      <c r="V27" s="435"/>
      <c r="W27" s="435"/>
      <c r="X27" s="435"/>
      <c r="Y27" s="435"/>
      <c r="Z27" s="435"/>
    </row>
    <row r="28" spans="1:26" ht="12.75" x14ac:dyDescent="0.2">
      <c r="A28" s="323">
        <f>AT3A_Schools_PS!A28</f>
        <v>19</v>
      </c>
      <c r="B28" s="323" t="str">
        <f>AT3A_Schools_PS!B28</f>
        <v>19-CHANDAULI</v>
      </c>
      <c r="C28" s="323">
        <v>0</v>
      </c>
      <c r="D28" s="323">
        <v>0</v>
      </c>
      <c r="E28" s="323">
        <v>0</v>
      </c>
      <c r="F28" s="323">
        <v>0</v>
      </c>
      <c r="G28" s="323">
        <v>0</v>
      </c>
      <c r="H28" s="323"/>
      <c r="I28" s="435"/>
      <c r="J28" s="435"/>
      <c r="K28" s="435"/>
      <c r="L28" s="435"/>
      <c r="M28" s="435"/>
      <c r="N28" s="435"/>
      <c r="O28" s="435"/>
      <c r="P28" s="435"/>
      <c r="Q28" s="435"/>
      <c r="R28" s="435"/>
      <c r="S28" s="435"/>
      <c r="T28" s="435"/>
      <c r="U28" s="435"/>
      <c r="V28" s="435"/>
      <c r="W28" s="435"/>
      <c r="X28" s="435"/>
      <c r="Y28" s="435"/>
      <c r="Z28" s="435"/>
    </row>
    <row r="29" spans="1:26" ht="12.75" x14ac:dyDescent="0.2">
      <c r="A29" s="323">
        <f>AT3A_Schools_PS!A29</f>
        <v>20</v>
      </c>
      <c r="B29" s="323" t="str">
        <f>AT3A_Schools_PS!B29</f>
        <v>20-CHITRAKOOT</v>
      </c>
      <c r="C29" s="323">
        <v>0</v>
      </c>
      <c r="D29" s="323">
        <v>0</v>
      </c>
      <c r="E29" s="323">
        <v>0</v>
      </c>
      <c r="F29" s="323">
        <v>0</v>
      </c>
      <c r="G29" s="323">
        <v>0</v>
      </c>
      <c r="H29" s="323"/>
      <c r="I29" s="435"/>
      <c r="J29" s="435"/>
      <c r="K29" s="435"/>
      <c r="L29" s="435"/>
      <c r="M29" s="435"/>
      <c r="N29" s="435"/>
      <c r="O29" s="435"/>
      <c r="P29" s="435"/>
      <c r="Q29" s="435"/>
      <c r="R29" s="435"/>
      <c r="S29" s="435"/>
      <c r="T29" s="435"/>
      <c r="U29" s="435"/>
      <c r="V29" s="435"/>
      <c r="W29" s="435"/>
      <c r="X29" s="435"/>
      <c r="Y29" s="435"/>
      <c r="Z29" s="435"/>
    </row>
    <row r="30" spans="1:26" ht="12.75" x14ac:dyDescent="0.2">
      <c r="A30" s="323">
        <f>AT3A_Schools_PS!A30</f>
        <v>21</v>
      </c>
      <c r="B30" s="323" t="str">
        <f>AT3A_Schools_PS!B30</f>
        <v>21-AMETHI</v>
      </c>
      <c r="C30" s="323" t="s">
        <v>561</v>
      </c>
      <c r="D30" s="323">
        <v>14</v>
      </c>
      <c r="E30" s="323">
        <v>14</v>
      </c>
      <c r="F30" s="323">
        <v>14</v>
      </c>
      <c r="G30" s="323">
        <v>0</v>
      </c>
      <c r="H30" s="323"/>
      <c r="I30" s="435"/>
      <c r="J30" s="435"/>
      <c r="K30" s="435"/>
      <c r="L30" s="435"/>
      <c r="M30" s="435"/>
      <c r="N30" s="435"/>
      <c r="O30" s="435"/>
      <c r="P30" s="435"/>
      <c r="Q30" s="435"/>
      <c r="R30" s="435"/>
      <c r="S30" s="435"/>
      <c r="T30" s="435"/>
      <c r="U30" s="435"/>
      <c r="V30" s="435"/>
      <c r="W30" s="435"/>
      <c r="X30" s="435"/>
      <c r="Y30" s="435"/>
      <c r="Z30" s="435"/>
    </row>
    <row r="31" spans="1:26" ht="12.75" x14ac:dyDescent="0.2">
      <c r="A31" s="323">
        <f>AT3A_Schools_PS!A31</f>
        <v>22</v>
      </c>
      <c r="B31" s="323" t="str">
        <f>AT3A_Schools_PS!B31</f>
        <v>22-DEORIA</v>
      </c>
      <c r="C31" s="323"/>
      <c r="D31" s="323">
        <v>0</v>
      </c>
      <c r="E31" s="323">
        <v>0</v>
      </c>
      <c r="F31" s="323">
        <v>0</v>
      </c>
      <c r="G31" s="323">
        <v>0</v>
      </c>
      <c r="H31" s="323">
        <v>0</v>
      </c>
      <c r="I31" s="435"/>
      <c r="J31" s="435"/>
      <c r="K31" s="435"/>
      <c r="L31" s="435"/>
      <c r="M31" s="435"/>
      <c r="N31" s="435"/>
      <c r="O31" s="435"/>
      <c r="P31" s="435"/>
      <c r="Q31" s="435"/>
      <c r="R31" s="435"/>
      <c r="S31" s="435"/>
      <c r="T31" s="435"/>
      <c r="U31" s="435"/>
      <c r="V31" s="435"/>
      <c r="W31" s="435"/>
      <c r="X31" s="435"/>
      <c r="Y31" s="435"/>
      <c r="Z31" s="435"/>
    </row>
    <row r="32" spans="1:26" ht="12.75" x14ac:dyDescent="0.2">
      <c r="A32" s="323">
        <f>AT3A_Schools_PS!A32</f>
        <v>23</v>
      </c>
      <c r="B32" s="323" t="str">
        <f>AT3A_Schools_PS!B32</f>
        <v>23-ETAH</v>
      </c>
      <c r="C32" s="323" t="s">
        <v>562</v>
      </c>
      <c r="D32" s="323">
        <v>17</v>
      </c>
      <c r="E32" s="323">
        <v>0</v>
      </c>
      <c r="F32" s="323">
        <v>0</v>
      </c>
      <c r="G32" s="323">
        <v>0</v>
      </c>
      <c r="H32" s="323"/>
      <c r="I32" s="435"/>
      <c r="J32" s="435"/>
      <c r="K32" s="435"/>
      <c r="L32" s="435"/>
      <c r="M32" s="435"/>
      <c r="N32" s="435"/>
      <c r="O32" s="435"/>
      <c r="P32" s="435"/>
      <c r="Q32" s="435"/>
      <c r="R32" s="435"/>
      <c r="S32" s="435"/>
      <c r="T32" s="435"/>
      <c r="U32" s="435"/>
      <c r="V32" s="435"/>
      <c r="W32" s="435"/>
      <c r="X32" s="435"/>
      <c r="Y32" s="435"/>
      <c r="Z32" s="435"/>
    </row>
    <row r="33" spans="1:26" ht="25.5" x14ac:dyDescent="0.2">
      <c r="A33" s="323">
        <f>AT3A_Schools_PS!A33</f>
        <v>24</v>
      </c>
      <c r="B33" s="323" t="str">
        <f>AT3A_Schools_PS!B33</f>
        <v>24-FAIZABAD</v>
      </c>
      <c r="C33" s="323" t="s">
        <v>561</v>
      </c>
      <c r="D33" s="323">
        <v>53</v>
      </c>
      <c r="E33" s="323">
        <v>41</v>
      </c>
      <c r="F33" s="323">
        <v>41</v>
      </c>
      <c r="G33" s="323">
        <v>3</v>
      </c>
      <c r="H33" s="323" t="s">
        <v>563</v>
      </c>
      <c r="I33" s="435"/>
      <c r="J33" s="435"/>
      <c r="K33" s="435"/>
      <c r="L33" s="435"/>
      <c r="M33" s="435"/>
      <c r="N33" s="435"/>
      <c r="O33" s="435"/>
      <c r="P33" s="435"/>
      <c r="Q33" s="435"/>
      <c r="R33" s="435"/>
      <c r="S33" s="435"/>
      <c r="T33" s="435"/>
      <c r="U33" s="435"/>
      <c r="V33" s="435"/>
      <c r="W33" s="435"/>
      <c r="X33" s="435"/>
      <c r="Y33" s="435"/>
      <c r="Z33" s="435"/>
    </row>
    <row r="34" spans="1:26" ht="12.75" x14ac:dyDescent="0.2">
      <c r="A34" s="323">
        <f>AT3A_Schools_PS!A34</f>
        <v>25</v>
      </c>
      <c r="B34" s="323" t="str">
        <f>AT3A_Schools_PS!B34</f>
        <v>25-FARRUKHABAD</v>
      </c>
      <c r="C34" s="323"/>
      <c r="D34" s="323">
        <v>0</v>
      </c>
      <c r="E34" s="323">
        <v>0</v>
      </c>
      <c r="F34" s="323">
        <v>0</v>
      </c>
      <c r="G34" s="323">
        <v>0</v>
      </c>
      <c r="H34" s="323"/>
      <c r="I34" s="435"/>
      <c r="J34" s="435"/>
      <c r="K34" s="435"/>
      <c r="L34" s="435"/>
      <c r="M34" s="435"/>
      <c r="N34" s="435"/>
      <c r="O34" s="435"/>
      <c r="P34" s="435"/>
      <c r="Q34" s="435"/>
      <c r="R34" s="435"/>
      <c r="S34" s="435"/>
      <c r="T34" s="435"/>
      <c r="U34" s="435"/>
      <c r="V34" s="435"/>
      <c r="W34" s="435"/>
      <c r="X34" s="435"/>
      <c r="Y34" s="435"/>
      <c r="Z34" s="435"/>
    </row>
    <row r="35" spans="1:26" ht="25.5" x14ac:dyDescent="0.2">
      <c r="A35" s="323">
        <f>AT3A_Schools_PS!A35</f>
        <v>26</v>
      </c>
      <c r="B35" s="323" t="str">
        <f>AT3A_Schools_PS!B35</f>
        <v>26-FATEHPUR</v>
      </c>
      <c r="C35" s="323" t="s">
        <v>564</v>
      </c>
      <c r="D35" s="323">
        <v>59</v>
      </c>
      <c r="E35" s="323">
        <v>59</v>
      </c>
      <c r="F35" s="323">
        <v>59</v>
      </c>
      <c r="G35" s="323">
        <v>0</v>
      </c>
      <c r="H35" s="323"/>
      <c r="I35" s="435"/>
      <c r="J35" s="435"/>
      <c r="K35" s="435"/>
      <c r="L35" s="435"/>
      <c r="M35" s="435"/>
      <c r="N35" s="435"/>
      <c r="O35" s="435"/>
      <c r="P35" s="435"/>
      <c r="Q35" s="435"/>
      <c r="R35" s="435"/>
      <c r="S35" s="435"/>
      <c r="T35" s="435"/>
      <c r="U35" s="435"/>
      <c r="V35" s="435"/>
      <c r="W35" s="435"/>
      <c r="X35" s="435"/>
      <c r="Y35" s="435"/>
      <c r="Z35" s="435"/>
    </row>
    <row r="36" spans="1:26" ht="12.75" x14ac:dyDescent="0.2">
      <c r="A36" s="323">
        <f>AT3A_Schools_PS!A36</f>
        <v>27</v>
      </c>
      <c r="B36" s="323" t="str">
        <f>AT3A_Schools_PS!B36</f>
        <v>27-FIROZABAD</v>
      </c>
      <c r="C36" s="323"/>
      <c r="D36" s="323">
        <v>0</v>
      </c>
      <c r="E36" s="323">
        <v>0</v>
      </c>
      <c r="F36" s="323">
        <v>0</v>
      </c>
      <c r="G36" s="323">
        <v>0</v>
      </c>
      <c r="H36" s="323">
        <v>0</v>
      </c>
      <c r="I36" s="435"/>
      <c r="J36" s="435"/>
      <c r="K36" s="435"/>
      <c r="L36" s="435"/>
      <c r="M36" s="435"/>
      <c r="N36" s="435"/>
      <c r="O36" s="435"/>
      <c r="P36" s="435"/>
      <c r="Q36" s="435"/>
      <c r="R36" s="435"/>
      <c r="S36" s="435"/>
      <c r="T36" s="435"/>
      <c r="U36" s="435"/>
      <c r="V36" s="435"/>
      <c r="W36" s="435"/>
      <c r="X36" s="435"/>
      <c r="Y36" s="435"/>
      <c r="Z36" s="435"/>
    </row>
    <row r="37" spans="1:26" ht="12.75" x14ac:dyDescent="0.2">
      <c r="A37" s="323">
        <f>AT3A_Schools_PS!A37</f>
        <v>28</v>
      </c>
      <c r="B37" s="323" t="str">
        <f>AT3A_Schools_PS!B37</f>
        <v>28-G.B. NAGAR</v>
      </c>
      <c r="C37" s="323"/>
      <c r="D37" s="323">
        <v>20</v>
      </c>
      <c r="E37" s="323">
        <v>0</v>
      </c>
      <c r="F37" s="323">
        <v>0</v>
      </c>
      <c r="G37" s="323">
        <v>0</v>
      </c>
      <c r="H37" s="323"/>
      <c r="I37" s="435"/>
      <c r="J37" s="435"/>
      <c r="K37" s="435"/>
      <c r="L37" s="435"/>
      <c r="M37" s="435"/>
      <c r="N37" s="435"/>
      <c r="O37" s="435"/>
      <c r="P37" s="435"/>
      <c r="Q37" s="435"/>
      <c r="R37" s="435"/>
      <c r="S37" s="435"/>
      <c r="T37" s="435"/>
      <c r="U37" s="435"/>
      <c r="V37" s="435"/>
      <c r="W37" s="435"/>
      <c r="X37" s="435"/>
      <c r="Y37" s="435"/>
      <c r="Z37" s="435"/>
    </row>
    <row r="38" spans="1:26" ht="12.75" x14ac:dyDescent="0.2">
      <c r="A38" s="323">
        <f>AT3A_Schools_PS!A38</f>
        <v>29</v>
      </c>
      <c r="B38" s="323" t="str">
        <f>AT3A_Schools_PS!B38</f>
        <v>29-GHAZIPUR</v>
      </c>
      <c r="C38" s="323"/>
      <c r="D38" s="323">
        <v>0</v>
      </c>
      <c r="E38" s="323">
        <v>0</v>
      </c>
      <c r="F38" s="323">
        <v>0</v>
      </c>
      <c r="G38" s="323">
        <v>0</v>
      </c>
      <c r="H38" s="323">
        <v>0</v>
      </c>
      <c r="I38" s="435"/>
      <c r="J38" s="435"/>
      <c r="K38" s="435"/>
      <c r="L38" s="435"/>
      <c r="M38" s="435"/>
      <c r="N38" s="435"/>
      <c r="O38" s="435"/>
      <c r="P38" s="435"/>
      <c r="Q38" s="435"/>
      <c r="R38" s="435"/>
      <c r="S38" s="435"/>
      <c r="T38" s="435"/>
      <c r="U38" s="435"/>
      <c r="V38" s="435"/>
      <c r="W38" s="435"/>
      <c r="X38" s="435"/>
      <c r="Y38" s="435"/>
      <c r="Z38" s="435"/>
    </row>
    <row r="39" spans="1:26" ht="38.25" x14ac:dyDescent="0.2">
      <c r="A39" s="323">
        <f>AT3A_Schools_PS!A39</f>
        <v>30</v>
      </c>
      <c r="B39" s="323" t="str">
        <f>AT3A_Schools_PS!B39</f>
        <v>30-GHAZIYABAD</v>
      </c>
      <c r="C39" s="323"/>
      <c r="D39" s="323">
        <v>0</v>
      </c>
      <c r="E39" s="323">
        <v>0</v>
      </c>
      <c r="F39" s="323">
        <v>0</v>
      </c>
      <c r="G39" s="323">
        <v>0</v>
      </c>
      <c r="H39" s="323" t="s">
        <v>565</v>
      </c>
      <c r="I39" s="435"/>
      <c r="J39" s="435"/>
      <c r="K39" s="435"/>
      <c r="L39" s="435"/>
      <c r="M39" s="435"/>
      <c r="N39" s="435"/>
      <c r="O39" s="435"/>
      <c r="P39" s="435"/>
      <c r="Q39" s="435"/>
      <c r="R39" s="435"/>
      <c r="S39" s="435"/>
      <c r="T39" s="435"/>
      <c r="U39" s="435"/>
      <c r="V39" s="435"/>
      <c r="W39" s="435"/>
      <c r="X39" s="435"/>
      <c r="Y39" s="435"/>
      <c r="Z39" s="435"/>
    </row>
    <row r="40" spans="1:26" ht="12.75" x14ac:dyDescent="0.2">
      <c r="A40" s="323">
        <f>AT3A_Schools_PS!A40</f>
        <v>31</v>
      </c>
      <c r="B40" s="323" t="str">
        <f>AT3A_Schools_PS!B40</f>
        <v>31-GONDA</v>
      </c>
      <c r="C40" s="323"/>
      <c r="D40" s="323">
        <v>5</v>
      </c>
      <c r="E40" s="323">
        <v>5</v>
      </c>
      <c r="F40" s="323">
        <v>5</v>
      </c>
      <c r="G40" s="323">
        <v>0</v>
      </c>
      <c r="H40" s="323"/>
      <c r="I40" s="435"/>
      <c r="J40" s="435"/>
      <c r="K40" s="435"/>
      <c r="L40" s="435"/>
      <c r="M40" s="435"/>
      <c r="N40" s="435"/>
      <c r="O40" s="435"/>
      <c r="P40" s="435"/>
      <c r="Q40" s="435"/>
      <c r="R40" s="435"/>
      <c r="S40" s="435"/>
      <c r="T40" s="435"/>
      <c r="U40" s="435"/>
      <c r="V40" s="435"/>
      <c r="W40" s="435"/>
      <c r="X40" s="435"/>
      <c r="Y40" s="435"/>
      <c r="Z40" s="435"/>
    </row>
    <row r="41" spans="1:26" ht="12.75" x14ac:dyDescent="0.2">
      <c r="A41" s="323">
        <f>AT3A_Schools_PS!A41</f>
        <v>32</v>
      </c>
      <c r="B41" s="323" t="str">
        <f>AT3A_Schools_PS!B41</f>
        <v>32-GORAKHPUR</v>
      </c>
      <c r="C41" s="323" t="s">
        <v>566</v>
      </c>
      <c r="D41" s="323">
        <v>84</v>
      </c>
      <c r="E41" s="323">
        <v>1</v>
      </c>
      <c r="F41" s="323">
        <v>1</v>
      </c>
      <c r="G41" s="323">
        <v>0</v>
      </c>
      <c r="H41" s="323"/>
      <c r="I41" s="435"/>
      <c r="J41" s="435"/>
      <c r="K41" s="435"/>
      <c r="L41" s="435"/>
      <c r="M41" s="435"/>
      <c r="N41" s="435"/>
      <c r="O41" s="435"/>
      <c r="P41" s="435"/>
      <c r="Q41" s="435"/>
      <c r="R41" s="435"/>
      <c r="S41" s="435"/>
      <c r="T41" s="435"/>
      <c r="U41" s="435"/>
      <c r="V41" s="435"/>
      <c r="W41" s="435"/>
      <c r="X41" s="435"/>
      <c r="Y41" s="435"/>
      <c r="Z41" s="435"/>
    </row>
    <row r="42" spans="1:26" ht="12.75" x14ac:dyDescent="0.2">
      <c r="A42" s="323">
        <f>AT3A_Schools_PS!A42</f>
        <v>33</v>
      </c>
      <c r="B42" s="323" t="str">
        <f>AT3A_Schools_PS!B42</f>
        <v>33-HAMEERPUR</v>
      </c>
      <c r="C42" s="323"/>
      <c r="D42" s="323">
        <v>0</v>
      </c>
      <c r="E42" s="323">
        <v>0</v>
      </c>
      <c r="F42" s="323">
        <v>0</v>
      </c>
      <c r="G42" s="323">
        <v>0</v>
      </c>
      <c r="H42" s="323"/>
      <c r="I42" s="435"/>
      <c r="J42" s="435"/>
      <c r="K42" s="435"/>
      <c r="L42" s="435"/>
      <c r="M42" s="435"/>
      <c r="N42" s="435"/>
      <c r="O42" s="435"/>
      <c r="P42" s="435"/>
      <c r="Q42" s="435"/>
      <c r="R42" s="435"/>
      <c r="S42" s="435"/>
      <c r="T42" s="435"/>
      <c r="U42" s="435"/>
      <c r="V42" s="435"/>
      <c r="W42" s="435"/>
      <c r="X42" s="435"/>
      <c r="Y42" s="435"/>
      <c r="Z42" s="435"/>
    </row>
    <row r="43" spans="1:26" ht="12.75" x14ac:dyDescent="0.2">
      <c r="A43" s="323">
        <f>AT3A_Schools_PS!A43</f>
        <v>34</v>
      </c>
      <c r="B43" s="323" t="str">
        <f>AT3A_Schools_PS!B43</f>
        <v>34-HARDOI</v>
      </c>
      <c r="C43" s="323">
        <v>0</v>
      </c>
      <c r="D43" s="323">
        <v>0</v>
      </c>
      <c r="E43" s="323">
        <v>0</v>
      </c>
      <c r="F43" s="323">
        <v>0</v>
      </c>
      <c r="G43" s="323">
        <v>0</v>
      </c>
      <c r="H43" s="323">
        <v>0</v>
      </c>
      <c r="I43" s="435"/>
      <c r="J43" s="435"/>
      <c r="K43" s="435"/>
      <c r="L43" s="435"/>
      <c r="M43" s="435"/>
      <c r="N43" s="435"/>
      <c r="O43" s="435"/>
      <c r="P43" s="435"/>
      <c r="Q43" s="435"/>
      <c r="R43" s="435"/>
      <c r="S43" s="435"/>
      <c r="T43" s="435"/>
      <c r="U43" s="435"/>
      <c r="V43" s="435"/>
      <c r="W43" s="435"/>
      <c r="X43" s="435"/>
      <c r="Y43" s="435"/>
      <c r="Z43" s="435"/>
    </row>
    <row r="44" spans="1:26" ht="12.75" x14ac:dyDescent="0.2">
      <c r="A44" s="323">
        <f>AT3A_Schools_PS!A44</f>
        <v>35</v>
      </c>
      <c r="B44" s="323" t="str">
        <f>AT3A_Schools_PS!B44</f>
        <v>35-HATHRAS</v>
      </c>
      <c r="C44" s="323" t="s">
        <v>567</v>
      </c>
      <c r="D44" s="323">
        <v>7</v>
      </c>
      <c r="E44" s="323">
        <v>7</v>
      </c>
      <c r="F44" s="323">
        <v>0</v>
      </c>
      <c r="G44" s="323">
        <v>0</v>
      </c>
      <c r="H44" s="323"/>
      <c r="I44" s="435"/>
      <c r="J44" s="435"/>
      <c r="K44" s="435"/>
      <c r="L44" s="435"/>
      <c r="M44" s="435"/>
      <c r="N44" s="435"/>
      <c r="O44" s="435"/>
      <c r="P44" s="435"/>
      <c r="Q44" s="435"/>
      <c r="R44" s="435"/>
      <c r="S44" s="435"/>
      <c r="T44" s="435"/>
      <c r="U44" s="435"/>
      <c r="V44" s="435"/>
      <c r="W44" s="435"/>
      <c r="X44" s="435"/>
      <c r="Y44" s="435"/>
      <c r="Z44" s="435"/>
    </row>
    <row r="45" spans="1:26" ht="12.75" x14ac:dyDescent="0.2">
      <c r="A45" s="323">
        <f>AT3A_Schools_PS!A45</f>
        <v>36</v>
      </c>
      <c r="B45" s="323" t="str">
        <f>AT3A_Schools_PS!B45</f>
        <v>36-ITAWAH</v>
      </c>
      <c r="C45" s="323">
        <v>0</v>
      </c>
      <c r="D45" s="323">
        <v>0</v>
      </c>
      <c r="E45" s="323">
        <v>0</v>
      </c>
      <c r="F45" s="323">
        <v>0</v>
      </c>
      <c r="G45" s="323">
        <v>0</v>
      </c>
      <c r="H45" s="323"/>
      <c r="I45" s="435"/>
      <c r="J45" s="435"/>
      <c r="K45" s="435"/>
      <c r="L45" s="435"/>
      <c r="M45" s="435"/>
      <c r="N45" s="435"/>
      <c r="O45" s="435"/>
      <c r="P45" s="435"/>
      <c r="Q45" s="435"/>
      <c r="R45" s="435"/>
      <c r="S45" s="435"/>
      <c r="T45" s="435"/>
      <c r="U45" s="435"/>
      <c r="V45" s="435"/>
      <c r="W45" s="435"/>
      <c r="X45" s="435"/>
      <c r="Y45" s="435"/>
      <c r="Z45" s="435"/>
    </row>
    <row r="46" spans="1:26" ht="12.75" x14ac:dyDescent="0.2">
      <c r="A46" s="323">
        <f>AT3A_Schools_PS!A46</f>
        <v>37</v>
      </c>
      <c r="B46" s="323" t="str">
        <f>AT3A_Schools_PS!B46</f>
        <v>37-J.P. NAGAR</v>
      </c>
      <c r="C46" s="323" t="s">
        <v>561</v>
      </c>
      <c r="D46" s="323">
        <v>207</v>
      </c>
      <c r="E46" s="323">
        <v>207</v>
      </c>
      <c r="F46" s="323">
        <v>0</v>
      </c>
      <c r="G46" s="323">
        <v>0</v>
      </c>
      <c r="H46" s="323"/>
      <c r="I46" s="435"/>
      <c r="J46" s="435"/>
      <c r="K46" s="435"/>
      <c r="L46" s="435"/>
      <c r="M46" s="435"/>
      <c r="N46" s="435"/>
      <c r="O46" s="435"/>
      <c r="P46" s="435"/>
      <c r="Q46" s="435"/>
      <c r="R46" s="435"/>
      <c r="S46" s="435"/>
      <c r="T46" s="435"/>
      <c r="U46" s="435"/>
      <c r="V46" s="435"/>
      <c r="W46" s="435"/>
      <c r="X46" s="435"/>
      <c r="Y46" s="435"/>
      <c r="Z46" s="435"/>
    </row>
    <row r="47" spans="1:26" ht="12.75" x14ac:dyDescent="0.2">
      <c r="A47" s="323">
        <f>AT3A_Schools_PS!A47</f>
        <v>38</v>
      </c>
      <c r="B47" s="323" t="str">
        <f>AT3A_Schools_PS!B47</f>
        <v>38-JALAUN</v>
      </c>
      <c r="C47" s="323">
        <v>0</v>
      </c>
      <c r="D47" s="323">
        <v>0</v>
      </c>
      <c r="E47" s="323">
        <v>0</v>
      </c>
      <c r="F47" s="323">
        <v>0</v>
      </c>
      <c r="G47" s="323">
        <v>0</v>
      </c>
      <c r="H47" s="323"/>
      <c r="I47" s="435"/>
      <c r="J47" s="435"/>
      <c r="K47" s="435"/>
      <c r="L47" s="435"/>
      <c r="M47" s="435"/>
      <c r="N47" s="435"/>
      <c r="O47" s="435"/>
      <c r="P47" s="435"/>
      <c r="Q47" s="435"/>
      <c r="R47" s="435"/>
      <c r="S47" s="435"/>
      <c r="T47" s="435"/>
      <c r="U47" s="435"/>
      <c r="V47" s="435"/>
      <c r="W47" s="435"/>
      <c r="X47" s="435"/>
      <c r="Y47" s="435"/>
      <c r="Z47" s="435"/>
    </row>
    <row r="48" spans="1:26" ht="12.75" x14ac:dyDescent="0.2">
      <c r="A48" s="323">
        <f>AT3A_Schools_PS!A48</f>
        <v>39</v>
      </c>
      <c r="B48" s="323" t="str">
        <f>AT3A_Schools_PS!B48</f>
        <v>39-JAUNPUR</v>
      </c>
      <c r="C48" s="323">
        <v>0</v>
      </c>
      <c r="D48" s="323">
        <v>0</v>
      </c>
      <c r="E48" s="323">
        <v>0</v>
      </c>
      <c r="F48" s="323">
        <v>0</v>
      </c>
      <c r="G48" s="323">
        <v>0</v>
      </c>
      <c r="H48" s="323">
        <v>0</v>
      </c>
      <c r="I48" s="435"/>
      <c r="J48" s="435"/>
      <c r="K48" s="435"/>
      <c r="L48" s="435"/>
      <c r="M48" s="435"/>
      <c r="N48" s="435"/>
      <c r="O48" s="435"/>
      <c r="P48" s="435"/>
      <c r="Q48" s="435"/>
      <c r="R48" s="435"/>
      <c r="S48" s="435"/>
      <c r="T48" s="435"/>
      <c r="U48" s="435"/>
      <c r="V48" s="435"/>
      <c r="W48" s="435"/>
      <c r="X48" s="435"/>
      <c r="Y48" s="435"/>
      <c r="Z48" s="435"/>
    </row>
    <row r="49" spans="1:26" ht="12.75" x14ac:dyDescent="0.2">
      <c r="A49" s="323">
        <f>AT3A_Schools_PS!A49</f>
        <v>40</v>
      </c>
      <c r="B49" s="323" t="str">
        <f>AT3A_Schools_PS!B49</f>
        <v>40-JHANSI</v>
      </c>
      <c r="C49" s="323">
        <v>0</v>
      </c>
      <c r="D49" s="323">
        <v>0</v>
      </c>
      <c r="E49" s="323">
        <v>0</v>
      </c>
      <c r="F49" s="323">
        <v>0</v>
      </c>
      <c r="G49" s="323">
        <v>0</v>
      </c>
      <c r="H49" s="323">
        <v>0</v>
      </c>
      <c r="I49" s="435"/>
      <c r="J49" s="435"/>
      <c r="K49" s="435"/>
      <c r="L49" s="435"/>
      <c r="M49" s="435"/>
      <c r="N49" s="435"/>
      <c r="O49" s="435"/>
      <c r="P49" s="435"/>
      <c r="Q49" s="435"/>
      <c r="R49" s="435"/>
      <c r="S49" s="435"/>
      <c r="T49" s="435"/>
      <c r="U49" s="435"/>
      <c r="V49" s="435"/>
      <c r="W49" s="435"/>
      <c r="X49" s="435"/>
      <c r="Y49" s="435"/>
      <c r="Z49" s="435"/>
    </row>
    <row r="50" spans="1:26" ht="12.75" x14ac:dyDescent="0.2">
      <c r="A50" s="323">
        <f>AT3A_Schools_PS!A50</f>
        <v>41</v>
      </c>
      <c r="B50" s="323" t="str">
        <f>AT3A_Schools_PS!B50</f>
        <v>41-KANNAUJ</v>
      </c>
      <c r="C50" s="323">
        <v>0</v>
      </c>
      <c r="D50" s="323">
        <v>0</v>
      </c>
      <c r="E50" s="323">
        <v>0</v>
      </c>
      <c r="F50" s="323">
        <v>0</v>
      </c>
      <c r="G50" s="323">
        <v>0</v>
      </c>
      <c r="H50" s="323">
        <v>0</v>
      </c>
      <c r="I50" s="435"/>
      <c r="J50" s="435"/>
      <c r="K50" s="435"/>
      <c r="L50" s="435"/>
      <c r="M50" s="435"/>
      <c r="N50" s="435"/>
      <c r="O50" s="435"/>
      <c r="P50" s="435"/>
      <c r="Q50" s="435"/>
      <c r="R50" s="435"/>
      <c r="S50" s="435"/>
      <c r="T50" s="435"/>
      <c r="U50" s="435"/>
      <c r="V50" s="435"/>
      <c r="W50" s="435"/>
      <c r="X50" s="435"/>
      <c r="Y50" s="435"/>
      <c r="Z50" s="435"/>
    </row>
    <row r="51" spans="1:26" ht="12.75" x14ac:dyDescent="0.2">
      <c r="A51" s="323">
        <f>AT3A_Schools_PS!A51</f>
        <v>42</v>
      </c>
      <c r="B51" s="323" t="str">
        <f>AT3A_Schools_PS!B51</f>
        <v>42-KANPUR DEHAT</v>
      </c>
      <c r="C51" s="323">
        <v>0</v>
      </c>
      <c r="D51" s="323">
        <v>11</v>
      </c>
      <c r="E51" s="323">
        <v>0</v>
      </c>
      <c r="F51" s="323">
        <v>0</v>
      </c>
      <c r="G51" s="323">
        <v>0</v>
      </c>
      <c r="H51" s="323">
        <v>0</v>
      </c>
      <c r="I51" s="435"/>
      <c r="J51" s="435"/>
      <c r="K51" s="435"/>
      <c r="L51" s="435"/>
      <c r="M51" s="435"/>
      <c r="N51" s="435"/>
      <c r="O51" s="435"/>
      <c r="P51" s="435"/>
      <c r="Q51" s="435"/>
      <c r="R51" s="435"/>
      <c r="S51" s="435"/>
      <c r="T51" s="435"/>
      <c r="U51" s="435"/>
      <c r="V51" s="435"/>
      <c r="W51" s="435"/>
      <c r="X51" s="435"/>
      <c r="Y51" s="435"/>
      <c r="Z51" s="435"/>
    </row>
    <row r="52" spans="1:26" ht="102" x14ac:dyDescent="0.2">
      <c r="A52" s="323">
        <f>AT3A_Schools_PS!A52</f>
        <v>43</v>
      </c>
      <c r="B52" s="323" t="str">
        <f>AT3A_Schools_PS!B52</f>
        <v>43-KANPUR NAGAR</v>
      </c>
      <c r="C52" s="323" t="s">
        <v>568</v>
      </c>
      <c r="D52" s="323">
        <v>10</v>
      </c>
      <c r="E52" s="323">
        <v>10</v>
      </c>
      <c r="F52" s="323">
        <v>0</v>
      </c>
      <c r="G52" s="323">
        <v>0</v>
      </c>
      <c r="H52" s="323" t="s">
        <v>569</v>
      </c>
      <c r="I52" s="435"/>
      <c r="J52" s="435"/>
      <c r="K52" s="435"/>
      <c r="L52" s="435"/>
      <c r="M52" s="435"/>
      <c r="N52" s="435"/>
      <c r="O52" s="435"/>
      <c r="P52" s="435"/>
      <c r="Q52" s="435"/>
      <c r="R52" s="435"/>
      <c r="S52" s="435"/>
      <c r="T52" s="435"/>
      <c r="U52" s="435"/>
      <c r="V52" s="435"/>
      <c r="W52" s="435"/>
      <c r="X52" s="435"/>
      <c r="Y52" s="435"/>
      <c r="Z52" s="435"/>
    </row>
    <row r="53" spans="1:26" ht="12.75" x14ac:dyDescent="0.2">
      <c r="A53" s="323">
        <f>AT3A_Schools_PS!A53</f>
        <v>44</v>
      </c>
      <c r="B53" s="323" t="str">
        <f>AT3A_Schools_PS!B53</f>
        <v>44-KAAS GANJ</v>
      </c>
      <c r="C53" s="323">
        <v>0</v>
      </c>
      <c r="D53" s="323">
        <v>0</v>
      </c>
      <c r="E53" s="323">
        <v>0</v>
      </c>
      <c r="F53" s="323">
        <v>0</v>
      </c>
      <c r="G53" s="323">
        <v>0</v>
      </c>
      <c r="H53" s="323">
        <v>0</v>
      </c>
      <c r="I53" s="435"/>
      <c r="J53" s="435"/>
      <c r="K53" s="435"/>
      <c r="L53" s="435"/>
      <c r="M53" s="435"/>
      <c r="N53" s="435"/>
      <c r="O53" s="435"/>
      <c r="P53" s="435"/>
      <c r="Q53" s="435"/>
      <c r="R53" s="435"/>
      <c r="S53" s="435"/>
      <c r="T53" s="435"/>
      <c r="U53" s="435"/>
      <c r="V53" s="435"/>
      <c r="W53" s="435"/>
      <c r="X53" s="435"/>
      <c r="Y53" s="435"/>
      <c r="Z53" s="435"/>
    </row>
    <row r="54" spans="1:26" ht="25.5" x14ac:dyDescent="0.2">
      <c r="A54" s="323">
        <f>AT3A_Schools_PS!A54</f>
        <v>45</v>
      </c>
      <c r="B54" s="323" t="str">
        <f>AT3A_Schools_PS!B54</f>
        <v>45-KAUSHAMBI</v>
      </c>
      <c r="C54" s="323" t="s">
        <v>570</v>
      </c>
      <c r="D54" s="323">
        <v>40</v>
      </c>
      <c r="E54" s="323">
        <v>40</v>
      </c>
      <c r="F54" s="323">
        <v>0</v>
      </c>
      <c r="G54" s="323">
        <v>0</v>
      </c>
      <c r="H54" s="323">
        <v>0</v>
      </c>
      <c r="I54" s="435"/>
      <c r="J54" s="435"/>
      <c r="K54" s="435"/>
      <c r="L54" s="435"/>
      <c r="M54" s="435"/>
      <c r="N54" s="435"/>
      <c r="O54" s="435"/>
      <c r="P54" s="435"/>
      <c r="Q54" s="435"/>
      <c r="R54" s="435"/>
      <c r="S54" s="435"/>
      <c r="T54" s="435"/>
      <c r="U54" s="435"/>
      <c r="V54" s="435"/>
      <c r="W54" s="435"/>
      <c r="X54" s="435"/>
      <c r="Y54" s="435"/>
      <c r="Z54" s="435"/>
    </row>
    <row r="55" spans="1:26" ht="25.5" x14ac:dyDescent="0.2">
      <c r="A55" s="323">
        <f>AT3A_Schools_PS!A55</f>
        <v>46</v>
      </c>
      <c r="B55" s="323" t="str">
        <f>AT3A_Schools_PS!B55</f>
        <v>46-KUSHINAGAR</v>
      </c>
      <c r="C55" s="323" t="s">
        <v>571</v>
      </c>
      <c r="D55" s="323">
        <v>19</v>
      </c>
      <c r="E55" s="323">
        <v>19</v>
      </c>
      <c r="F55" s="323">
        <v>0</v>
      </c>
      <c r="G55" s="323">
        <v>0</v>
      </c>
      <c r="H55" s="323">
        <v>0</v>
      </c>
      <c r="I55" s="435"/>
      <c r="J55" s="435"/>
      <c r="K55" s="435"/>
      <c r="L55" s="435"/>
      <c r="M55" s="435"/>
      <c r="N55" s="435"/>
      <c r="O55" s="435"/>
      <c r="P55" s="435"/>
      <c r="Q55" s="435"/>
      <c r="R55" s="435"/>
      <c r="S55" s="435"/>
      <c r="T55" s="435"/>
      <c r="U55" s="435"/>
      <c r="V55" s="435"/>
      <c r="W55" s="435"/>
      <c r="X55" s="435"/>
      <c r="Y55" s="435"/>
      <c r="Z55" s="435"/>
    </row>
    <row r="56" spans="1:26" ht="12.75" x14ac:dyDescent="0.2">
      <c r="A56" s="323">
        <f>AT3A_Schools_PS!A56</f>
        <v>47</v>
      </c>
      <c r="B56" s="323" t="str">
        <f>AT3A_Schools_PS!B56</f>
        <v>47-LAKHIMPUR KHERI</v>
      </c>
      <c r="C56" s="323"/>
      <c r="D56" s="323">
        <v>0</v>
      </c>
      <c r="E56" s="323">
        <v>0</v>
      </c>
      <c r="F56" s="323">
        <v>0</v>
      </c>
      <c r="G56" s="323">
        <v>0</v>
      </c>
      <c r="H56" s="323">
        <v>0</v>
      </c>
      <c r="I56" s="435"/>
      <c r="J56" s="435"/>
      <c r="K56" s="435"/>
      <c r="L56" s="435"/>
      <c r="M56" s="435"/>
      <c r="N56" s="435"/>
      <c r="O56" s="435"/>
      <c r="P56" s="435"/>
      <c r="Q56" s="435"/>
      <c r="R56" s="435"/>
      <c r="S56" s="435"/>
      <c r="T56" s="435"/>
      <c r="U56" s="435"/>
      <c r="V56" s="435"/>
      <c r="W56" s="435"/>
      <c r="X56" s="435"/>
      <c r="Y56" s="435"/>
      <c r="Z56" s="435"/>
    </row>
    <row r="57" spans="1:26" ht="12.75" x14ac:dyDescent="0.2">
      <c r="A57" s="323">
        <f>AT3A_Schools_PS!A57</f>
        <v>48</v>
      </c>
      <c r="B57" s="323" t="str">
        <f>AT3A_Schools_PS!B57</f>
        <v>48-LALITPUR</v>
      </c>
      <c r="C57" s="323">
        <v>0</v>
      </c>
      <c r="D57" s="323">
        <v>0</v>
      </c>
      <c r="E57" s="323">
        <v>0</v>
      </c>
      <c r="F57" s="323">
        <v>0</v>
      </c>
      <c r="G57" s="323">
        <v>0</v>
      </c>
      <c r="H57" s="323">
        <v>0</v>
      </c>
      <c r="I57" s="435"/>
      <c r="J57" s="435"/>
      <c r="K57" s="435"/>
      <c r="L57" s="435"/>
      <c r="M57" s="435"/>
      <c r="N57" s="435"/>
      <c r="O57" s="435"/>
      <c r="P57" s="435"/>
      <c r="Q57" s="435"/>
      <c r="R57" s="435"/>
      <c r="S57" s="435"/>
      <c r="T57" s="435"/>
      <c r="U57" s="435"/>
      <c r="V57" s="435"/>
      <c r="W57" s="435"/>
      <c r="X57" s="435"/>
      <c r="Y57" s="435"/>
      <c r="Z57" s="435"/>
    </row>
    <row r="58" spans="1:26" ht="12.75" x14ac:dyDescent="0.2">
      <c r="A58" s="323">
        <f>AT3A_Schools_PS!A58</f>
        <v>49</v>
      </c>
      <c r="B58" s="323" t="str">
        <f>AT3A_Schools_PS!B58</f>
        <v>49-LUCKNOW</v>
      </c>
      <c r="C58" s="323">
        <v>0</v>
      </c>
      <c r="D58" s="323">
        <v>0</v>
      </c>
      <c r="E58" s="323">
        <v>0</v>
      </c>
      <c r="F58" s="323">
        <v>0</v>
      </c>
      <c r="G58" s="323">
        <v>0</v>
      </c>
      <c r="H58" s="323">
        <v>0</v>
      </c>
      <c r="I58" s="435"/>
      <c r="J58" s="435"/>
      <c r="K58" s="435"/>
      <c r="L58" s="435"/>
      <c r="M58" s="435"/>
      <c r="N58" s="435"/>
      <c r="O58" s="435"/>
      <c r="P58" s="435"/>
      <c r="Q58" s="435"/>
      <c r="R58" s="435"/>
      <c r="S58" s="435"/>
      <c r="T58" s="435"/>
      <c r="U58" s="435"/>
      <c r="V58" s="435"/>
      <c r="W58" s="435"/>
      <c r="X58" s="435"/>
      <c r="Y58" s="435"/>
      <c r="Z58" s="435"/>
    </row>
    <row r="59" spans="1:26" ht="12.75" x14ac:dyDescent="0.2">
      <c r="A59" s="323">
        <f>AT3A_Schools_PS!A59</f>
        <v>50</v>
      </c>
      <c r="B59" s="323" t="str">
        <f>AT3A_Schools_PS!B59</f>
        <v>50-MAHOBA</v>
      </c>
      <c r="C59" s="323"/>
      <c r="D59" s="323">
        <v>0</v>
      </c>
      <c r="E59" s="323">
        <v>0</v>
      </c>
      <c r="F59" s="323">
        <v>0</v>
      </c>
      <c r="G59" s="323">
        <v>0</v>
      </c>
      <c r="H59" s="323">
        <v>0</v>
      </c>
      <c r="I59" s="435"/>
      <c r="J59" s="435"/>
      <c r="K59" s="435"/>
      <c r="L59" s="435"/>
      <c r="M59" s="435"/>
      <c r="N59" s="435"/>
      <c r="O59" s="435"/>
      <c r="P59" s="435"/>
      <c r="Q59" s="435"/>
      <c r="R59" s="435"/>
      <c r="S59" s="435"/>
      <c r="T59" s="435"/>
      <c r="U59" s="435"/>
      <c r="V59" s="435"/>
      <c r="W59" s="435"/>
      <c r="X59" s="435"/>
      <c r="Y59" s="435"/>
      <c r="Z59" s="435"/>
    </row>
    <row r="60" spans="1:26" ht="12.75" x14ac:dyDescent="0.2">
      <c r="A60" s="323">
        <f>AT3A_Schools_PS!A60</f>
        <v>51</v>
      </c>
      <c r="B60" s="323" t="str">
        <f>AT3A_Schools_PS!B60</f>
        <v>51-MAHRAJGANJ</v>
      </c>
      <c r="C60" s="323">
        <v>0</v>
      </c>
      <c r="D60" s="323">
        <v>1</v>
      </c>
      <c r="E60" s="323">
        <v>1</v>
      </c>
      <c r="F60" s="323">
        <v>0</v>
      </c>
      <c r="G60" s="323">
        <v>0</v>
      </c>
      <c r="H60" s="323"/>
      <c r="I60" s="435"/>
      <c r="J60" s="435"/>
      <c r="K60" s="435"/>
      <c r="L60" s="435"/>
      <c r="M60" s="435"/>
      <c r="N60" s="435"/>
      <c r="O60" s="435"/>
      <c r="P60" s="435"/>
      <c r="Q60" s="435"/>
      <c r="R60" s="435"/>
      <c r="S60" s="435"/>
      <c r="T60" s="435"/>
      <c r="U60" s="435"/>
      <c r="V60" s="435"/>
      <c r="W60" s="435"/>
      <c r="X60" s="435"/>
      <c r="Y60" s="435"/>
      <c r="Z60" s="435"/>
    </row>
    <row r="61" spans="1:26" ht="12.75" x14ac:dyDescent="0.2">
      <c r="A61" s="323">
        <f>AT3A_Schools_PS!A61</f>
        <v>52</v>
      </c>
      <c r="B61" s="323" t="str">
        <f>AT3A_Schools_PS!B61</f>
        <v>52-MAINPURI</v>
      </c>
      <c r="C61" s="323">
        <v>0</v>
      </c>
      <c r="D61" s="323">
        <v>0</v>
      </c>
      <c r="E61" s="323">
        <v>0</v>
      </c>
      <c r="F61" s="323">
        <v>0</v>
      </c>
      <c r="G61" s="323">
        <v>0</v>
      </c>
      <c r="H61" s="323">
        <v>0</v>
      </c>
      <c r="I61" s="435"/>
      <c r="J61" s="435"/>
      <c r="K61" s="435"/>
      <c r="L61" s="435"/>
      <c r="M61" s="435"/>
      <c r="N61" s="435"/>
      <c r="O61" s="435"/>
      <c r="P61" s="435"/>
      <c r="Q61" s="435"/>
      <c r="R61" s="435"/>
      <c r="S61" s="435"/>
      <c r="T61" s="435"/>
      <c r="U61" s="435"/>
      <c r="V61" s="435"/>
      <c r="W61" s="435"/>
      <c r="X61" s="435"/>
      <c r="Y61" s="435"/>
      <c r="Z61" s="435"/>
    </row>
    <row r="62" spans="1:26" ht="25.5" x14ac:dyDescent="0.2">
      <c r="A62" s="323">
        <f>AT3A_Schools_PS!A62</f>
        <v>53</v>
      </c>
      <c r="B62" s="323" t="str">
        <f>AT3A_Schools_PS!B62</f>
        <v>53-MATHURA</v>
      </c>
      <c r="C62" s="323" t="s">
        <v>572</v>
      </c>
      <c r="D62" s="323">
        <v>12</v>
      </c>
      <c r="E62" s="323">
        <v>12</v>
      </c>
      <c r="F62" s="323">
        <v>12</v>
      </c>
      <c r="G62" s="323">
        <v>0</v>
      </c>
      <c r="H62" s="323">
        <v>0</v>
      </c>
      <c r="I62" s="435"/>
      <c r="J62" s="435"/>
      <c r="K62" s="435"/>
      <c r="L62" s="435"/>
      <c r="M62" s="435"/>
      <c r="N62" s="435"/>
      <c r="O62" s="435"/>
      <c r="P62" s="435"/>
      <c r="Q62" s="435"/>
      <c r="R62" s="435"/>
      <c r="S62" s="435"/>
      <c r="T62" s="435"/>
      <c r="U62" s="435"/>
      <c r="V62" s="435"/>
      <c r="W62" s="435"/>
      <c r="X62" s="435"/>
      <c r="Y62" s="435"/>
      <c r="Z62" s="435"/>
    </row>
    <row r="63" spans="1:26" ht="12.75" x14ac:dyDescent="0.2">
      <c r="A63" s="323">
        <f>AT3A_Schools_PS!A63</f>
        <v>54</v>
      </c>
      <c r="B63" s="323" t="str">
        <f>AT3A_Schools_PS!B63</f>
        <v>54-MAU</v>
      </c>
      <c r="C63" s="323">
        <v>0</v>
      </c>
      <c r="D63" s="323">
        <v>0</v>
      </c>
      <c r="E63" s="323">
        <v>0</v>
      </c>
      <c r="F63" s="323">
        <v>0</v>
      </c>
      <c r="G63" s="323">
        <v>0</v>
      </c>
      <c r="H63" s="323">
        <v>0</v>
      </c>
      <c r="I63" s="435"/>
      <c r="J63" s="435"/>
      <c r="K63" s="435"/>
      <c r="L63" s="435"/>
      <c r="M63" s="435"/>
      <c r="N63" s="435"/>
      <c r="O63" s="435"/>
      <c r="P63" s="435"/>
      <c r="Q63" s="435"/>
      <c r="R63" s="435"/>
      <c r="S63" s="435"/>
      <c r="T63" s="435"/>
      <c r="U63" s="435"/>
      <c r="V63" s="435"/>
      <c r="W63" s="435"/>
      <c r="X63" s="435"/>
      <c r="Y63" s="435"/>
      <c r="Z63" s="435"/>
    </row>
    <row r="64" spans="1:26" ht="12.75" x14ac:dyDescent="0.2">
      <c r="A64" s="323">
        <f>AT3A_Schools_PS!A64</f>
        <v>55</v>
      </c>
      <c r="B64" s="323" t="str">
        <f>AT3A_Schools_PS!B64</f>
        <v>55-MEERUT</v>
      </c>
      <c r="C64" s="323" t="s">
        <v>573</v>
      </c>
      <c r="D64" s="323">
        <v>3</v>
      </c>
      <c r="E64" s="323">
        <v>0</v>
      </c>
      <c r="F64" s="323">
        <v>0</v>
      </c>
      <c r="G64" s="323">
        <v>0</v>
      </c>
      <c r="H64" s="323"/>
      <c r="I64" s="435"/>
      <c r="J64" s="435"/>
      <c r="K64" s="435"/>
      <c r="L64" s="435"/>
      <c r="M64" s="435"/>
      <c r="N64" s="435"/>
      <c r="O64" s="435"/>
      <c r="P64" s="435"/>
      <c r="Q64" s="435"/>
      <c r="R64" s="435"/>
      <c r="S64" s="435"/>
      <c r="T64" s="435"/>
      <c r="U64" s="435"/>
      <c r="V64" s="435"/>
      <c r="W64" s="435"/>
      <c r="X64" s="435"/>
      <c r="Y64" s="435"/>
      <c r="Z64" s="435"/>
    </row>
    <row r="65" spans="1:26" ht="12.75" x14ac:dyDescent="0.2">
      <c r="A65" s="323">
        <f>AT3A_Schools_PS!A65</f>
        <v>56</v>
      </c>
      <c r="B65" s="323" t="str">
        <f>AT3A_Schools_PS!B65</f>
        <v>56-MIRZAPUR</v>
      </c>
      <c r="C65" s="323"/>
      <c r="D65" s="323">
        <v>0</v>
      </c>
      <c r="E65" s="323">
        <v>0</v>
      </c>
      <c r="F65" s="323">
        <v>0</v>
      </c>
      <c r="G65" s="323">
        <v>0</v>
      </c>
      <c r="H65" s="323">
        <v>0</v>
      </c>
      <c r="I65" s="435"/>
      <c r="J65" s="435"/>
      <c r="K65" s="435"/>
      <c r="L65" s="435"/>
      <c r="M65" s="435"/>
      <c r="N65" s="435"/>
      <c r="O65" s="435"/>
      <c r="P65" s="435"/>
      <c r="Q65" s="435"/>
      <c r="R65" s="435"/>
      <c r="S65" s="435"/>
      <c r="T65" s="435"/>
      <c r="U65" s="435"/>
      <c r="V65" s="435"/>
      <c r="W65" s="435"/>
      <c r="X65" s="435"/>
      <c r="Y65" s="435"/>
      <c r="Z65" s="435"/>
    </row>
    <row r="66" spans="1:26" ht="12.75" x14ac:dyDescent="0.2">
      <c r="A66" s="323">
        <f>AT3A_Schools_PS!A66</f>
        <v>57</v>
      </c>
      <c r="B66" s="323" t="str">
        <f>AT3A_Schools_PS!B66</f>
        <v>57-MORADABAD</v>
      </c>
      <c r="C66" s="323" t="s">
        <v>561</v>
      </c>
      <c r="D66" s="323">
        <v>74</v>
      </c>
      <c r="E66" s="323">
        <v>32</v>
      </c>
      <c r="F66" s="323">
        <v>32</v>
      </c>
      <c r="G66" s="323">
        <v>0</v>
      </c>
      <c r="H66" s="323">
        <v>0</v>
      </c>
      <c r="I66" s="435"/>
      <c r="J66" s="435"/>
      <c r="K66" s="435"/>
      <c r="L66" s="435"/>
      <c r="M66" s="435"/>
      <c r="N66" s="435"/>
      <c r="O66" s="435"/>
      <c r="P66" s="435"/>
      <c r="Q66" s="435"/>
      <c r="R66" s="435"/>
      <c r="S66" s="435"/>
      <c r="T66" s="435"/>
      <c r="U66" s="435"/>
      <c r="V66" s="435"/>
      <c r="W66" s="435"/>
      <c r="X66" s="435"/>
      <c r="Y66" s="435"/>
      <c r="Z66" s="435"/>
    </row>
    <row r="67" spans="1:26" ht="25.5" x14ac:dyDescent="0.2">
      <c r="A67" s="323">
        <f>AT3A_Schools_PS!A67</f>
        <v>58</v>
      </c>
      <c r="B67" s="323" t="str">
        <f>AT3A_Schools_PS!B67</f>
        <v>58-MUZAFFARNAGAR</v>
      </c>
      <c r="C67" s="323"/>
      <c r="D67" s="323">
        <v>0</v>
      </c>
      <c r="E67" s="323">
        <v>0</v>
      </c>
      <c r="F67" s="323">
        <v>0</v>
      </c>
      <c r="G67" s="323">
        <v>0</v>
      </c>
      <c r="H67" s="323" t="s">
        <v>574</v>
      </c>
      <c r="I67" s="435"/>
      <c r="J67" s="435"/>
      <c r="K67" s="435"/>
      <c r="L67" s="435"/>
      <c r="M67" s="435"/>
      <c r="N67" s="435"/>
      <c r="O67" s="435"/>
      <c r="P67" s="435"/>
      <c r="Q67" s="435"/>
      <c r="R67" s="435"/>
      <c r="S67" s="435"/>
      <c r="T67" s="435"/>
      <c r="U67" s="435"/>
      <c r="V67" s="435"/>
      <c r="W67" s="435"/>
      <c r="X67" s="435"/>
      <c r="Y67" s="435"/>
      <c r="Z67" s="435"/>
    </row>
    <row r="68" spans="1:26" ht="12.75" x14ac:dyDescent="0.2">
      <c r="A68" s="323">
        <f>AT3A_Schools_PS!A68</f>
        <v>59</v>
      </c>
      <c r="B68" s="323" t="str">
        <f>AT3A_Schools_PS!B68</f>
        <v>59-PILIBHIT</v>
      </c>
      <c r="C68" s="323">
        <v>0</v>
      </c>
      <c r="D68" s="323">
        <v>3</v>
      </c>
      <c r="E68" s="323">
        <v>3</v>
      </c>
      <c r="F68" s="323">
        <v>3</v>
      </c>
      <c r="G68" s="323">
        <v>0</v>
      </c>
      <c r="H68" s="323">
        <v>0</v>
      </c>
      <c r="I68" s="435"/>
      <c r="J68" s="435"/>
      <c r="K68" s="435"/>
      <c r="L68" s="435"/>
      <c r="M68" s="435"/>
      <c r="N68" s="435"/>
      <c r="O68" s="435"/>
      <c r="P68" s="435"/>
      <c r="Q68" s="435"/>
      <c r="R68" s="435"/>
      <c r="S68" s="435"/>
      <c r="T68" s="435"/>
      <c r="U68" s="435"/>
      <c r="V68" s="435"/>
      <c r="W68" s="435"/>
      <c r="X68" s="435"/>
      <c r="Y68" s="435"/>
      <c r="Z68" s="435"/>
    </row>
    <row r="69" spans="1:26" ht="25.5" x14ac:dyDescent="0.2">
      <c r="A69" s="323">
        <f>AT3A_Schools_PS!A69</f>
        <v>60</v>
      </c>
      <c r="B69" s="323" t="str">
        <f>AT3A_Schools_PS!B69</f>
        <v>60-PRATAPGARH</v>
      </c>
      <c r="C69" s="323" t="s">
        <v>575</v>
      </c>
      <c r="D69" s="323">
        <v>430</v>
      </c>
      <c r="E69" s="323">
        <v>429</v>
      </c>
      <c r="F69" s="323">
        <v>429</v>
      </c>
      <c r="G69" s="323">
        <v>0</v>
      </c>
      <c r="H69" s="323">
        <v>0</v>
      </c>
      <c r="I69" s="435"/>
      <c r="J69" s="435"/>
      <c r="K69" s="435"/>
      <c r="L69" s="435"/>
      <c r="M69" s="435"/>
      <c r="N69" s="435"/>
      <c r="O69" s="435"/>
      <c r="P69" s="435"/>
      <c r="Q69" s="435"/>
      <c r="R69" s="435"/>
      <c r="S69" s="435"/>
      <c r="T69" s="435"/>
      <c r="U69" s="435"/>
      <c r="V69" s="435"/>
      <c r="W69" s="435"/>
      <c r="X69" s="435"/>
      <c r="Y69" s="435"/>
      <c r="Z69" s="435"/>
    </row>
    <row r="70" spans="1:26" ht="12.75" x14ac:dyDescent="0.2">
      <c r="A70" s="323">
        <f>AT3A_Schools_PS!A70</f>
        <v>61</v>
      </c>
      <c r="B70" s="323" t="str">
        <f>AT3A_Schools_PS!B70</f>
        <v>61-RAI BAREILY</v>
      </c>
      <c r="C70" s="323">
        <v>0</v>
      </c>
      <c r="D70" s="323">
        <v>0</v>
      </c>
      <c r="E70" s="323">
        <v>0</v>
      </c>
      <c r="F70" s="323">
        <v>0</v>
      </c>
      <c r="G70" s="323">
        <v>0</v>
      </c>
      <c r="H70" s="323">
        <v>0</v>
      </c>
      <c r="I70" s="435"/>
      <c r="J70" s="435"/>
      <c r="K70" s="435"/>
      <c r="L70" s="435"/>
      <c r="M70" s="435"/>
      <c r="N70" s="435"/>
      <c r="O70" s="435"/>
      <c r="P70" s="435"/>
      <c r="Q70" s="435"/>
      <c r="R70" s="435"/>
      <c r="S70" s="435"/>
      <c r="T70" s="435"/>
      <c r="U70" s="435"/>
      <c r="V70" s="435"/>
      <c r="W70" s="435"/>
      <c r="X70" s="435"/>
      <c r="Y70" s="435"/>
      <c r="Z70" s="435"/>
    </row>
    <row r="71" spans="1:26" ht="12.75" x14ac:dyDescent="0.2">
      <c r="A71" s="323">
        <f>AT3A_Schools_PS!A71</f>
        <v>62</v>
      </c>
      <c r="B71" s="323" t="str">
        <f>AT3A_Schools_PS!B71</f>
        <v>62-RAMPUR</v>
      </c>
      <c r="C71" s="323"/>
      <c r="D71" s="323">
        <v>35</v>
      </c>
      <c r="E71" s="323">
        <v>35</v>
      </c>
      <c r="F71" s="323">
        <v>0</v>
      </c>
      <c r="G71" s="323">
        <v>0</v>
      </c>
      <c r="H71" s="323">
        <v>0</v>
      </c>
      <c r="I71" s="435"/>
      <c r="J71" s="435"/>
      <c r="K71" s="435"/>
      <c r="L71" s="435"/>
      <c r="M71" s="435"/>
      <c r="N71" s="435"/>
      <c r="O71" s="435"/>
      <c r="P71" s="435"/>
      <c r="Q71" s="435"/>
      <c r="R71" s="435"/>
      <c r="S71" s="435"/>
      <c r="T71" s="435"/>
      <c r="U71" s="435"/>
      <c r="V71" s="435"/>
      <c r="W71" s="435"/>
      <c r="X71" s="435"/>
      <c r="Y71" s="435"/>
      <c r="Z71" s="435"/>
    </row>
    <row r="72" spans="1:26" ht="12.75" x14ac:dyDescent="0.2">
      <c r="A72" s="323">
        <f>AT3A_Schools_PS!A72</f>
        <v>63</v>
      </c>
      <c r="B72" s="323" t="str">
        <f>AT3A_Schools_PS!B72</f>
        <v>63-SAHARANPUR</v>
      </c>
      <c r="C72" s="323"/>
      <c r="D72" s="323">
        <v>0</v>
      </c>
      <c r="E72" s="323">
        <v>0</v>
      </c>
      <c r="F72" s="323">
        <v>0</v>
      </c>
      <c r="G72" s="323">
        <v>0</v>
      </c>
      <c r="H72" s="323">
        <v>0</v>
      </c>
      <c r="I72" s="435"/>
      <c r="J72" s="435"/>
      <c r="K72" s="435"/>
      <c r="L72" s="435"/>
      <c r="M72" s="435"/>
      <c r="N72" s="435"/>
      <c r="O72" s="435"/>
      <c r="P72" s="435"/>
      <c r="Q72" s="435"/>
      <c r="R72" s="435"/>
      <c r="S72" s="435"/>
      <c r="T72" s="435"/>
      <c r="U72" s="435"/>
      <c r="V72" s="435"/>
      <c r="W72" s="435"/>
      <c r="X72" s="435"/>
      <c r="Y72" s="435"/>
      <c r="Z72" s="435"/>
    </row>
    <row r="73" spans="1:26" ht="12.75" x14ac:dyDescent="0.2">
      <c r="A73" s="323">
        <f>AT3A_Schools_PS!A73</f>
        <v>64</v>
      </c>
      <c r="B73" s="323" t="str">
        <f>AT3A_Schools_PS!B73</f>
        <v>64-SANTKABIR NAGAR</v>
      </c>
      <c r="C73" s="323" t="s">
        <v>559</v>
      </c>
      <c r="D73" s="323">
        <v>1</v>
      </c>
      <c r="E73" s="323">
        <v>1</v>
      </c>
      <c r="F73" s="323">
        <v>0</v>
      </c>
      <c r="G73" s="323">
        <v>0</v>
      </c>
      <c r="H73" s="323">
        <v>0</v>
      </c>
      <c r="I73" s="435"/>
      <c r="J73" s="435"/>
      <c r="K73" s="435"/>
      <c r="L73" s="435"/>
      <c r="M73" s="435"/>
      <c r="N73" s="435"/>
      <c r="O73" s="435"/>
      <c r="P73" s="435"/>
      <c r="Q73" s="435"/>
      <c r="R73" s="435"/>
      <c r="S73" s="435"/>
      <c r="T73" s="435"/>
      <c r="U73" s="435"/>
      <c r="V73" s="435"/>
      <c r="W73" s="435"/>
      <c r="X73" s="435"/>
      <c r="Y73" s="435"/>
      <c r="Z73" s="435"/>
    </row>
    <row r="74" spans="1:26" ht="38.25" x14ac:dyDescent="0.2">
      <c r="A74" s="323">
        <f>AT3A_Schools_PS!A74</f>
        <v>65</v>
      </c>
      <c r="B74" s="323" t="str">
        <f>AT3A_Schools_PS!B74</f>
        <v>65-SHAHJAHANPUR</v>
      </c>
      <c r="C74" s="323" t="s">
        <v>576</v>
      </c>
      <c r="D74" s="323">
        <v>46</v>
      </c>
      <c r="E74" s="323">
        <v>28</v>
      </c>
      <c r="F74" s="323">
        <v>28</v>
      </c>
      <c r="G74" s="323">
        <v>0</v>
      </c>
      <c r="H74" s="323">
        <v>0</v>
      </c>
      <c r="I74" s="435"/>
      <c r="J74" s="435"/>
      <c r="K74" s="435"/>
      <c r="L74" s="435"/>
      <c r="M74" s="435"/>
      <c r="N74" s="435"/>
      <c r="O74" s="435"/>
      <c r="P74" s="435"/>
      <c r="Q74" s="435"/>
      <c r="R74" s="435"/>
      <c r="S74" s="435"/>
      <c r="T74" s="435"/>
      <c r="U74" s="435"/>
      <c r="V74" s="435"/>
      <c r="W74" s="435"/>
      <c r="X74" s="435"/>
      <c r="Y74" s="435"/>
      <c r="Z74" s="435"/>
    </row>
    <row r="75" spans="1:26" ht="12.75" x14ac:dyDescent="0.2">
      <c r="A75" s="323">
        <f>AT3A_Schools_PS!A75</f>
        <v>66</v>
      </c>
      <c r="B75" s="323" t="str">
        <f>AT3A_Schools_PS!B75</f>
        <v>66-SHRAWASTI</v>
      </c>
      <c r="C75" s="323">
        <v>0</v>
      </c>
      <c r="D75" s="323">
        <v>0</v>
      </c>
      <c r="E75" s="323">
        <v>0</v>
      </c>
      <c r="F75" s="323">
        <v>0</v>
      </c>
      <c r="G75" s="323">
        <v>0</v>
      </c>
      <c r="H75" s="323">
        <v>0</v>
      </c>
      <c r="I75" s="435"/>
      <c r="J75" s="435"/>
      <c r="K75" s="435"/>
      <c r="L75" s="435"/>
      <c r="M75" s="435"/>
      <c r="N75" s="435"/>
      <c r="O75" s="435"/>
      <c r="P75" s="435"/>
      <c r="Q75" s="435"/>
      <c r="R75" s="435"/>
      <c r="S75" s="435"/>
      <c r="T75" s="435"/>
      <c r="U75" s="435"/>
      <c r="V75" s="435"/>
      <c r="W75" s="435"/>
      <c r="X75" s="435"/>
      <c r="Y75" s="435"/>
      <c r="Z75" s="435"/>
    </row>
    <row r="76" spans="1:26" ht="12.75" x14ac:dyDescent="0.2">
      <c r="A76" s="323">
        <f>AT3A_Schools_PS!A76</f>
        <v>67</v>
      </c>
      <c r="B76" s="323" t="str">
        <f>AT3A_Schools_PS!B76</f>
        <v>67-SIDDHARTHNAGAR</v>
      </c>
      <c r="C76" s="323">
        <v>0</v>
      </c>
      <c r="D76" s="323">
        <v>0</v>
      </c>
      <c r="E76" s="323">
        <v>0</v>
      </c>
      <c r="F76" s="323">
        <v>0</v>
      </c>
      <c r="G76" s="323">
        <v>0</v>
      </c>
      <c r="H76" s="323">
        <v>0</v>
      </c>
      <c r="I76" s="435"/>
      <c r="J76" s="435"/>
      <c r="K76" s="435"/>
      <c r="L76" s="435"/>
      <c r="M76" s="435"/>
      <c r="N76" s="435"/>
      <c r="O76" s="435"/>
      <c r="P76" s="435"/>
      <c r="Q76" s="435"/>
      <c r="R76" s="435"/>
      <c r="S76" s="435"/>
      <c r="T76" s="435"/>
      <c r="U76" s="435"/>
      <c r="V76" s="435"/>
      <c r="W76" s="435"/>
      <c r="X76" s="435"/>
      <c r="Y76" s="435"/>
      <c r="Z76" s="435"/>
    </row>
    <row r="77" spans="1:26" ht="12.75" x14ac:dyDescent="0.2">
      <c r="A77" s="323">
        <f>AT3A_Schools_PS!A77</f>
        <v>68</v>
      </c>
      <c r="B77" s="323" t="str">
        <f>AT3A_Schools_PS!B77</f>
        <v>68-SITAPUR</v>
      </c>
      <c r="C77" s="323">
        <v>0</v>
      </c>
      <c r="D77" s="323">
        <v>0</v>
      </c>
      <c r="E77" s="323">
        <v>0</v>
      </c>
      <c r="F77" s="323">
        <v>0</v>
      </c>
      <c r="G77" s="323">
        <v>0</v>
      </c>
      <c r="H77" s="323">
        <v>0</v>
      </c>
      <c r="I77" s="435"/>
      <c r="J77" s="435"/>
      <c r="K77" s="435"/>
      <c r="L77" s="435"/>
      <c r="M77" s="435"/>
      <c r="N77" s="435"/>
      <c r="O77" s="435"/>
      <c r="P77" s="435"/>
      <c r="Q77" s="435"/>
      <c r="R77" s="435"/>
      <c r="S77" s="435"/>
      <c r="T77" s="435"/>
      <c r="U77" s="435"/>
      <c r="V77" s="435"/>
      <c r="W77" s="435"/>
      <c r="X77" s="435"/>
      <c r="Y77" s="435"/>
      <c r="Z77" s="435"/>
    </row>
    <row r="78" spans="1:26" ht="12.75" x14ac:dyDescent="0.2">
      <c r="A78" s="323">
        <f>AT3A_Schools_PS!A78</f>
        <v>69</v>
      </c>
      <c r="B78" s="323" t="str">
        <f>AT3A_Schools_PS!B78</f>
        <v>69-SONBHADRA</v>
      </c>
      <c r="C78" s="323">
        <v>0</v>
      </c>
      <c r="D78" s="323">
        <v>0</v>
      </c>
      <c r="E78" s="323">
        <v>0</v>
      </c>
      <c r="F78" s="323">
        <v>0</v>
      </c>
      <c r="G78" s="323">
        <v>0</v>
      </c>
      <c r="H78" s="323">
        <v>0</v>
      </c>
      <c r="I78" s="435"/>
      <c r="J78" s="435"/>
      <c r="K78" s="435"/>
      <c r="L78" s="435"/>
      <c r="M78" s="435"/>
      <c r="N78" s="435"/>
      <c r="O78" s="435"/>
      <c r="P78" s="435"/>
      <c r="Q78" s="435"/>
      <c r="R78" s="435"/>
      <c r="S78" s="435"/>
      <c r="T78" s="435"/>
      <c r="U78" s="435"/>
      <c r="V78" s="435"/>
      <c r="W78" s="435"/>
      <c r="X78" s="435"/>
      <c r="Y78" s="435"/>
      <c r="Z78" s="435"/>
    </row>
    <row r="79" spans="1:26" ht="12.75" x14ac:dyDescent="0.2">
      <c r="A79" s="323">
        <f>AT3A_Schools_PS!A79</f>
        <v>70</v>
      </c>
      <c r="B79" s="323" t="str">
        <f>AT3A_Schools_PS!B79</f>
        <v>70-SULTANPUR</v>
      </c>
      <c r="C79" s="323">
        <v>2467</v>
      </c>
      <c r="D79" s="323">
        <v>51</v>
      </c>
      <c r="E79" s="323">
        <v>22</v>
      </c>
      <c r="F79" s="323">
        <v>22</v>
      </c>
      <c r="G79" s="323">
        <v>0</v>
      </c>
      <c r="H79" s="323">
        <v>0</v>
      </c>
      <c r="I79" s="435"/>
      <c r="J79" s="435"/>
      <c r="K79" s="435"/>
      <c r="L79" s="435"/>
      <c r="M79" s="435"/>
      <c r="N79" s="435"/>
      <c r="O79" s="435"/>
      <c r="P79" s="435"/>
      <c r="Q79" s="435"/>
      <c r="R79" s="435"/>
      <c r="S79" s="435"/>
      <c r="T79" s="435"/>
      <c r="U79" s="435"/>
      <c r="V79" s="435"/>
      <c r="W79" s="435"/>
      <c r="X79" s="435"/>
      <c r="Y79" s="435"/>
      <c r="Z79" s="435"/>
    </row>
    <row r="80" spans="1:26" ht="12.75" x14ac:dyDescent="0.2">
      <c r="A80" s="323">
        <f>AT3A_Schools_PS!A80</f>
        <v>71</v>
      </c>
      <c r="B80" s="323" t="str">
        <f>AT3A_Schools_PS!B80</f>
        <v>71-UNNAO</v>
      </c>
      <c r="C80" s="323">
        <v>0</v>
      </c>
      <c r="D80" s="323">
        <v>0</v>
      </c>
      <c r="E80" s="323">
        <v>0</v>
      </c>
      <c r="F80" s="323">
        <v>0</v>
      </c>
      <c r="G80" s="323">
        <v>0</v>
      </c>
      <c r="H80" s="323">
        <v>0</v>
      </c>
      <c r="I80" s="435"/>
      <c r="J80" s="435"/>
      <c r="K80" s="435"/>
      <c r="L80" s="435"/>
      <c r="M80" s="435"/>
      <c r="N80" s="435"/>
      <c r="O80" s="435"/>
      <c r="P80" s="435"/>
      <c r="Q80" s="435"/>
      <c r="R80" s="435"/>
      <c r="S80" s="435"/>
      <c r="T80" s="435"/>
      <c r="U80" s="435"/>
      <c r="V80" s="435"/>
      <c r="W80" s="435"/>
      <c r="X80" s="435"/>
      <c r="Y80" s="435"/>
      <c r="Z80" s="435"/>
    </row>
    <row r="81" spans="1:26" ht="12.75" x14ac:dyDescent="0.2">
      <c r="A81" s="323">
        <f>AT3A_Schools_PS!A81</f>
        <v>72</v>
      </c>
      <c r="B81" s="323" t="str">
        <f>AT3A_Schools_PS!B81</f>
        <v>72-VARANASI</v>
      </c>
      <c r="C81" s="323">
        <v>0</v>
      </c>
      <c r="D81" s="323">
        <v>15</v>
      </c>
      <c r="E81" s="323">
        <v>9</v>
      </c>
      <c r="F81" s="323">
        <v>9</v>
      </c>
      <c r="G81" s="323">
        <v>0</v>
      </c>
      <c r="H81" s="323">
        <v>0</v>
      </c>
      <c r="I81" s="435"/>
      <c r="J81" s="435"/>
      <c r="K81" s="435"/>
      <c r="L81" s="435"/>
      <c r="M81" s="435"/>
      <c r="N81" s="435"/>
      <c r="O81" s="435"/>
      <c r="P81" s="435"/>
      <c r="Q81" s="435"/>
      <c r="R81" s="435"/>
      <c r="S81" s="435"/>
      <c r="T81" s="435"/>
      <c r="U81" s="435"/>
      <c r="V81" s="435"/>
      <c r="W81" s="435"/>
      <c r="X81" s="435"/>
      <c r="Y81" s="435"/>
      <c r="Z81" s="435"/>
    </row>
    <row r="82" spans="1:26" ht="12.75" x14ac:dyDescent="0.2">
      <c r="A82" s="323">
        <f>AT3A_Schools_PS!A82</f>
        <v>73</v>
      </c>
      <c r="B82" s="323" t="str">
        <f>AT3A_Schools_PS!B82</f>
        <v>73-SAMBHAL</v>
      </c>
      <c r="C82" s="323" t="s">
        <v>593</v>
      </c>
      <c r="D82" s="323">
        <v>7</v>
      </c>
      <c r="E82" s="323">
        <v>7</v>
      </c>
      <c r="F82" s="323">
        <v>0</v>
      </c>
      <c r="G82" s="323">
        <v>0</v>
      </c>
      <c r="H82" s="323" t="s">
        <v>594</v>
      </c>
      <c r="I82" s="435"/>
      <c r="J82" s="435"/>
      <c r="K82" s="435"/>
      <c r="L82" s="435"/>
      <c r="M82" s="435"/>
      <c r="N82" s="435"/>
      <c r="O82" s="435"/>
      <c r="P82" s="435"/>
      <c r="Q82" s="435"/>
      <c r="R82" s="435"/>
      <c r="S82" s="435"/>
      <c r="T82" s="435"/>
      <c r="U82" s="435"/>
      <c r="V82" s="435"/>
      <c r="W82" s="435"/>
      <c r="X82" s="435"/>
      <c r="Y82" s="435"/>
      <c r="Z82" s="435"/>
    </row>
    <row r="83" spans="1:26" ht="12.75" x14ac:dyDescent="0.2">
      <c r="A83" s="323">
        <f>AT3A_Schools_PS!A83</f>
        <v>74</v>
      </c>
      <c r="B83" s="323" t="str">
        <f>AT3A_Schools_PS!B83</f>
        <v>74-HAPUR</v>
      </c>
      <c r="C83" s="323" t="s">
        <v>567</v>
      </c>
      <c r="D83" s="323">
        <v>1</v>
      </c>
      <c r="E83" s="323">
        <v>1</v>
      </c>
      <c r="F83" s="323">
        <v>1</v>
      </c>
      <c r="G83" s="323">
        <v>0</v>
      </c>
      <c r="H83" s="323">
        <v>0</v>
      </c>
      <c r="I83" s="435"/>
      <c r="J83" s="435"/>
      <c r="K83" s="435"/>
      <c r="L83" s="435"/>
      <c r="M83" s="435"/>
      <c r="N83" s="435"/>
      <c r="O83" s="435"/>
      <c r="P83" s="435"/>
      <c r="Q83" s="435"/>
      <c r="R83" s="435"/>
      <c r="S83" s="435"/>
      <c r="T83" s="435"/>
      <c r="U83" s="435"/>
      <c r="V83" s="435"/>
      <c r="W83" s="435"/>
      <c r="X83" s="435"/>
      <c r="Y83" s="435"/>
      <c r="Z83" s="435"/>
    </row>
    <row r="84" spans="1:26" ht="12.75" x14ac:dyDescent="0.2">
      <c r="A84" s="323">
        <f>AT3A_Schools_PS!A84</f>
        <v>75</v>
      </c>
      <c r="B84" s="323" t="str">
        <f>AT3A_Schools_PS!B84</f>
        <v>75-SHAMLI</v>
      </c>
      <c r="C84" s="323" t="s">
        <v>595</v>
      </c>
      <c r="D84" s="323">
        <v>22</v>
      </c>
      <c r="E84" s="323">
        <v>22</v>
      </c>
      <c r="F84" s="323">
        <v>0</v>
      </c>
      <c r="G84" s="323">
        <v>0</v>
      </c>
      <c r="H84" s="323">
        <v>0</v>
      </c>
      <c r="I84" s="435"/>
      <c r="J84" s="435"/>
      <c r="K84" s="435"/>
      <c r="L84" s="435"/>
      <c r="M84" s="435"/>
      <c r="N84" s="435"/>
      <c r="O84" s="435"/>
      <c r="P84" s="435"/>
      <c r="Q84" s="435"/>
      <c r="R84" s="435"/>
      <c r="S84" s="435"/>
      <c r="T84" s="435"/>
      <c r="U84" s="435"/>
      <c r="V84" s="435"/>
      <c r="W84" s="435"/>
      <c r="X84" s="435"/>
      <c r="Y84" s="435"/>
      <c r="Z84" s="435"/>
    </row>
    <row r="85" spans="1:26" ht="12.75" x14ac:dyDescent="0.2">
      <c r="A85" s="435"/>
      <c r="B85" s="435"/>
      <c r="C85" s="435"/>
      <c r="D85" s="435"/>
      <c r="E85" s="435"/>
      <c r="F85" s="435"/>
      <c r="G85" s="435"/>
      <c r="H85" s="435"/>
      <c r="I85" s="435"/>
      <c r="J85" s="435"/>
      <c r="K85" s="435"/>
      <c r="L85" s="435"/>
      <c r="M85" s="435"/>
      <c r="N85" s="435"/>
      <c r="O85" s="435"/>
      <c r="P85" s="435"/>
      <c r="Q85" s="435"/>
      <c r="R85" s="435"/>
      <c r="S85" s="435"/>
      <c r="T85" s="435"/>
      <c r="U85" s="435"/>
      <c r="V85" s="435"/>
      <c r="W85" s="435"/>
      <c r="X85" s="435"/>
      <c r="Y85" s="435"/>
      <c r="Z85" s="435"/>
    </row>
    <row r="86" spans="1:26" ht="12.75" x14ac:dyDescent="0.2">
      <c r="A86" s="435"/>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row>
    <row r="87" spans="1:26" ht="12.75" x14ac:dyDescent="0.2">
      <c r="A87" s="435"/>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row>
    <row r="88" spans="1:26" ht="12.75" x14ac:dyDescent="0.2">
      <c r="A88" s="435"/>
      <c r="B88" s="435"/>
      <c r="C88" s="435"/>
      <c r="D88" s="435"/>
      <c r="E88" s="435"/>
      <c r="F88" s="435"/>
      <c r="G88" s="435"/>
      <c r="H88" s="435"/>
      <c r="I88" s="435"/>
      <c r="J88" s="435"/>
      <c r="K88" s="435"/>
      <c r="L88" s="435"/>
      <c r="M88" s="435"/>
      <c r="N88" s="435"/>
      <c r="O88" s="435"/>
      <c r="P88" s="435"/>
      <c r="Q88" s="435"/>
      <c r="R88" s="435"/>
      <c r="S88" s="435"/>
      <c r="T88" s="435"/>
      <c r="U88" s="435"/>
      <c r="V88" s="435"/>
      <c r="W88" s="435"/>
      <c r="X88" s="435"/>
      <c r="Y88" s="435"/>
      <c r="Z88" s="435"/>
    </row>
    <row r="89" spans="1:26" s="387" customFormat="1" ht="12.75" x14ac:dyDescent="0.2">
      <c r="A89" s="222" t="str">
        <f>AT_2A_fundflow!A73</f>
        <v>Date:</v>
      </c>
      <c r="B89" s="141"/>
      <c r="C89" s="141"/>
      <c r="D89" s="141"/>
      <c r="E89" s="141"/>
      <c r="F89" s="141"/>
      <c r="G89" s="388" t="str">
        <f>'AT-1'!J46</f>
        <v>(Signature)</v>
      </c>
      <c r="H89" s="141"/>
      <c r="I89" s="141"/>
      <c r="J89" s="141"/>
      <c r="K89" s="141"/>
      <c r="L89" s="141"/>
      <c r="M89" s="141"/>
      <c r="N89" s="141"/>
      <c r="O89" s="141"/>
      <c r="P89" s="141"/>
      <c r="Q89" s="141"/>
      <c r="R89" s="141"/>
      <c r="S89" s="141"/>
      <c r="T89" s="141"/>
      <c r="U89" s="141"/>
      <c r="V89" s="141"/>
      <c r="W89" s="141"/>
      <c r="X89" s="141"/>
      <c r="Y89" s="141"/>
      <c r="Z89" s="141"/>
    </row>
    <row r="90" spans="1:26" s="387" customFormat="1" ht="12.75" x14ac:dyDescent="0.2">
      <c r="A90" s="222" t="str">
        <f>AT_2A_fundflow!A74</f>
        <v>Place: LUCKNOW</v>
      </c>
      <c r="B90" s="141"/>
      <c r="C90" s="141"/>
      <c r="D90" s="141"/>
      <c r="E90" s="141"/>
      <c r="F90" s="141"/>
      <c r="G90" s="388" t="str">
        <f>'AT-1'!J47</f>
        <v>Secretary Basic Education Department</v>
      </c>
      <c r="H90" s="141"/>
      <c r="I90" s="141"/>
      <c r="J90" s="141"/>
      <c r="K90" s="141"/>
      <c r="L90" s="141"/>
      <c r="M90" s="141"/>
      <c r="N90" s="141"/>
      <c r="O90" s="141"/>
      <c r="P90" s="141"/>
      <c r="Q90" s="141"/>
      <c r="R90" s="141"/>
      <c r="S90" s="141"/>
      <c r="T90" s="141"/>
      <c r="U90" s="141"/>
      <c r="V90" s="141"/>
      <c r="W90" s="141"/>
      <c r="X90" s="141"/>
      <c r="Y90" s="141"/>
      <c r="Z90" s="141"/>
    </row>
    <row r="91" spans="1:26" ht="12.75" x14ac:dyDescent="0.2">
      <c r="A91" s="435"/>
      <c r="B91" s="435"/>
      <c r="C91" s="435"/>
      <c r="D91" s="435"/>
      <c r="E91" s="435"/>
      <c r="F91" s="309" t="str">
        <f>'AT-1'!I48</f>
        <v>Seal:</v>
      </c>
      <c r="G91" s="435"/>
      <c r="H91" s="435"/>
      <c r="I91" s="435"/>
      <c r="J91" s="435"/>
      <c r="K91" s="435"/>
      <c r="L91" s="435"/>
      <c r="M91" s="435"/>
      <c r="N91" s="435"/>
      <c r="O91" s="435"/>
      <c r="P91" s="435"/>
      <c r="Q91" s="435"/>
      <c r="R91" s="435"/>
      <c r="S91" s="435"/>
      <c r="T91" s="435"/>
      <c r="U91" s="435"/>
      <c r="V91" s="435"/>
      <c r="W91" s="435"/>
      <c r="X91" s="435"/>
      <c r="Y91" s="435"/>
      <c r="Z91" s="435"/>
    </row>
    <row r="92" spans="1:26" ht="12.75" x14ac:dyDescent="0.2">
      <c r="A92" s="435"/>
      <c r="B92" s="435"/>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row>
    <row r="93" spans="1:26" ht="12.75" x14ac:dyDescent="0.2">
      <c r="A93" s="435"/>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row>
    <row r="94" spans="1:26" ht="12.75" x14ac:dyDescent="0.2">
      <c r="A94" s="435"/>
      <c r="B94" s="435"/>
      <c r="C94" s="435"/>
      <c r="D94" s="435"/>
      <c r="E94" s="435"/>
      <c r="F94" s="435"/>
      <c r="G94" s="435"/>
      <c r="H94" s="435"/>
      <c r="I94" s="435"/>
      <c r="J94" s="435"/>
      <c r="K94" s="435"/>
      <c r="L94" s="435"/>
      <c r="M94" s="435"/>
      <c r="N94" s="435"/>
      <c r="O94" s="435"/>
      <c r="P94" s="435"/>
      <c r="Q94" s="435"/>
      <c r="R94" s="435"/>
      <c r="S94" s="435"/>
      <c r="T94" s="435"/>
      <c r="U94" s="435"/>
      <c r="V94" s="435"/>
      <c r="W94" s="435"/>
      <c r="X94" s="435"/>
      <c r="Y94" s="435"/>
      <c r="Z94" s="435"/>
    </row>
    <row r="95" spans="1:26" ht="12.75" x14ac:dyDescent="0.2">
      <c r="A95" s="435"/>
      <c r="B95" s="435"/>
      <c r="C95" s="435"/>
      <c r="D95" s="435"/>
      <c r="E95" s="435"/>
      <c r="F95" s="435"/>
      <c r="G95" s="435"/>
      <c r="H95" s="435"/>
      <c r="I95" s="435"/>
      <c r="J95" s="435"/>
      <c r="K95" s="435"/>
      <c r="L95" s="435"/>
      <c r="M95" s="435"/>
      <c r="N95" s="435"/>
      <c r="O95" s="435"/>
      <c r="P95" s="435"/>
      <c r="Q95" s="435"/>
      <c r="R95" s="435"/>
      <c r="S95" s="435"/>
      <c r="T95" s="435"/>
      <c r="U95" s="435"/>
      <c r="V95" s="435"/>
      <c r="W95" s="435"/>
      <c r="X95" s="435"/>
      <c r="Y95" s="435"/>
      <c r="Z95" s="435"/>
    </row>
    <row r="96" spans="1:26" ht="12.75" x14ac:dyDescent="0.2">
      <c r="A96" s="435"/>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row>
    <row r="97" spans="1:26" ht="12.75" x14ac:dyDescent="0.2">
      <c r="A97" s="435"/>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row>
    <row r="98" spans="1:26" ht="12.75" x14ac:dyDescent="0.2">
      <c r="A98" s="435"/>
      <c r="B98" s="435"/>
      <c r="C98" s="435"/>
      <c r="D98" s="435"/>
      <c r="E98" s="435"/>
      <c r="F98" s="435"/>
      <c r="G98" s="435"/>
      <c r="H98" s="435"/>
      <c r="I98" s="435"/>
      <c r="J98" s="435"/>
      <c r="K98" s="435"/>
      <c r="L98" s="435"/>
      <c r="M98" s="435"/>
      <c r="N98" s="435"/>
      <c r="O98" s="435"/>
      <c r="P98" s="435"/>
      <c r="Q98" s="435"/>
      <c r="R98" s="435"/>
      <c r="S98" s="435"/>
      <c r="T98" s="435"/>
      <c r="U98" s="435"/>
      <c r="V98" s="435"/>
      <c r="W98" s="435"/>
      <c r="X98" s="435"/>
      <c r="Y98" s="435"/>
      <c r="Z98" s="435"/>
    </row>
    <row r="99" spans="1:26" ht="12.75" x14ac:dyDescent="0.2">
      <c r="A99" s="435"/>
      <c r="B99" s="435"/>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row>
    <row r="100" spans="1:26" ht="12.75" x14ac:dyDescent="0.2">
      <c r="A100" s="435"/>
      <c r="B100" s="435"/>
      <c r="C100" s="435"/>
      <c r="D100" s="435"/>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row>
    <row r="101" spans="1:26" ht="12.75" x14ac:dyDescent="0.2">
      <c r="A101" s="435"/>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row>
    <row r="102" spans="1:26" ht="12.75" x14ac:dyDescent="0.2">
      <c r="A102" s="435"/>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row>
    <row r="103" spans="1:26" ht="12.75" x14ac:dyDescent="0.2">
      <c r="A103" s="435"/>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row>
    <row r="104" spans="1:26" ht="12.75" x14ac:dyDescent="0.2">
      <c r="A104" s="435"/>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row>
    <row r="105" spans="1:26" ht="12.75" x14ac:dyDescent="0.2">
      <c r="A105" s="435"/>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row>
    <row r="106" spans="1:26" ht="12.75" x14ac:dyDescent="0.2">
      <c r="A106" s="435"/>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row>
    <row r="107" spans="1:26" ht="12.75" x14ac:dyDescent="0.2">
      <c r="A107" s="435"/>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row>
    <row r="108" spans="1:26" ht="12.75" x14ac:dyDescent="0.2">
      <c r="A108" s="435"/>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row>
    <row r="109" spans="1:26" ht="12.75" x14ac:dyDescent="0.2">
      <c r="A109" s="435"/>
      <c r="B109" s="435"/>
      <c r="C109" s="435"/>
      <c r="D109" s="435"/>
      <c r="E109" s="435"/>
      <c r="F109" s="435"/>
      <c r="G109" s="435"/>
      <c r="H109" s="435"/>
      <c r="I109" s="435"/>
      <c r="J109" s="435"/>
      <c r="K109" s="435"/>
      <c r="L109" s="435"/>
      <c r="M109" s="435"/>
      <c r="N109" s="435"/>
      <c r="O109" s="435"/>
      <c r="P109" s="435"/>
      <c r="Q109" s="435"/>
      <c r="R109" s="435"/>
      <c r="S109" s="435"/>
      <c r="T109" s="435"/>
      <c r="U109" s="435"/>
      <c r="V109" s="435"/>
      <c r="W109" s="435"/>
      <c r="X109" s="435"/>
      <c r="Y109" s="435"/>
      <c r="Z109" s="435"/>
    </row>
    <row r="110" spans="1:26" ht="12.75" x14ac:dyDescent="0.2">
      <c r="A110" s="435"/>
      <c r="B110" s="435"/>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row>
    <row r="111" spans="1:26" ht="12.75" x14ac:dyDescent="0.2">
      <c r="A111" s="435"/>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row>
    <row r="112" spans="1:26" ht="12.75" x14ac:dyDescent="0.2">
      <c r="A112" s="435"/>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row>
    <row r="113" spans="1:26" ht="12.75" x14ac:dyDescent="0.2">
      <c r="A113" s="435"/>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row>
    <row r="114" spans="1:26" ht="12.75" x14ac:dyDescent="0.2">
      <c r="A114" s="435"/>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row>
    <row r="115" spans="1:26" ht="12.75" x14ac:dyDescent="0.2">
      <c r="A115" s="435"/>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row>
    <row r="116" spans="1:26" ht="12.75" x14ac:dyDescent="0.2">
      <c r="A116" s="435"/>
      <c r="B116" s="435"/>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5"/>
      <c r="Y116" s="435"/>
      <c r="Z116" s="435"/>
    </row>
    <row r="117" spans="1:26" ht="12.75" x14ac:dyDescent="0.2">
      <c r="A117" s="435"/>
      <c r="B117" s="435"/>
      <c r="C117" s="435"/>
      <c r="D117" s="435"/>
      <c r="E117" s="435"/>
      <c r="F117" s="435"/>
      <c r="G117" s="435"/>
      <c r="H117" s="435"/>
      <c r="I117" s="435"/>
      <c r="J117" s="435"/>
      <c r="K117" s="435"/>
      <c r="L117" s="435"/>
      <c r="M117" s="435"/>
      <c r="N117" s="435"/>
      <c r="O117" s="435"/>
      <c r="P117" s="435"/>
      <c r="Q117" s="435"/>
      <c r="R117" s="435"/>
      <c r="S117" s="435"/>
      <c r="T117" s="435"/>
      <c r="U117" s="435"/>
      <c r="V117" s="435"/>
      <c r="W117" s="435"/>
      <c r="X117" s="435"/>
      <c r="Y117" s="435"/>
      <c r="Z117" s="435"/>
    </row>
    <row r="118" spans="1:26" ht="12.75" x14ac:dyDescent="0.2">
      <c r="A118" s="435"/>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row>
    <row r="119" spans="1:26" ht="12.75" x14ac:dyDescent="0.2">
      <c r="A119" s="435"/>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row>
    <row r="120" spans="1:26" ht="12.75" x14ac:dyDescent="0.2">
      <c r="A120" s="435"/>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row>
    <row r="121" spans="1:26" ht="12.75" x14ac:dyDescent="0.2">
      <c r="A121" s="435"/>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row>
    <row r="122" spans="1:26" ht="12.75" x14ac:dyDescent="0.2">
      <c r="A122" s="435"/>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row>
    <row r="123" spans="1:26" ht="12.75" x14ac:dyDescent="0.2">
      <c r="A123" s="435"/>
      <c r="B123" s="435"/>
      <c r="C123" s="435"/>
      <c r="D123" s="435"/>
      <c r="E123" s="435"/>
      <c r="F123" s="435"/>
      <c r="G123" s="435"/>
      <c r="H123" s="435"/>
      <c r="I123" s="435"/>
      <c r="J123" s="435"/>
      <c r="K123" s="435"/>
      <c r="L123" s="435"/>
      <c r="M123" s="435"/>
      <c r="N123" s="435"/>
      <c r="O123" s="435"/>
      <c r="P123" s="435"/>
      <c r="Q123" s="435"/>
      <c r="R123" s="435"/>
      <c r="S123" s="435"/>
      <c r="T123" s="435"/>
      <c r="U123" s="435"/>
      <c r="V123" s="435"/>
      <c r="W123" s="435"/>
      <c r="X123" s="435"/>
      <c r="Y123" s="435"/>
      <c r="Z123" s="435"/>
    </row>
    <row r="124" spans="1:26" ht="12.75" x14ac:dyDescent="0.2">
      <c r="A124" s="435"/>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row>
    <row r="125" spans="1:26" ht="12.75" x14ac:dyDescent="0.2">
      <c r="A125" s="435"/>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row>
    <row r="126" spans="1:26" ht="12.75" x14ac:dyDescent="0.2">
      <c r="A126" s="435"/>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row>
    <row r="127" spans="1:26" ht="12.75" x14ac:dyDescent="0.2">
      <c r="A127" s="435"/>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row>
    <row r="128" spans="1:26" ht="12.75" x14ac:dyDescent="0.2">
      <c r="A128" s="435"/>
      <c r="B128" s="435"/>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5"/>
      <c r="Y128" s="435"/>
      <c r="Z128" s="435"/>
    </row>
    <row r="129" spans="1:26" ht="12.75" x14ac:dyDescent="0.2">
      <c r="A129" s="435"/>
      <c r="B129" s="435"/>
      <c r="C129" s="435"/>
      <c r="D129" s="435"/>
      <c r="E129" s="435"/>
      <c r="F129" s="435"/>
      <c r="G129" s="435"/>
      <c r="H129" s="435"/>
      <c r="I129" s="435"/>
      <c r="J129" s="435"/>
      <c r="K129" s="435"/>
      <c r="L129" s="435"/>
      <c r="M129" s="435"/>
      <c r="N129" s="435"/>
      <c r="O129" s="435"/>
      <c r="P129" s="435"/>
      <c r="Q129" s="435"/>
      <c r="R129" s="435"/>
      <c r="S129" s="435"/>
      <c r="T129" s="435"/>
      <c r="U129" s="435"/>
      <c r="V129" s="435"/>
      <c r="W129" s="435"/>
      <c r="X129" s="435"/>
      <c r="Y129" s="435"/>
      <c r="Z129" s="435"/>
    </row>
    <row r="130" spans="1:26" ht="12.75" x14ac:dyDescent="0.2">
      <c r="A130" s="435"/>
      <c r="B130" s="435"/>
      <c r="C130" s="435"/>
      <c r="D130" s="435"/>
      <c r="E130" s="435"/>
      <c r="F130" s="435"/>
      <c r="G130" s="435"/>
      <c r="H130" s="435"/>
      <c r="I130" s="435"/>
      <c r="J130" s="435"/>
      <c r="K130" s="435"/>
      <c r="L130" s="435"/>
      <c r="M130" s="435"/>
      <c r="N130" s="435"/>
      <c r="O130" s="435"/>
      <c r="P130" s="435"/>
      <c r="Q130" s="435"/>
      <c r="R130" s="435"/>
      <c r="S130" s="435"/>
      <c r="T130" s="435"/>
      <c r="U130" s="435"/>
      <c r="V130" s="435"/>
      <c r="W130" s="435"/>
      <c r="X130" s="435"/>
      <c r="Y130" s="435"/>
      <c r="Z130" s="435"/>
    </row>
    <row r="131" spans="1:26" ht="12.75" x14ac:dyDescent="0.2">
      <c r="A131" s="435"/>
      <c r="B131" s="435"/>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5"/>
      <c r="Y131" s="435"/>
      <c r="Z131" s="435"/>
    </row>
    <row r="132" spans="1:26" ht="12.75" x14ac:dyDescent="0.2">
      <c r="A132" s="435"/>
      <c r="B132" s="435"/>
      <c r="C132" s="435"/>
      <c r="D132" s="435"/>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row>
    <row r="133" spans="1:26" ht="12.75" x14ac:dyDescent="0.2">
      <c r="A133" s="435"/>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row>
    <row r="134" spans="1:26" ht="12.75" x14ac:dyDescent="0.2">
      <c r="A134" s="435"/>
      <c r="B134" s="435"/>
      <c r="C134" s="435"/>
      <c r="D134" s="435"/>
      <c r="E134" s="435"/>
      <c r="F134" s="435"/>
      <c r="G134" s="435"/>
      <c r="H134" s="435"/>
      <c r="I134" s="435"/>
      <c r="J134" s="435"/>
      <c r="K134" s="435"/>
      <c r="L134" s="435"/>
      <c r="M134" s="435"/>
      <c r="N134" s="435"/>
      <c r="O134" s="435"/>
      <c r="P134" s="435"/>
      <c r="Q134" s="435"/>
      <c r="R134" s="435"/>
      <c r="S134" s="435"/>
      <c r="T134" s="435"/>
      <c r="U134" s="435"/>
      <c r="V134" s="435"/>
      <c r="W134" s="435"/>
      <c r="X134" s="435"/>
      <c r="Y134" s="435"/>
      <c r="Z134" s="435"/>
    </row>
    <row r="135" spans="1:26" ht="12.75" x14ac:dyDescent="0.2">
      <c r="A135" s="435"/>
      <c r="B135" s="435"/>
      <c r="C135" s="435"/>
      <c r="D135" s="435"/>
      <c r="E135" s="435"/>
      <c r="F135" s="435"/>
      <c r="G135" s="435"/>
      <c r="H135" s="435"/>
      <c r="I135" s="435"/>
      <c r="J135" s="435"/>
      <c r="K135" s="435"/>
      <c r="L135" s="435"/>
      <c r="M135" s="435"/>
      <c r="N135" s="435"/>
      <c r="O135" s="435"/>
      <c r="P135" s="435"/>
      <c r="Q135" s="435"/>
      <c r="R135" s="435"/>
      <c r="S135" s="435"/>
      <c r="T135" s="435"/>
      <c r="U135" s="435"/>
      <c r="V135" s="435"/>
      <c r="W135" s="435"/>
      <c r="X135" s="435"/>
      <c r="Y135" s="435"/>
      <c r="Z135" s="435"/>
    </row>
    <row r="136" spans="1:26" ht="12.75" x14ac:dyDescent="0.2">
      <c r="A136" s="435"/>
      <c r="B136" s="435"/>
      <c r="C136" s="435"/>
      <c r="D136" s="435"/>
      <c r="E136" s="435"/>
      <c r="F136" s="435"/>
      <c r="G136" s="435"/>
      <c r="H136" s="435"/>
      <c r="I136" s="435"/>
      <c r="J136" s="435"/>
      <c r="K136" s="435"/>
      <c r="L136" s="435"/>
      <c r="M136" s="435"/>
      <c r="N136" s="435"/>
      <c r="O136" s="435"/>
      <c r="P136" s="435"/>
      <c r="Q136" s="435"/>
      <c r="R136" s="435"/>
      <c r="S136" s="435"/>
      <c r="T136" s="435"/>
      <c r="U136" s="435"/>
      <c r="V136" s="435"/>
      <c r="W136" s="435"/>
      <c r="X136" s="435"/>
      <c r="Y136" s="435"/>
      <c r="Z136" s="435"/>
    </row>
    <row r="137" spans="1:26" ht="12.75" x14ac:dyDescent="0.2">
      <c r="A137" s="435"/>
      <c r="B137" s="435"/>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row>
    <row r="138" spans="1:26" ht="12.75" x14ac:dyDescent="0.2">
      <c r="A138" s="435"/>
      <c r="B138" s="435"/>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row>
    <row r="139" spans="1:26" ht="12.75" x14ac:dyDescent="0.2">
      <c r="A139" s="435"/>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row>
    <row r="140" spans="1:26" ht="12.75" x14ac:dyDescent="0.2">
      <c r="A140" s="435"/>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row>
    <row r="141" spans="1:26" ht="12.75" x14ac:dyDescent="0.2">
      <c r="A141" s="435"/>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row>
    <row r="142" spans="1:26" ht="12.75" x14ac:dyDescent="0.2">
      <c r="A142" s="435"/>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row>
    <row r="143" spans="1:26" ht="12.75" x14ac:dyDescent="0.2">
      <c r="A143" s="435"/>
      <c r="B143" s="435"/>
      <c r="C143" s="435"/>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row>
    <row r="144" spans="1:26" ht="12.75" x14ac:dyDescent="0.2">
      <c r="A144" s="435"/>
      <c r="B144" s="435"/>
      <c r="C144" s="435"/>
      <c r="D144" s="435"/>
      <c r="E144" s="435"/>
      <c r="F144" s="435"/>
      <c r="G144" s="435"/>
      <c r="H144" s="435"/>
      <c r="I144" s="435"/>
      <c r="J144" s="435"/>
      <c r="K144" s="435"/>
      <c r="L144" s="435"/>
      <c r="M144" s="435"/>
      <c r="N144" s="435"/>
      <c r="O144" s="435"/>
      <c r="P144" s="435"/>
      <c r="Q144" s="435"/>
      <c r="R144" s="435"/>
      <c r="S144" s="435"/>
      <c r="T144" s="435"/>
      <c r="U144" s="435"/>
      <c r="V144" s="435"/>
      <c r="W144" s="435"/>
      <c r="X144" s="435"/>
      <c r="Y144" s="435"/>
      <c r="Z144" s="435"/>
    </row>
    <row r="145" spans="1:26" ht="12.75" x14ac:dyDescent="0.2">
      <c r="A145" s="435"/>
      <c r="B145" s="435"/>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5"/>
      <c r="Y145" s="435"/>
      <c r="Z145" s="435"/>
    </row>
    <row r="146" spans="1:26" ht="12.75" x14ac:dyDescent="0.2">
      <c r="A146" s="435"/>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row>
    <row r="147" spans="1:26" ht="12.75" x14ac:dyDescent="0.2">
      <c r="A147" s="435"/>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row>
    <row r="148" spans="1:26" ht="12.75" x14ac:dyDescent="0.2">
      <c r="A148" s="435"/>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row>
    <row r="149" spans="1:26" ht="12.75" x14ac:dyDescent="0.2">
      <c r="A149" s="435"/>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row>
    <row r="150" spans="1:26" ht="12.75" x14ac:dyDescent="0.2">
      <c r="A150" s="435"/>
      <c r="B150" s="435"/>
      <c r="C150" s="435"/>
      <c r="D150" s="435"/>
      <c r="E150" s="435"/>
      <c r="F150" s="435"/>
      <c r="G150" s="435"/>
      <c r="H150" s="435"/>
      <c r="I150" s="435"/>
      <c r="J150" s="435"/>
      <c r="K150" s="435"/>
      <c r="L150" s="435"/>
      <c r="M150" s="435"/>
      <c r="N150" s="435"/>
      <c r="O150" s="435"/>
      <c r="P150" s="435"/>
      <c r="Q150" s="435"/>
      <c r="R150" s="435"/>
      <c r="S150" s="435"/>
      <c r="T150" s="435"/>
      <c r="U150" s="435"/>
      <c r="V150" s="435"/>
      <c r="W150" s="435"/>
      <c r="X150" s="435"/>
      <c r="Y150" s="435"/>
      <c r="Z150" s="435"/>
    </row>
    <row r="151" spans="1:26" ht="12.75" x14ac:dyDescent="0.2">
      <c r="A151" s="435"/>
      <c r="B151" s="435"/>
      <c r="C151" s="435"/>
      <c r="D151" s="435"/>
      <c r="E151" s="435"/>
      <c r="F151" s="435"/>
      <c r="G151" s="435"/>
      <c r="H151" s="435"/>
      <c r="I151" s="435"/>
      <c r="J151" s="435"/>
      <c r="K151" s="435"/>
      <c r="L151" s="435"/>
      <c r="M151" s="435"/>
      <c r="N151" s="435"/>
      <c r="O151" s="435"/>
      <c r="P151" s="435"/>
      <c r="Q151" s="435"/>
      <c r="R151" s="435"/>
      <c r="S151" s="435"/>
      <c r="T151" s="435"/>
      <c r="U151" s="435"/>
      <c r="V151" s="435"/>
      <c r="W151" s="435"/>
      <c r="X151" s="435"/>
      <c r="Y151" s="435"/>
      <c r="Z151" s="435"/>
    </row>
    <row r="152" spans="1:26" ht="12.75" x14ac:dyDescent="0.2">
      <c r="A152" s="435"/>
      <c r="B152" s="435"/>
      <c r="C152" s="435"/>
      <c r="D152" s="435"/>
      <c r="E152" s="435"/>
      <c r="F152" s="435"/>
      <c r="G152" s="435"/>
      <c r="H152" s="435"/>
      <c r="I152" s="435"/>
      <c r="J152" s="435"/>
      <c r="K152" s="435"/>
      <c r="L152" s="435"/>
      <c r="M152" s="435"/>
      <c r="N152" s="435"/>
      <c r="O152" s="435"/>
      <c r="P152" s="435"/>
      <c r="Q152" s="435"/>
      <c r="R152" s="435"/>
      <c r="S152" s="435"/>
      <c r="T152" s="435"/>
      <c r="U152" s="435"/>
      <c r="V152" s="435"/>
      <c r="W152" s="435"/>
      <c r="X152" s="435"/>
      <c r="Y152" s="435"/>
      <c r="Z152" s="435"/>
    </row>
    <row r="153" spans="1:26" ht="12.75" x14ac:dyDescent="0.2">
      <c r="A153" s="435"/>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row>
    <row r="154" spans="1:26" ht="12.75" x14ac:dyDescent="0.2">
      <c r="A154" s="435"/>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row>
    <row r="155" spans="1:26" ht="12.75" x14ac:dyDescent="0.2">
      <c r="A155" s="435"/>
      <c r="B155" s="435"/>
      <c r="C155" s="435"/>
      <c r="D155" s="435"/>
      <c r="E155" s="435"/>
      <c r="F155" s="435"/>
      <c r="G155" s="435"/>
      <c r="H155" s="435"/>
      <c r="I155" s="435"/>
      <c r="J155" s="435"/>
      <c r="K155" s="435"/>
      <c r="L155" s="435"/>
      <c r="M155" s="435"/>
      <c r="N155" s="435"/>
      <c r="O155" s="435"/>
      <c r="P155" s="435"/>
      <c r="Q155" s="435"/>
      <c r="R155" s="435"/>
      <c r="S155" s="435"/>
      <c r="T155" s="435"/>
      <c r="U155" s="435"/>
      <c r="V155" s="435"/>
      <c r="W155" s="435"/>
      <c r="X155" s="435"/>
      <c r="Y155" s="435"/>
      <c r="Z155" s="435"/>
    </row>
    <row r="156" spans="1:26" ht="12.75" x14ac:dyDescent="0.2">
      <c r="A156" s="435"/>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row>
    <row r="157" spans="1:26" ht="12.75" x14ac:dyDescent="0.2">
      <c r="A157" s="435"/>
      <c r="B157" s="435"/>
      <c r="C157" s="435"/>
      <c r="D157" s="435"/>
      <c r="E157" s="435"/>
      <c r="F157" s="435"/>
      <c r="G157" s="435"/>
      <c r="H157" s="435"/>
      <c r="I157" s="435"/>
      <c r="J157" s="435"/>
      <c r="K157" s="435"/>
      <c r="L157" s="435"/>
      <c r="M157" s="435"/>
      <c r="N157" s="435"/>
      <c r="O157" s="435"/>
      <c r="P157" s="435"/>
      <c r="Q157" s="435"/>
      <c r="R157" s="435"/>
      <c r="S157" s="435"/>
      <c r="T157" s="435"/>
      <c r="U157" s="435"/>
      <c r="V157" s="435"/>
      <c r="W157" s="435"/>
      <c r="X157" s="435"/>
      <c r="Y157" s="435"/>
      <c r="Z157" s="435"/>
    </row>
    <row r="158" spans="1:26" ht="12.75" x14ac:dyDescent="0.2">
      <c r="A158" s="435"/>
      <c r="B158" s="435"/>
      <c r="C158" s="435"/>
      <c r="D158" s="435"/>
      <c r="E158" s="435"/>
      <c r="F158" s="435"/>
      <c r="G158" s="435"/>
      <c r="H158" s="435"/>
      <c r="I158" s="435"/>
      <c r="J158" s="435"/>
      <c r="K158" s="435"/>
      <c r="L158" s="435"/>
      <c r="M158" s="435"/>
      <c r="N158" s="435"/>
      <c r="O158" s="435"/>
      <c r="P158" s="435"/>
      <c r="Q158" s="435"/>
      <c r="R158" s="435"/>
      <c r="S158" s="435"/>
      <c r="T158" s="435"/>
      <c r="U158" s="435"/>
      <c r="V158" s="435"/>
      <c r="W158" s="435"/>
      <c r="X158" s="435"/>
      <c r="Y158" s="435"/>
      <c r="Z158" s="435"/>
    </row>
    <row r="159" spans="1:26" ht="12.75" x14ac:dyDescent="0.2">
      <c r="A159" s="435"/>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row>
    <row r="160" spans="1:26" ht="12.75" x14ac:dyDescent="0.2">
      <c r="A160" s="435"/>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row>
    <row r="161" spans="1:26" ht="12.75" x14ac:dyDescent="0.2">
      <c r="A161" s="435"/>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row>
    <row r="162" spans="1:26" ht="12.75" x14ac:dyDescent="0.2">
      <c r="A162" s="435"/>
      <c r="B162" s="435"/>
      <c r="C162" s="435"/>
      <c r="D162" s="435"/>
      <c r="E162" s="435"/>
      <c r="F162" s="435"/>
      <c r="G162" s="435"/>
      <c r="H162" s="435"/>
      <c r="I162" s="435"/>
      <c r="J162" s="435"/>
      <c r="K162" s="435"/>
      <c r="L162" s="435"/>
      <c r="M162" s="435"/>
      <c r="N162" s="435"/>
      <c r="O162" s="435"/>
      <c r="P162" s="435"/>
      <c r="Q162" s="435"/>
      <c r="R162" s="435"/>
      <c r="S162" s="435"/>
      <c r="T162" s="435"/>
      <c r="U162" s="435"/>
      <c r="V162" s="435"/>
      <c r="W162" s="435"/>
      <c r="X162" s="435"/>
      <c r="Y162" s="435"/>
      <c r="Z162" s="435"/>
    </row>
    <row r="163" spans="1:26" ht="12.75" x14ac:dyDescent="0.2">
      <c r="A163" s="435"/>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row>
    <row r="164" spans="1:26" ht="12.75" x14ac:dyDescent="0.2">
      <c r="A164" s="435"/>
      <c r="B164" s="435"/>
      <c r="C164" s="435"/>
      <c r="D164" s="435"/>
      <c r="E164" s="435"/>
      <c r="F164" s="435"/>
      <c r="G164" s="435"/>
      <c r="H164" s="435"/>
      <c r="I164" s="435"/>
      <c r="J164" s="435"/>
      <c r="K164" s="435"/>
      <c r="L164" s="435"/>
      <c r="M164" s="435"/>
      <c r="N164" s="435"/>
      <c r="O164" s="435"/>
      <c r="P164" s="435"/>
      <c r="Q164" s="435"/>
      <c r="R164" s="435"/>
      <c r="S164" s="435"/>
      <c r="T164" s="435"/>
      <c r="U164" s="435"/>
      <c r="V164" s="435"/>
      <c r="W164" s="435"/>
      <c r="X164" s="435"/>
      <c r="Y164" s="435"/>
      <c r="Z164" s="435"/>
    </row>
    <row r="165" spans="1:26" ht="12.75" x14ac:dyDescent="0.2">
      <c r="A165" s="435"/>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row>
    <row r="166" spans="1:26" ht="12.75" x14ac:dyDescent="0.2">
      <c r="A166" s="435"/>
      <c r="B166" s="435"/>
      <c r="C166" s="435"/>
      <c r="D166" s="435"/>
      <c r="E166" s="435"/>
      <c r="F166" s="435"/>
      <c r="G166" s="435"/>
      <c r="H166" s="435"/>
      <c r="I166" s="435"/>
      <c r="J166" s="435"/>
      <c r="K166" s="435"/>
      <c r="L166" s="435"/>
      <c r="M166" s="435"/>
      <c r="N166" s="435"/>
      <c r="O166" s="435"/>
      <c r="P166" s="435"/>
      <c r="Q166" s="435"/>
      <c r="R166" s="435"/>
      <c r="S166" s="435"/>
      <c r="T166" s="435"/>
      <c r="U166" s="435"/>
      <c r="V166" s="435"/>
      <c r="W166" s="435"/>
      <c r="X166" s="435"/>
      <c r="Y166" s="435"/>
      <c r="Z166" s="435"/>
    </row>
    <row r="167" spans="1:26" ht="12.75" x14ac:dyDescent="0.2">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row>
    <row r="168" spans="1:26" ht="12.75" x14ac:dyDescent="0.2">
      <c r="A168" s="435"/>
      <c r="B168" s="435"/>
      <c r="C168" s="435"/>
      <c r="D168" s="435"/>
      <c r="E168" s="435"/>
      <c r="F168" s="435"/>
      <c r="G168" s="435"/>
      <c r="H168" s="435"/>
      <c r="I168" s="435"/>
      <c r="J168" s="435"/>
      <c r="K168" s="435"/>
      <c r="L168" s="435"/>
      <c r="M168" s="435"/>
      <c r="N168" s="435"/>
      <c r="O168" s="435"/>
      <c r="P168" s="435"/>
      <c r="Q168" s="435"/>
      <c r="R168" s="435"/>
      <c r="S168" s="435"/>
      <c r="T168" s="435"/>
      <c r="U168" s="435"/>
      <c r="V168" s="435"/>
      <c r="W168" s="435"/>
      <c r="X168" s="435"/>
      <c r="Y168" s="435"/>
      <c r="Z168" s="435"/>
    </row>
    <row r="169" spans="1:26" ht="12.75" x14ac:dyDescent="0.2">
      <c r="A169" s="435"/>
      <c r="B169" s="435"/>
      <c r="C169" s="435"/>
      <c r="D169" s="435"/>
      <c r="E169" s="435"/>
      <c r="F169" s="435"/>
      <c r="G169" s="435"/>
      <c r="H169" s="435"/>
      <c r="I169" s="435"/>
      <c r="J169" s="435"/>
      <c r="K169" s="435"/>
      <c r="L169" s="435"/>
      <c r="M169" s="435"/>
      <c r="N169" s="435"/>
      <c r="O169" s="435"/>
      <c r="P169" s="435"/>
      <c r="Q169" s="435"/>
      <c r="R169" s="435"/>
      <c r="S169" s="435"/>
      <c r="T169" s="435"/>
      <c r="U169" s="435"/>
      <c r="V169" s="435"/>
      <c r="W169" s="435"/>
      <c r="X169" s="435"/>
      <c r="Y169" s="435"/>
      <c r="Z169" s="435"/>
    </row>
    <row r="170" spans="1:26" ht="12.75" x14ac:dyDescent="0.2">
      <c r="A170" s="435"/>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row>
    <row r="171" spans="1:26" ht="12.75" x14ac:dyDescent="0.2">
      <c r="A171" s="435"/>
      <c r="B171" s="435"/>
      <c r="C171" s="435"/>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row>
    <row r="172" spans="1:26" ht="12.75" x14ac:dyDescent="0.2">
      <c r="A172" s="435"/>
      <c r="B172" s="435"/>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row>
    <row r="173" spans="1:26" ht="12.75" x14ac:dyDescent="0.2">
      <c r="A173" s="435"/>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row>
    <row r="174" spans="1:26" ht="12.75" x14ac:dyDescent="0.2">
      <c r="A174" s="435"/>
      <c r="B174" s="435"/>
      <c r="C174" s="435"/>
      <c r="D174" s="435"/>
      <c r="E174" s="435"/>
      <c r="F174" s="435"/>
      <c r="G174" s="435"/>
      <c r="H174" s="435"/>
      <c r="I174" s="435"/>
      <c r="J174" s="435"/>
      <c r="K174" s="435"/>
      <c r="L174" s="435"/>
      <c r="M174" s="435"/>
      <c r="N174" s="435"/>
      <c r="O174" s="435"/>
      <c r="P174" s="435"/>
      <c r="Q174" s="435"/>
      <c r="R174" s="435"/>
      <c r="S174" s="435"/>
      <c r="T174" s="435"/>
      <c r="U174" s="435"/>
      <c r="V174" s="435"/>
      <c r="W174" s="435"/>
      <c r="X174" s="435"/>
      <c r="Y174" s="435"/>
      <c r="Z174" s="435"/>
    </row>
    <row r="175" spans="1:26" ht="12.75" x14ac:dyDescent="0.2">
      <c r="A175" s="435"/>
      <c r="B175" s="435"/>
      <c r="C175" s="435"/>
      <c r="D175" s="435"/>
      <c r="E175" s="435"/>
      <c r="F175" s="435"/>
      <c r="G175" s="435"/>
      <c r="H175" s="435"/>
      <c r="I175" s="435"/>
      <c r="J175" s="435"/>
      <c r="K175" s="435"/>
      <c r="L175" s="435"/>
      <c r="M175" s="435"/>
      <c r="N175" s="435"/>
      <c r="O175" s="435"/>
      <c r="P175" s="435"/>
      <c r="Q175" s="435"/>
      <c r="R175" s="435"/>
      <c r="S175" s="435"/>
      <c r="T175" s="435"/>
      <c r="U175" s="435"/>
      <c r="V175" s="435"/>
      <c r="W175" s="435"/>
      <c r="X175" s="435"/>
      <c r="Y175" s="435"/>
      <c r="Z175" s="435"/>
    </row>
    <row r="176" spans="1:26" ht="12.75" x14ac:dyDescent="0.2">
      <c r="A176" s="435"/>
      <c r="B176" s="435"/>
      <c r="C176" s="435"/>
      <c r="D176" s="435"/>
      <c r="E176" s="435"/>
      <c r="F176" s="435"/>
      <c r="G176" s="435"/>
      <c r="H176" s="435"/>
      <c r="I176" s="435"/>
      <c r="J176" s="435"/>
      <c r="K176" s="435"/>
      <c r="L176" s="435"/>
      <c r="M176" s="435"/>
      <c r="N176" s="435"/>
      <c r="O176" s="435"/>
      <c r="P176" s="435"/>
      <c r="Q176" s="435"/>
      <c r="R176" s="435"/>
      <c r="S176" s="435"/>
      <c r="T176" s="435"/>
      <c r="U176" s="435"/>
      <c r="V176" s="435"/>
      <c r="W176" s="435"/>
      <c r="X176" s="435"/>
      <c r="Y176" s="435"/>
      <c r="Z176" s="435"/>
    </row>
    <row r="177" spans="1:26" ht="12.75" x14ac:dyDescent="0.2">
      <c r="A177" s="435"/>
      <c r="B177" s="435"/>
      <c r="C177" s="435"/>
      <c r="D177" s="435"/>
      <c r="E177" s="435"/>
      <c r="F177" s="435"/>
      <c r="G177" s="435"/>
      <c r="H177" s="435"/>
      <c r="I177" s="435"/>
      <c r="J177" s="435"/>
      <c r="K177" s="435"/>
      <c r="L177" s="435"/>
      <c r="M177" s="435"/>
      <c r="N177" s="435"/>
      <c r="O177" s="435"/>
      <c r="P177" s="435"/>
      <c r="Q177" s="435"/>
      <c r="R177" s="435"/>
      <c r="S177" s="435"/>
      <c r="T177" s="435"/>
      <c r="U177" s="435"/>
      <c r="V177" s="435"/>
      <c r="W177" s="435"/>
      <c r="X177" s="435"/>
      <c r="Y177" s="435"/>
      <c r="Z177" s="435"/>
    </row>
    <row r="178" spans="1:26" ht="12.75" x14ac:dyDescent="0.2">
      <c r="A178" s="435"/>
      <c r="B178" s="435"/>
      <c r="C178" s="435"/>
      <c r="D178" s="435"/>
      <c r="E178" s="435"/>
      <c r="F178" s="435"/>
      <c r="G178" s="435"/>
      <c r="H178" s="435"/>
      <c r="I178" s="435"/>
      <c r="J178" s="435"/>
      <c r="K178" s="435"/>
      <c r="L178" s="435"/>
      <c r="M178" s="435"/>
      <c r="N178" s="435"/>
      <c r="O178" s="435"/>
      <c r="P178" s="435"/>
      <c r="Q178" s="435"/>
      <c r="R178" s="435"/>
      <c r="S178" s="435"/>
      <c r="T178" s="435"/>
      <c r="U178" s="435"/>
      <c r="V178" s="435"/>
      <c r="W178" s="435"/>
      <c r="X178" s="435"/>
      <c r="Y178" s="435"/>
      <c r="Z178" s="435"/>
    </row>
    <row r="179" spans="1:26" ht="12.75" x14ac:dyDescent="0.2">
      <c r="A179" s="435"/>
      <c r="B179" s="435"/>
      <c r="C179" s="435"/>
      <c r="D179" s="435"/>
      <c r="E179" s="435"/>
      <c r="F179" s="435"/>
      <c r="G179" s="435"/>
      <c r="H179" s="435"/>
      <c r="I179" s="435"/>
      <c r="J179" s="435"/>
      <c r="K179" s="435"/>
      <c r="L179" s="435"/>
      <c r="M179" s="435"/>
      <c r="N179" s="435"/>
      <c r="O179" s="435"/>
      <c r="P179" s="435"/>
      <c r="Q179" s="435"/>
      <c r="R179" s="435"/>
      <c r="S179" s="435"/>
      <c r="T179" s="435"/>
      <c r="U179" s="435"/>
      <c r="V179" s="435"/>
      <c r="W179" s="435"/>
      <c r="X179" s="435"/>
      <c r="Y179" s="435"/>
      <c r="Z179" s="435"/>
    </row>
    <row r="180" spans="1:26" ht="12.75" x14ac:dyDescent="0.2">
      <c r="A180" s="435"/>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row>
    <row r="181" spans="1:26" ht="12.75" x14ac:dyDescent="0.2">
      <c r="A181" s="435"/>
      <c r="B181" s="435"/>
      <c r="C181" s="435"/>
      <c r="D181" s="435"/>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row>
    <row r="182" spans="1:26" ht="12.75" x14ac:dyDescent="0.2">
      <c r="A182" s="435"/>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row>
    <row r="183" spans="1:26" ht="12.75" x14ac:dyDescent="0.2">
      <c r="A183" s="435"/>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row>
    <row r="184" spans="1:26" ht="12.75" x14ac:dyDescent="0.2">
      <c r="A184" s="435"/>
      <c r="B184" s="435"/>
      <c r="C184" s="435"/>
      <c r="D184" s="435"/>
      <c r="E184" s="435"/>
      <c r="F184" s="435"/>
      <c r="G184" s="435"/>
      <c r="H184" s="435"/>
      <c r="I184" s="435"/>
      <c r="J184" s="435"/>
      <c r="K184" s="435"/>
      <c r="L184" s="435"/>
      <c r="M184" s="435"/>
      <c r="N184" s="435"/>
      <c r="O184" s="435"/>
      <c r="P184" s="435"/>
      <c r="Q184" s="435"/>
      <c r="R184" s="435"/>
      <c r="S184" s="435"/>
      <c r="T184" s="435"/>
      <c r="U184" s="435"/>
      <c r="V184" s="435"/>
      <c r="W184" s="435"/>
      <c r="X184" s="435"/>
      <c r="Y184" s="435"/>
      <c r="Z184" s="435"/>
    </row>
    <row r="185" spans="1:26" ht="12.75" x14ac:dyDescent="0.2">
      <c r="A185" s="435"/>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row>
    <row r="186" spans="1:26" ht="12.75" x14ac:dyDescent="0.2">
      <c r="A186" s="435"/>
      <c r="B186" s="435"/>
      <c r="C186" s="435"/>
      <c r="D186" s="435"/>
      <c r="E186" s="435"/>
      <c r="F186" s="435"/>
      <c r="G186" s="435"/>
      <c r="H186" s="435"/>
      <c r="I186" s="435"/>
      <c r="J186" s="435"/>
      <c r="K186" s="435"/>
      <c r="L186" s="435"/>
      <c r="M186" s="435"/>
      <c r="N186" s="435"/>
      <c r="O186" s="435"/>
      <c r="P186" s="435"/>
      <c r="Q186" s="435"/>
      <c r="R186" s="435"/>
      <c r="S186" s="435"/>
      <c r="T186" s="435"/>
      <c r="U186" s="435"/>
      <c r="V186" s="435"/>
      <c r="W186" s="435"/>
      <c r="X186" s="435"/>
      <c r="Y186" s="435"/>
      <c r="Z186" s="435"/>
    </row>
    <row r="187" spans="1:26" ht="12.75" x14ac:dyDescent="0.2">
      <c r="A187" s="435"/>
      <c r="B187" s="435"/>
      <c r="C187" s="435"/>
      <c r="D187" s="435"/>
      <c r="E187" s="435"/>
      <c r="F187" s="435"/>
      <c r="G187" s="435"/>
      <c r="H187" s="435"/>
      <c r="I187" s="435"/>
      <c r="J187" s="435"/>
      <c r="K187" s="435"/>
      <c r="L187" s="435"/>
      <c r="M187" s="435"/>
      <c r="N187" s="435"/>
      <c r="O187" s="435"/>
      <c r="P187" s="435"/>
      <c r="Q187" s="435"/>
      <c r="R187" s="435"/>
      <c r="S187" s="435"/>
      <c r="T187" s="435"/>
      <c r="U187" s="435"/>
      <c r="V187" s="435"/>
      <c r="W187" s="435"/>
      <c r="X187" s="435"/>
      <c r="Y187" s="435"/>
      <c r="Z187" s="435"/>
    </row>
    <row r="188" spans="1:26" ht="12.75" x14ac:dyDescent="0.2">
      <c r="A188" s="435"/>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row>
    <row r="189" spans="1:26" ht="12.75" x14ac:dyDescent="0.2">
      <c r="A189" s="435"/>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row>
    <row r="190" spans="1:26" ht="12.75" x14ac:dyDescent="0.2">
      <c r="A190" s="435"/>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row>
    <row r="191" spans="1:26" ht="12.75" x14ac:dyDescent="0.2">
      <c r="A191" s="435"/>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row>
    <row r="192" spans="1:26" ht="12.75" x14ac:dyDescent="0.2">
      <c r="A192" s="435"/>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row>
    <row r="193" spans="1:26" ht="12.75" x14ac:dyDescent="0.2">
      <c r="A193" s="435"/>
      <c r="B193" s="435"/>
      <c r="C193" s="435"/>
      <c r="D193" s="435"/>
      <c r="E193" s="435"/>
      <c r="F193" s="435"/>
      <c r="G193" s="435"/>
      <c r="H193" s="435"/>
      <c r="I193" s="435"/>
      <c r="J193" s="435"/>
      <c r="K193" s="435"/>
      <c r="L193" s="435"/>
      <c r="M193" s="435"/>
      <c r="N193" s="435"/>
      <c r="O193" s="435"/>
      <c r="P193" s="435"/>
      <c r="Q193" s="435"/>
      <c r="R193" s="435"/>
      <c r="S193" s="435"/>
      <c r="T193" s="435"/>
      <c r="U193" s="435"/>
      <c r="V193" s="435"/>
      <c r="W193" s="435"/>
      <c r="X193" s="435"/>
      <c r="Y193" s="435"/>
      <c r="Z193" s="435"/>
    </row>
    <row r="194" spans="1:26" ht="12.75" x14ac:dyDescent="0.2">
      <c r="A194" s="435"/>
      <c r="B194" s="435"/>
      <c r="C194" s="435"/>
      <c r="D194" s="435"/>
      <c r="E194" s="435"/>
      <c r="F194" s="435"/>
      <c r="G194" s="435"/>
      <c r="H194" s="435"/>
      <c r="I194" s="435"/>
      <c r="J194" s="435"/>
      <c r="K194" s="435"/>
      <c r="L194" s="435"/>
      <c r="M194" s="435"/>
      <c r="N194" s="435"/>
      <c r="O194" s="435"/>
      <c r="P194" s="435"/>
      <c r="Q194" s="435"/>
      <c r="R194" s="435"/>
      <c r="S194" s="435"/>
      <c r="T194" s="435"/>
      <c r="U194" s="435"/>
      <c r="V194" s="435"/>
      <c r="W194" s="435"/>
      <c r="X194" s="435"/>
      <c r="Y194" s="435"/>
      <c r="Z194" s="435"/>
    </row>
    <row r="195" spans="1:26" ht="12.75" x14ac:dyDescent="0.2">
      <c r="A195" s="435"/>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row>
    <row r="196" spans="1:26" ht="12.75" x14ac:dyDescent="0.2">
      <c r="A196" s="435"/>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row>
    <row r="197" spans="1:26" ht="12.75" x14ac:dyDescent="0.2">
      <c r="A197" s="435"/>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row>
    <row r="198" spans="1:26" ht="12.75" x14ac:dyDescent="0.2">
      <c r="A198" s="435"/>
      <c r="B198" s="435"/>
      <c r="C198" s="435"/>
      <c r="D198" s="435"/>
      <c r="E198" s="435"/>
      <c r="F198" s="435"/>
      <c r="G198" s="435"/>
      <c r="H198" s="435"/>
      <c r="I198" s="435"/>
      <c r="J198" s="435"/>
      <c r="K198" s="435"/>
      <c r="L198" s="435"/>
      <c r="M198" s="435"/>
      <c r="N198" s="435"/>
      <c r="O198" s="435"/>
      <c r="P198" s="435"/>
      <c r="Q198" s="435"/>
      <c r="R198" s="435"/>
      <c r="S198" s="435"/>
      <c r="T198" s="435"/>
      <c r="U198" s="435"/>
      <c r="V198" s="435"/>
      <c r="W198" s="435"/>
      <c r="X198" s="435"/>
      <c r="Y198" s="435"/>
      <c r="Z198" s="435"/>
    </row>
    <row r="199" spans="1:26" ht="12.75" x14ac:dyDescent="0.2">
      <c r="A199" s="435"/>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row>
    <row r="200" spans="1:26" ht="12.75" x14ac:dyDescent="0.2">
      <c r="A200" s="435"/>
      <c r="B200" s="435"/>
      <c r="C200" s="435"/>
      <c r="D200" s="435"/>
      <c r="E200" s="435"/>
      <c r="F200" s="435"/>
      <c r="G200" s="435"/>
      <c r="H200" s="435"/>
      <c r="I200" s="435"/>
      <c r="J200" s="435"/>
      <c r="K200" s="435"/>
      <c r="L200" s="435"/>
      <c r="M200" s="435"/>
      <c r="N200" s="435"/>
      <c r="O200" s="435"/>
      <c r="P200" s="435"/>
      <c r="Q200" s="435"/>
      <c r="R200" s="435"/>
      <c r="S200" s="435"/>
      <c r="T200" s="435"/>
      <c r="U200" s="435"/>
      <c r="V200" s="435"/>
      <c r="W200" s="435"/>
      <c r="X200" s="435"/>
      <c r="Y200" s="435"/>
      <c r="Z200" s="435"/>
    </row>
    <row r="201" spans="1:26" ht="12.75" x14ac:dyDescent="0.2">
      <c r="A201" s="435"/>
      <c r="B201" s="435"/>
      <c r="C201" s="435"/>
      <c r="D201" s="435"/>
      <c r="E201" s="435"/>
      <c r="F201" s="435"/>
      <c r="G201" s="435"/>
      <c r="H201" s="435"/>
      <c r="I201" s="435"/>
      <c r="J201" s="435"/>
      <c r="K201" s="435"/>
      <c r="L201" s="435"/>
      <c r="M201" s="435"/>
      <c r="N201" s="435"/>
      <c r="O201" s="435"/>
      <c r="P201" s="435"/>
      <c r="Q201" s="435"/>
      <c r="R201" s="435"/>
      <c r="S201" s="435"/>
      <c r="T201" s="435"/>
      <c r="U201" s="435"/>
      <c r="V201" s="435"/>
      <c r="W201" s="435"/>
      <c r="X201" s="435"/>
      <c r="Y201" s="435"/>
      <c r="Z201" s="435"/>
    </row>
    <row r="202" spans="1:26" ht="12.75" x14ac:dyDescent="0.2">
      <c r="A202" s="435"/>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row>
    <row r="203" spans="1:26" ht="12.75" x14ac:dyDescent="0.2">
      <c r="A203" s="435"/>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row>
    <row r="204" spans="1:26" ht="12.75" x14ac:dyDescent="0.2">
      <c r="A204" s="435"/>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row>
    <row r="205" spans="1:26" ht="12.75" x14ac:dyDescent="0.2">
      <c r="A205" s="435"/>
      <c r="B205" s="435"/>
      <c r="C205" s="435"/>
      <c r="D205" s="435"/>
      <c r="E205" s="435"/>
      <c r="F205" s="435"/>
      <c r="G205" s="435"/>
      <c r="H205" s="435"/>
      <c r="I205" s="435"/>
      <c r="J205" s="435"/>
      <c r="K205" s="435"/>
      <c r="L205" s="435"/>
      <c r="M205" s="435"/>
      <c r="N205" s="435"/>
      <c r="O205" s="435"/>
      <c r="P205" s="435"/>
      <c r="Q205" s="435"/>
      <c r="R205" s="435"/>
      <c r="S205" s="435"/>
      <c r="T205" s="435"/>
      <c r="U205" s="435"/>
      <c r="V205" s="435"/>
      <c r="W205" s="435"/>
      <c r="X205" s="435"/>
      <c r="Y205" s="435"/>
      <c r="Z205" s="435"/>
    </row>
    <row r="206" spans="1:26" ht="12.75" x14ac:dyDescent="0.2">
      <c r="A206" s="435"/>
      <c r="B206" s="435"/>
      <c r="C206" s="435"/>
      <c r="D206" s="435"/>
      <c r="E206" s="435"/>
      <c r="F206" s="435"/>
      <c r="G206" s="435"/>
      <c r="H206" s="435"/>
      <c r="I206" s="435"/>
      <c r="J206" s="435"/>
      <c r="K206" s="435"/>
      <c r="L206" s="435"/>
      <c r="M206" s="435"/>
      <c r="N206" s="435"/>
      <c r="O206" s="435"/>
      <c r="P206" s="435"/>
      <c r="Q206" s="435"/>
      <c r="R206" s="435"/>
      <c r="S206" s="435"/>
      <c r="T206" s="435"/>
      <c r="U206" s="435"/>
      <c r="V206" s="435"/>
      <c r="W206" s="435"/>
      <c r="X206" s="435"/>
      <c r="Y206" s="435"/>
      <c r="Z206" s="435"/>
    </row>
    <row r="207" spans="1:26" ht="12.75" x14ac:dyDescent="0.2">
      <c r="A207" s="435"/>
      <c r="B207" s="435"/>
      <c r="C207" s="435"/>
      <c r="D207" s="435"/>
      <c r="E207" s="435"/>
      <c r="F207" s="435"/>
      <c r="G207" s="435"/>
      <c r="H207" s="435"/>
      <c r="I207" s="435"/>
      <c r="J207" s="435"/>
      <c r="K207" s="435"/>
      <c r="L207" s="435"/>
      <c r="M207" s="435"/>
      <c r="N207" s="435"/>
      <c r="O207" s="435"/>
      <c r="P207" s="435"/>
      <c r="Q207" s="435"/>
      <c r="R207" s="435"/>
      <c r="S207" s="435"/>
      <c r="T207" s="435"/>
      <c r="U207" s="435"/>
      <c r="V207" s="435"/>
      <c r="W207" s="435"/>
      <c r="X207" s="435"/>
      <c r="Y207" s="435"/>
      <c r="Z207" s="435"/>
    </row>
    <row r="208" spans="1:26" ht="12.75" x14ac:dyDescent="0.2">
      <c r="A208" s="435"/>
      <c r="B208" s="435"/>
      <c r="C208" s="435"/>
      <c r="D208" s="435"/>
      <c r="E208" s="435"/>
      <c r="F208" s="435"/>
      <c r="G208" s="435"/>
      <c r="H208" s="435"/>
      <c r="I208" s="435"/>
      <c r="J208" s="435"/>
      <c r="K208" s="435"/>
      <c r="L208" s="435"/>
      <c r="M208" s="435"/>
      <c r="N208" s="435"/>
      <c r="O208" s="435"/>
      <c r="P208" s="435"/>
      <c r="Q208" s="435"/>
      <c r="R208" s="435"/>
      <c r="S208" s="435"/>
      <c r="T208" s="435"/>
      <c r="U208" s="435"/>
      <c r="V208" s="435"/>
      <c r="W208" s="435"/>
      <c r="X208" s="435"/>
      <c r="Y208" s="435"/>
      <c r="Z208" s="435"/>
    </row>
    <row r="209" spans="1:26" ht="12.75" x14ac:dyDescent="0.2">
      <c r="A209" s="435"/>
      <c r="B209" s="435"/>
      <c r="C209" s="435"/>
      <c r="D209" s="435"/>
      <c r="E209" s="435"/>
      <c r="F209" s="435"/>
      <c r="G209" s="435"/>
      <c r="H209" s="435"/>
      <c r="I209" s="435"/>
      <c r="J209" s="435"/>
      <c r="K209" s="435"/>
      <c r="L209" s="435"/>
      <c r="M209" s="435"/>
      <c r="N209" s="435"/>
      <c r="O209" s="435"/>
      <c r="P209" s="435"/>
      <c r="Q209" s="435"/>
      <c r="R209" s="435"/>
      <c r="S209" s="435"/>
      <c r="T209" s="435"/>
      <c r="U209" s="435"/>
      <c r="V209" s="435"/>
      <c r="W209" s="435"/>
      <c r="X209" s="435"/>
      <c r="Y209" s="435"/>
      <c r="Z209" s="435"/>
    </row>
    <row r="210" spans="1:26" ht="12.75" x14ac:dyDescent="0.2">
      <c r="A210" s="435"/>
      <c r="B210" s="435"/>
      <c r="C210" s="435"/>
      <c r="D210" s="435"/>
      <c r="E210" s="435"/>
      <c r="F210" s="435"/>
      <c r="G210" s="435"/>
      <c r="H210" s="435"/>
      <c r="I210" s="435"/>
      <c r="J210" s="435"/>
      <c r="K210" s="435"/>
      <c r="L210" s="435"/>
      <c r="M210" s="435"/>
      <c r="N210" s="435"/>
      <c r="O210" s="435"/>
      <c r="P210" s="435"/>
      <c r="Q210" s="435"/>
      <c r="R210" s="435"/>
      <c r="S210" s="435"/>
      <c r="T210" s="435"/>
      <c r="U210" s="435"/>
      <c r="V210" s="435"/>
      <c r="W210" s="435"/>
      <c r="X210" s="435"/>
      <c r="Y210" s="435"/>
      <c r="Z210" s="435"/>
    </row>
    <row r="211" spans="1:26" ht="12.75" x14ac:dyDescent="0.2">
      <c r="A211" s="435"/>
      <c r="B211" s="435"/>
      <c r="C211" s="435"/>
      <c r="D211" s="435"/>
      <c r="E211" s="435"/>
      <c r="F211" s="435"/>
      <c r="G211" s="435"/>
      <c r="H211" s="435"/>
      <c r="I211" s="435"/>
      <c r="J211" s="435"/>
      <c r="K211" s="435"/>
      <c r="L211" s="435"/>
      <c r="M211" s="435"/>
      <c r="N211" s="435"/>
      <c r="O211" s="435"/>
      <c r="P211" s="435"/>
      <c r="Q211" s="435"/>
      <c r="R211" s="435"/>
      <c r="S211" s="435"/>
      <c r="T211" s="435"/>
      <c r="U211" s="435"/>
      <c r="V211" s="435"/>
      <c r="W211" s="435"/>
      <c r="X211" s="435"/>
      <c r="Y211" s="435"/>
      <c r="Z211" s="435"/>
    </row>
    <row r="212" spans="1:26" ht="12.75" x14ac:dyDescent="0.2">
      <c r="A212" s="435"/>
      <c r="B212" s="435"/>
      <c r="C212" s="435"/>
      <c r="D212" s="435"/>
      <c r="E212" s="435"/>
      <c r="F212" s="435"/>
      <c r="G212" s="435"/>
      <c r="H212" s="435"/>
      <c r="I212" s="435"/>
      <c r="J212" s="435"/>
      <c r="K212" s="435"/>
      <c r="L212" s="435"/>
      <c r="M212" s="435"/>
      <c r="N212" s="435"/>
      <c r="O212" s="435"/>
      <c r="P212" s="435"/>
      <c r="Q212" s="435"/>
      <c r="R212" s="435"/>
      <c r="S212" s="435"/>
      <c r="T212" s="435"/>
      <c r="U212" s="435"/>
      <c r="V212" s="435"/>
      <c r="W212" s="435"/>
      <c r="X212" s="435"/>
      <c r="Y212" s="435"/>
      <c r="Z212" s="435"/>
    </row>
    <row r="213" spans="1:26" ht="12.75" x14ac:dyDescent="0.2">
      <c r="A213" s="435"/>
      <c r="B213" s="435"/>
      <c r="C213" s="435"/>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row>
    <row r="214" spans="1:26" ht="12.75" x14ac:dyDescent="0.2">
      <c r="A214" s="435"/>
      <c r="B214" s="435"/>
      <c r="C214" s="435"/>
      <c r="D214" s="435"/>
      <c r="E214" s="435"/>
      <c r="F214" s="435"/>
      <c r="G214" s="435"/>
      <c r="H214" s="435"/>
      <c r="I214" s="435"/>
      <c r="J214" s="435"/>
      <c r="K214" s="435"/>
      <c r="L214" s="435"/>
      <c r="M214" s="435"/>
      <c r="N214" s="435"/>
      <c r="O214" s="435"/>
      <c r="P214" s="435"/>
      <c r="Q214" s="435"/>
      <c r="R214" s="435"/>
      <c r="S214" s="435"/>
      <c r="T214" s="435"/>
      <c r="U214" s="435"/>
      <c r="V214" s="435"/>
      <c r="W214" s="435"/>
      <c r="X214" s="435"/>
      <c r="Y214" s="435"/>
      <c r="Z214" s="435"/>
    </row>
    <row r="215" spans="1:26" ht="12.75" x14ac:dyDescent="0.2">
      <c r="A215" s="435"/>
      <c r="B215" s="435"/>
      <c r="C215" s="435"/>
      <c r="D215" s="435"/>
      <c r="E215" s="435"/>
      <c r="F215" s="435"/>
      <c r="G215" s="435"/>
      <c r="H215" s="435"/>
      <c r="I215" s="435"/>
      <c r="J215" s="435"/>
      <c r="K215" s="435"/>
      <c r="L215" s="435"/>
      <c r="M215" s="435"/>
      <c r="N215" s="435"/>
      <c r="O215" s="435"/>
      <c r="P215" s="435"/>
      <c r="Q215" s="435"/>
      <c r="R215" s="435"/>
      <c r="S215" s="435"/>
      <c r="T215" s="435"/>
      <c r="U215" s="435"/>
      <c r="V215" s="435"/>
      <c r="W215" s="435"/>
      <c r="X215" s="435"/>
      <c r="Y215" s="435"/>
      <c r="Z215" s="435"/>
    </row>
    <row r="216" spans="1:26" ht="12.75" x14ac:dyDescent="0.2">
      <c r="A216" s="435"/>
      <c r="B216" s="435"/>
      <c r="C216" s="435"/>
      <c r="D216" s="435"/>
      <c r="E216" s="435"/>
      <c r="F216" s="435"/>
      <c r="G216" s="435"/>
      <c r="H216" s="435"/>
      <c r="I216" s="435"/>
      <c r="J216" s="435"/>
      <c r="K216" s="435"/>
      <c r="L216" s="435"/>
      <c r="M216" s="435"/>
      <c r="N216" s="435"/>
      <c r="O216" s="435"/>
      <c r="P216" s="435"/>
      <c r="Q216" s="435"/>
      <c r="R216" s="435"/>
      <c r="S216" s="435"/>
      <c r="T216" s="435"/>
      <c r="U216" s="435"/>
      <c r="V216" s="435"/>
      <c r="W216" s="435"/>
      <c r="X216" s="435"/>
      <c r="Y216" s="435"/>
      <c r="Z216" s="435"/>
    </row>
    <row r="217" spans="1:26" ht="12.75" x14ac:dyDescent="0.2">
      <c r="A217" s="435"/>
      <c r="B217" s="435"/>
      <c r="C217" s="435"/>
      <c r="D217" s="435"/>
      <c r="E217" s="435"/>
      <c r="F217" s="435"/>
      <c r="G217" s="435"/>
      <c r="H217" s="435"/>
      <c r="I217" s="435"/>
      <c r="J217" s="435"/>
      <c r="K217" s="435"/>
      <c r="L217" s="435"/>
      <c r="M217" s="435"/>
      <c r="N217" s="435"/>
      <c r="O217" s="435"/>
      <c r="P217" s="435"/>
      <c r="Q217" s="435"/>
      <c r="R217" s="435"/>
      <c r="S217" s="435"/>
      <c r="T217" s="435"/>
      <c r="U217" s="435"/>
      <c r="V217" s="435"/>
      <c r="W217" s="435"/>
      <c r="X217" s="435"/>
      <c r="Y217" s="435"/>
      <c r="Z217" s="435"/>
    </row>
    <row r="218" spans="1:26" ht="12.75" x14ac:dyDescent="0.2">
      <c r="A218" s="435"/>
      <c r="B218" s="435"/>
      <c r="C218" s="435"/>
      <c r="D218" s="435"/>
      <c r="E218" s="435"/>
      <c r="F218" s="435"/>
      <c r="G218" s="435"/>
      <c r="H218" s="435"/>
      <c r="I218" s="435"/>
      <c r="J218" s="435"/>
      <c r="K218" s="435"/>
      <c r="L218" s="435"/>
      <c r="M218" s="435"/>
      <c r="N218" s="435"/>
      <c r="O218" s="435"/>
      <c r="P218" s="435"/>
      <c r="Q218" s="435"/>
      <c r="R218" s="435"/>
      <c r="S218" s="435"/>
      <c r="T218" s="435"/>
      <c r="U218" s="435"/>
      <c r="V218" s="435"/>
      <c r="W218" s="435"/>
      <c r="X218" s="435"/>
      <c r="Y218" s="435"/>
      <c r="Z218" s="435"/>
    </row>
    <row r="219" spans="1:26" ht="12.75" x14ac:dyDescent="0.2">
      <c r="A219" s="435"/>
      <c r="B219" s="435"/>
      <c r="C219" s="435"/>
      <c r="D219" s="435"/>
      <c r="E219" s="435"/>
      <c r="F219" s="435"/>
      <c r="G219" s="435"/>
      <c r="H219" s="435"/>
      <c r="I219" s="435"/>
      <c r="J219" s="435"/>
      <c r="K219" s="435"/>
      <c r="L219" s="435"/>
      <c r="M219" s="435"/>
      <c r="N219" s="435"/>
      <c r="O219" s="435"/>
      <c r="P219" s="435"/>
      <c r="Q219" s="435"/>
      <c r="R219" s="435"/>
      <c r="S219" s="435"/>
      <c r="T219" s="435"/>
      <c r="U219" s="435"/>
      <c r="V219" s="435"/>
      <c r="W219" s="435"/>
      <c r="X219" s="435"/>
      <c r="Y219" s="435"/>
      <c r="Z219" s="435"/>
    </row>
    <row r="220" spans="1:26" ht="12.75" x14ac:dyDescent="0.2">
      <c r="A220" s="435"/>
      <c r="B220" s="435"/>
      <c r="C220" s="435"/>
      <c r="D220" s="435"/>
      <c r="E220" s="435"/>
      <c r="F220" s="435"/>
      <c r="G220" s="435"/>
      <c r="H220" s="435"/>
      <c r="I220" s="435"/>
      <c r="J220" s="435"/>
      <c r="K220" s="435"/>
      <c r="L220" s="435"/>
      <c r="M220" s="435"/>
      <c r="N220" s="435"/>
      <c r="O220" s="435"/>
      <c r="P220" s="435"/>
      <c r="Q220" s="435"/>
      <c r="R220" s="435"/>
      <c r="S220" s="435"/>
      <c r="T220" s="435"/>
      <c r="U220" s="435"/>
      <c r="V220" s="435"/>
      <c r="W220" s="435"/>
      <c r="X220" s="435"/>
      <c r="Y220" s="435"/>
      <c r="Z220" s="435"/>
    </row>
    <row r="221" spans="1:26" ht="12.75" x14ac:dyDescent="0.2">
      <c r="A221" s="435"/>
      <c r="B221" s="435"/>
      <c r="C221" s="435"/>
      <c r="D221" s="435"/>
      <c r="E221" s="435"/>
      <c r="F221" s="435"/>
      <c r="G221" s="435"/>
      <c r="H221" s="435"/>
      <c r="I221" s="435"/>
      <c r="J221" s="435"/>
      <c r="K221" s="435"/>
      <c r="L221" s="435"/>
      <c r="M221" s="435"/>
      <c r="N221" s="435"/>
      <c r="O221" s="435"/>
      <c r="P221" s="435"/>
      <c r="Q221" s="435"/>
      <c r="R221" s="435"/>
      <c r="S221" s="435"/>
      <c r="T221" s="435"/>
      <c r="U221" s="435"/>
      <c r="V221" s="435"/>
      <c r="W221" s="435"/>
      <c r="X221" s="435"/>
      <c r="Y221" s="435"/>
      <c r="Z221" s="435"/>
    </row>
    <row r="222" spans="1:26" ht="12.75" x14ac:dyDescent="0.2">
      <c r="A222" s="435"/>
      <c r="B222" s="435"/>
      <c r="C222" s="435"/>
      <c r="D222" s="435"/>
      <c r="E222" s="435"/>
      <c r="F222" s="435"/>
      <c r="G222" s="435"/>
      <c r="H222" s="435"/>
      <c r="I222" s="435"/>
      <c r="J222" s="435"/>
      <c r="K222" s="435"/>
      <c r="L222" s="435"/>
      <c r="M222" s="435"/>
      <c r="N222" s="435"/>
      <c r="O222" s="435"/>
      <c r="P222" s="435"/>
      <c r="Q222" s="435"/>
      <c r="R222" s="435"/>
      <c r="S222" s="435"/>
      <c r="T222" s="435"/>
      <c r="U222" s="435"/>
      <c r="V222" s="435"/>
      <c r="W222" s="435"/>
      <c r="X222" s="435"/>
      <c r="Y222" s="435"/>
      <c r="Z222" s="435"/>
    </row>
    <row r="223" spans="1:26" ht="12.75" x14ac:dyDescent="0.2">
      <c r="A223" s="435"/>
      <c r="B223" s="435"/>
      <c r="C223" s="435"/>
      <c r="D223" s="435"/>
      <c r="E223" s="435"/>
      <c r="F223" s="435"/>
      <c r="G223" s="435"/>
      <c r="H223" s="435"/>
      <c r="I223" s="435"/>
      <c r="J223" s="435"/>
      <c r="K223" s="435"/>
      <c r="L223" s="435"/>
      <c r="M223" s="435"/>
      <c r="N223" s="435"/>
      <c r="O223" s="435"/>
      <c r="P223" s="435"/>
      <c r="Q223" s="435"/>
      <c r="R223" s="435"/>
      <c r="S223" s="435"/>
      <c r="T223" s="435"/>
      <c r="U223" s="435"/>
      <c r="V223" s="435"/>
      <c r="W223" s="435"/>
      <c r="X223" s="435"/>
      <c r="Y223" s="435"/>
      <c r="Z223" s="435"/>
    </row>
    <row r="224" spans="1:26" ht="12.75" x14ac:dyDescent="0.2">
      <c r="A224" s="435"/>
      <c r="B224" s="435"/>
      <c r="C224" s="435"/>
      <c r="D224" s="435"/>
      <c r="E224" s="435"/>
      <c r="F224" s="435"/>
      <c r="G224" s="435"/>
      <c r="H224" s="435"/>
      <c r="I224" s="435"/>
      <c r="J224" s="435"/>
      <c r="K224" s="435"/>
      <c r="L224" s="435"/>
      <c r="M224" s="435"/>
      <c r="N224" s="435"/>
      <c r="O224" s="435"/>
      <c r="P224" s="435"/>
      <c r="Q224" s="435"/>
      <c r="R224" s="435"/>
      <c r="S224" s="435"/>
      <c r="T224" s="435"/>
      <c r="U224" s="435"/>
      <c r="V224" s="435"/>
      <c r="W224" s="435"/>
      <c r="X224" s="435"/>
      <c r="Y224" s="435"/>
      <c r="Z224" s="435"/>
    </row>
    <row r="225" spans="1:26" ht="12.75" x14ac:dyDescent="0.2">
      <c r="A225" s="435"/>
      <c r="B225" s="435"/>
      <c r="C225" s="435"/>
      <c r="D225" s="435"/>
      <c r="E225" s="435"/>
      <c r="F225" s="435"/>
      <c r="G225" s="435"/>
      <c r="H225" s="435"/>
      <c r="I225" s="435"/>
      <c r="J225" s="435"/>
      <c r="K225" s="435"/>
      <c r="L225" s="435"/>
      <c r="M225" s="435"/>
      <c r="N225" s="435"/>
      <c r="O225" s="435"/>
      <c r="P225" s="435"/>
      <c r="Q225" s="435"/>
      <c r="R225" s="435"/>
      <c r="S225" s="435"/>
      <c r="T225" s="435"/>
      <c r="U225" s="435"/>
      <c r="V225" s="435"/>
      <c r="W225" s="435"/>
      <c r="X225" s="435"/>
      <c r="Y225" s="435"/>
      <c r="Z225" s="435"/>
    </row>
    <row r="226" spans="1:26" ht="12.75" x14ac:dyDescent="0.2">
      <c r="A226" s="435"/>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row>
    <row r="227" spans="1:26" ht="12.75" x14ac:dyDescent="0.2">
      <c r="A227" s="435"/>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row>
    <row r="228" spans="1:26" ht="12.75" x14ac:dyDescent="0.2">
      <c r="A228" s="435"/>
      <c r="B228" s="435"/>
      <c r="C228" s="435"/>
      <c r="D228" s="435"/>
      <c r="E228" s="435"/>
      <c r="F228" s="435"/>
      <c r="G228" s="435"/>
      <c r="H228" s="435"/>
      <c r="I228" s="435"/>
      <c r="J228" s="435"/>
      <c r="K228" s="435"/>
      <c r="L228" s="435"/>
      <c r="M228" s="435"/>
      <c r="N228" s="435"/>
      <c r="O228" s="435"/>
      <c r="P228" s="435"/>
      <c r="Q228" s="435"/>
      <c r="R228" s="435"/>
      <c r="S228" s="435"/>
      <c r="T228" s="435"/>
      <c r="U228" s="435"/>
      <c r="V228" s="435"/>
      <c r="W228" s="435"/>
      <c r="X228" s="435"/>
      <c r="Y228" s="435"/>
      <c r="Z228" s="435"/>
    </row>
    <row r="229" spans="1:26" ht="12.75" x14ac:dyDescent="0.2">
      <c r="A229" s="435"/>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row>
    <row r="230" spans="1:26" ht="12.75" x14ac:dyDescent="0.2">
      <c r="A230" s="435"/>
      <c r="B230" s="435"/>
      <c r="C230" s="435"/>
      <c r="D230" s="435"/>
      <c r="E230" s="435"/>
      <c r="F230" s="435"/>
      <c r="G230" s="435"/>
      <c r="H230" s="435"/>
      <c r="I230" s="435"/>
      <c r="J230" s="435"/>
      <c r="K230" s="435"/>
      <c r="L230" s="435"/>
      <c r="M230" s="435"/>
      <c r="N230" s="435"/>
      <c r="O230" s="435"/>
      <c r="P230" s="435"/>
      <c r="Q230" s="435"/>
      <c r="R230" s="435"/>
      <c r="S230" s="435"/>
      <c r="T230" s="435"/>
      <c r="U230" s="435"/>
      <c r="V230" s="435"/>
      <c r="W230" s="435"/>
      <c r="X230" s="435"/>
      <c r="Y230" s="435"/>
      <c r="Z230" s="435"/>
    </row>
    <row r="231" spans="1:26" ht="12.75" x14ac:dyDescent="0.2">
      <c r="A231" s="435"/>
      <c r="B231" s="435"/>
      <c r="C231" s="435"/>
      <c r="D231" s="435"/>
      <c r="E231" s="435"/>
      <c r="F231" s="435"/>
      <c r="G231" s="435"/>
      <c r="H231" s="435"/>
      <c r="I231" s="435"/>
      <c r="J231" s="435"/>
      <c r="K231" s="435"/>
      <c r="L231" s="435"/>
      <c r="M231" s="435"/>
      <c r="N231" s="435"/>
      <c r="O231" s="435"/>
      <c r="P231" s="435"/>
      <c r="Q231" s="435"/>
      <c r="R231" s="435"/>
      <c r="S231" s="435"/>
      <c r="T231" s="435"/>
      <c r="U231" s="435"/>
      <c r="V231" s="435"/>
      <c r="W231" s="435"/>
      <c r="X231" s="435"/>
      <c r="Y231" s="435"/>
      <c r="Z231" s="435"/>
    </row>
    <row r="232" spans="1:26" ht="12.75" x14ac:dyDescent="0.2">
      <c r="A232" s="435"/>
      <c r="B232" s="435"/>
      <c r="C232" s="435"/>
      <c r="D232" s="435"/>
      <c r="E232" s="435"/>
      <c r="F232" s="435"/>
      <c r="G232" s="435"/>
      <c r="H232" s="435"/>
      <c r="I232" s="435"/>
      <c r="J232" s="435"/>
      <c r="K232" s="435"/>
      <c r="L232" s="435"/>
      <c r="M232" s="435"/>
      <c r="N232" s="435"/>
      <c r="O232" s="435"/>
      <c r="P232" s="435"/>
      <c r="Q232" s="435"/>
      <c r="R232" s="435"/>
      <c r="S232" s="435"/>
      <c r="T232" s="435"/>
      <c r="U232" s="435"/>
      <c r="V232" s="435"/>
      <c r="W232" s="435"/>
      <c r="X232" s="435"/>
      <c r="Y232" s="435"/>
      <c r="Z232" s="435"/>
    </row>
    <row r="233" spans="1:26" ht="12.75" x14ac:dyDescent="0.2">
      <c r="A233" s="435"/>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row>
    <row r="234" spans="1:26" ht="12.75" x14ac:dyDescent="0.2">
      <c r="A234" s="435"/>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row>
    <row r="235" spans="1:26" ht="12.75" x14ac:dyDescent="0.2">
      <c r="A235" s="435"/>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row>
    <row r="236" spans="1:26" ht="12.75" x14ac:dyDescent="0.2">
      <c r="A236" s="435"/>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row>
    <row r="237" spans="1:26" ht="12.75" x14ac:dyDescent="0.2">
      <c r="A237" s="435"/>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row>
    <row r="238" spans="1:26" ht="12.75" x14ac:dyDescent="0.2">
      <c r="A238" s="435"/>
      <c r="B238" s="435"/>
      <c r="C238" s="435"/>
      <c r="D238" s="435"/>
      <c r="E238" s="435"/>
      <c r="F238" s="435"/>
      <c r="G238" s="435"/>
      <c r="H238" s="435"/>
      <c r="I238" s="435"/>
      <c r="J238" s="435"/>
      <c r="K238" s="435"/>
      <c r="L238" s="435"/>
      <c r="M238" s="435"/>
      <c r="N238" s="435"/>
      <c r="O238" s="435"/>
      <c r="P238" s="435"/>
      <c r="Q238" s="435"/>
      <c r="R238" s="435"/>
      <c r="S238" s="435"/>
      <c r="T238" s="435"/>
      <c r="U238" s="435"/>
      <c r="V238" s="435"/>
      <c r="W238" s="435"/>
      <c r="X238" s="435"/>
      <c r="Y238" s="435"/>
      <c r="Z238" s="435"/>
    </row>
    <row r="239" spans="1:26" ht="12.75" x14ac:dyDescent="0.2">
      <c r="A239" s="435"/>
      <c r="B239" s="435"/>
      <c r="C239" s="435"/>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row>
    <row r="240" spans="1:26" ht="12.75" x14ac:dyDescent="0.2">
      <c r="A240" s="435"/>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row>
    <row r="241" spans="1:26" ht="12.75" x14ac:dyDescent="0.2">
      <c r="A241" s="435"/>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row>
    <row r="242" spans="1:26" ht="12.75" x14ac:dyDescent="0.2">
      <c r="A242" s="435"/>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row>
    <row r="243" spans="1:26" ht="12.75" x14ac:dyDescent="0.2">
      <c r="A243" s="435"/>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row>
    <row r="244" spans="1:26" ht="12.75" x14ac:dyDescent="0.2">
      <c r="A244" s="435"/>
      <c r="B244" s="435"/>
      <c r="C244" s="435"/>
      <c r="D244" s="435"/>
      <c r="E244" s="435"/>
      <c r="F244" s="435"/>
      <c r="G244" s="435"/>
      <c r="H244" s="435"/>
      <c r="I244" s="435"/>
      <c r="J244" s="435"/>
      <c r="K244" s="435"/>
      <c r="L244" s="435"/>
      <c r="M244" s="435"/>
      <c r="N244" s="435"/>
      <c r="O244" s="435"/>
      <c r="P244" s="435"/>
      <c r="Q244" s="435"/>
      <c r="R244" s="435"/>
      <c r="S244" s="435"/>
      <c r="T244" s="435"/>
      <c r="U244" s="435"/>
      <c r="V244" s="435"/>
      <c r="W244" s="435"/>
      <c r="X244" s="435"/>
      <c r="Y244" s="435"/>
      <c r="Z244" s="435"/>
    </row>
    <row r="245" spans="1:26" ht="12.75" x14ac:dyDescent="0.2">
      <c r="A245" s="435"/>
      <c r="B245" s="435"/>
      <c r="C245" s="435"/>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row>
    <row r="246" spans="1:26" ht="12.75" x14ac:dyDescent="0.2">
      <c r="A246" s="435"/>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row>
    <row r="247" spans="1:26" ht="12.75" x14ac:dyDescent="0.2">
      <c r="A247" s="435"/>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row>
    <row r="248" spans="1:26" ht="12.75" x14ac:dyDescent="0.2">
      <c r="A248" s="435"/>
      <c r="B248" s="435"/>
      <c r="C248" s="435"/>
      <c r="D248" s="435"/>
      <c r="E248" s="435"/>
      <c r="F248" s="435"/>
      <c r="G248" s="435"/>
      <c r="H248" s="435"/>
      <c r="I248" s="435"/>
      <c r="J248" s="435"/>
      <c r="K248" s="435"/>
      <c r="L248" s="435"/>
      <c r="M248" s="435"/>
      <c r="N248" s="435"/>
      <c r="O248" s="435"/>
      <c r="P248" s="435"/>
      <c r="Q248" s="435"/>
      <c r="R248" s="435"/>
      <c r="S248" s="435"/>
      <c r="T248" s="435"/>
      <c r="U248" s="435"/>
      <c r="V248" s="435"/>
      <c r="W248" s="435"/>
      <c r="X248" s="435"/>
      <c r="Y248" s="435"/>
      <c r="Z248" s="435"/>
    </row>
    <row r="249" spans="1:26" ht="12.75" x14ac:dyDescent="0.2">
      <c r="A249" s="435"/>
      <c r="B249" s="435"/>
      <c r="C249" s="435"/>
      <c r="D249" s="435"/>
      <c r="E249" s="435"/>
      <c r="F249" s="435"/>
      <c r="G249" s="435"/>
      <c r="H249" s="435"/>
      <c r="I249" s="435"/>
      <c r="J249" s="435"/>
      <c r="K249" s="435"/>
      <c r="L249" s="435"/>
      <c r="M249" s="435"/>
      <c r="N249" s="435"/>
      <c r="O249" s="435"/>
      <c r="P249" s="435"/>
      <c r="Q249" s="435"/>
      <c r="R249" s="435"/>
      <c r="S249" s="435"/>
      <c r="T249" s="435"/>
      <c r="U249" s="435"/>
      <c r="V249" s="435"/>
      <c r="W249" s="435"/>
      <c r="X249" s="435"/>
      <c r="Y249" s="435"/>
      <c r="Z249" s="435"/>
    </row>
    <row r="250" spans="1:26" ht="12.75" x14ac:dyDescent="0.2">
      <c r="A250" s="435"/>
      <c r="B250" s="435"/>
      <c r="C250" s="435"/>
      <c r="D250" s="435"/>
      <c r="E250" s="435"/>
      <c r="F250" s="435"/>
      <c r="G250" s="435"/>
      <c r="H250" s="435"/>
      <c r="I250" s="435"/>
      <c r="J250" s="435"/>
      <c r="K250" s="435"/>
      <c r="L250" s="435"/>
      <c r="M250" s="435"/>
      <c r="N250" s="435"/>
      <c r="O250" s="435"/>
      <c r="P250" s="435"/>
      <c r="Q250" s="435"/>
      <c r="R250" s="435"/>
      <c r="S250" s="435"/>
      <c r="T250" s="435"/>
      <c r="U250" s="435"/>
      <c r="V250" s="435"/>
      <c r="W250" s="435"/>
      <c r="X250" s="435"/>
      <c r="Y250" s="435"/>
      <c r="Z250" s="435"/>
    </row>
    <row r="251" spans="1:26" ht="12.75" x14ac:dyDescent="0.2">
      <c r="A251" s="435"/>
      <c r="B251" s="435"/>
      <c r="C251" s="435"/>
      <c r="D251" s="435"/>
      <c r="E251" s="435"/>
      <c r="F251" s="435"/>
      <c r="G251" s="435"/>
      <c r="H251" s="435"/>
      <c r="I251" s="435"/>
      <c r="J251" s="435"/>
      <c r="K251" s="435"/>
      <c r="L251" s="435"/>
      <c r="M251" s="435"/>
      <c r="N251" s="435"/>
      <c r="O251" s="435"/>
      <c r="P251" s="435"/>
      <c r="Q251" s="435"/>
      <c r="R251" s="435"/>
      <c r="S251" s="435"/>
      <c r="T251" s="435"/>
      <c r="U251" s="435"/>
      <c r="V251" s="435"/>
      <c r="W251" s="435"/>
      <c r="X251" s="435"/>
      <c r="Y251" s="435"/>
      <c r="Z251" s="435"/>
    </row>
    <row r="252" spans="1:26" ht="12.75" x14ac:dyDescent="0.2">
      <c r="A252" s="435"/>
      <c r="B252" s="435"/>
      <c r="C252" s="435"/>
      <c r="D252" s="435"/>
      <c r="E252" s="435"/>
      <c r="F252" s="435"/>
      <c r="G252" s="435"/>
      <c r="H252" s="435"/>
      <c r="I252" s="435"/>
      <c r="J252" s="435"/>
      <c r="K252" s="435"/>
      <c r="L252" s="435"/>
      <c r="M252" s="435"/>
      <c r="N252" s="435"/>
      <c r="O252" s="435"/>
      <c r="P252" s="435"/>
      <c r="Q252" s="435"/>
      <c r="R252" s="435"/>
      <c r="S252" s="435"/>
      <c r="T252" s="435"/>
      <c r="U252" s="435"/>
      <c r="V252" s="435"/>
      <c r="W252" s="435"/>
      <c r="X252" s="435"/>
      <c r="Y252" s="435"/>
      <c r="Z252" s="435"/>
    </row>
    <row r="253" spans="1:26" ht="12.75" x14ac:dyDescent="0.2">
      <c r="A253" s="435"/>
      <c r="B253" s="435"/>
      <c r="C253" s="435"/>
      <c r="D253" s="435"/>
      <c r="E253" s="435"/>
      <c r="F253" s="435"/>
      <c r="G253" s="435"/>
      <c r="H253" s="435"/>
      <c r="I253" s="435"/>
      <c r="J253" s="435"/>
      <c r="K253" s="435"/>
      <c r="L253" s="435"/>
      <c r="M253" s="435"/>
      <c r="N253" s="435"/>
      <c r="O253" s="435"/>
      <c r="P253" s="435"/>
      <c r="Q253" s="435"/>
      <c r="R253" s="435"/>
      <c r="S253" s="435"/>
      <c r="T253" s="435"/>
      <c r="U253" s="435"/>
      <c r="V253" s="435"/>
      <c r="W253" s="435"/>
      <c r="X253" s="435"/>
      <c r="Y253" s="435"/>
      <c r="Z253" s="435"/>
    </row>
    <row r="254" spans="1:26" ht="12.75" x14ac:dyDescent="0.2">
      <c r="A254" s="435"/>
      <c r="B254" s="435"/>
      <c r="C254" s="435"/>
      <c r="D254" s="435"/>
      <c r="E254" s="435"/>
      <c r="F254" s="435"/>
      <c r="G254" s="435"/>
      <c r="H254" s="435"/>
      <c r="I254" s="435"/>
      <c r="J254" s="435"/>
      <c r="K254" s="435"/>
      <c r="L254" s="435"/>
      <c r="M254" s="435"/>
      <c r="N254" s="435"/>
      <c r="O254" s="435"/>
      <c r="P254" s="435"/>
      <c r="Q254" s="435"/>
      <c r="R254" s="435"/>
      <c r="S254" s="435"/>
      <c r="T254" s="435"/>
      <c r="U254" s="435"/>
      <c r="V254" s="435"/>
      <c r="W254" s="435"/>
      <c r="X254" s="435"/>
      <c r="Y254" s="435"/>
      <c r="Z254" s="435"/>
    </row>
    <row r="255" spans="1:26" ht="12.75" x14ac:dyDescent="0.2">
      <c r="A255" s="435"/>
      <c r="B255" s="435"/>
      <c r="C255" s="435"/>
      <c r="D255" s="435"/>
      <c r="E255" s="435"/>
      <c r="F255" s="435"/>
      <c r="G255" s="435"/>
      <c r="H255" s="435"/>
      <c r="I255" s="435"/>
      <c r="J255" s="435"/>
      <c r="K255" s="435"/>
      <c r="L255" s="435"/>
      <c r="M255" s="435"/>
      <c r="N255" s="435"/>
      <c r="O255" s="435"/>
      <c r="P255" s="435"/>
      <c r="Q255" s="435"/>
      <c r="R255" s="435"/>
      <c r="S255" s="435"/>
      <c r="T255" s="435"/>
      <c r="U255" s="435"/>
      <c r="V255" s="435"/>
      <c r="W255" s="435"/>
      <c r="X255" s="435"/>
      <c r="Y255" s="435"/>
      <c r="Z255" s="435"/>
    </row>
    <row r="256" spans="1:26" ht="12.75" x14ac:dyDescent="0.2">
      <c r="A256" s="435"/>
      <c r="B256" s="435"/>
      <c r="C256" s="435"/>
      <c r="D256" s="435"/>
      <c r="E256" s="435"/>
      <c r="F256" s="435"/>
      <c r="G256" s="435"/>
      <c r="H256" s="435"/>
      <c r="I256" s="435"/>
      <c r="J256" s="435"/>
      <c r="K256" s="435"/>
      <c r="L256" s="435"/>
      <c r="M256" s="435"/>
      <c r="N256" s="435"/>
      <c r="O256" s="435"/>
      <c r="P256" s="435"/>
      <c r="Q256" s="435"/>
      <c r="R256" s="435"/>
      <c r="S256" s="435"/>
      <c r="T256" s="435"/>
      <c r="U256" s="435"/>
      <c r="V256" s="435"/>
      <c r="W256" s="435"/>
      <c r="X256" s="435"/>
      <c r="Y256" s="435"/>
      <c r="Z256" s="435"/>
    </row>
    <row r="257" spans="1:26" ht="12.75" x14ac:dyDescent="0.2">
      <c r="A257" s="435"/>
      <c r="B257" s="435"/>
      <c r="C257" s="435"/>
      <c r="D257" s="435"/>
      <c r="E257" s="435"/>
      <c r="F257" s="435"/>
      <c r="G257" s="435"/>
      <c r="H257" s="435"/>
      <c r="I257" s="435"/>
      <c r="J257" s="435"/>
      <c r="K257" s="435"/>
      <c r="L257" s="435"/>
      <c r="M257" s="435"/>
      <c r="N257" s="435"/>
      <c r="O257" s="435"/>
      <c r="P257" s="435"/>
      <c r="Q257" s="435"/>
      <c r="R257" s="435"/>
      <c r="S257" s="435"/>
      <c r="T257" s="435"/>
      <c r="U257" s="435"/>
      <c r="V257" s="435"/>
      <c r="W257" s="435"/>
      <c r="X257" s="435"/>
      <c r="Y257" s="435"/>
      <c r="Z257" s="435"/>
    </row>
    <row r="258" spans="1:26" ht="12.75" x14ac:dyDescent="0.2">
      <c r="A258" s="435"/>
      <c r="B258" s="435"/>
      <c r="C258" s="435"/>
      <c r="D258" s="435"/>
      <c r="E258" s="435"/>
      <c r="F258" s="435"/>
      <c r="G258" s="435"/>
      <c r="H258" s="435"/>
      <c r="I258" s="435"/>
      <c r="J258" s="435"/>
      <c r="K258" s="435"/>
      <c r="L258" s="435"/>
      <c r="M258" s="435"/>
      <c r="N258" s="435"/>
      <c r="O258" s="435"/>
      <c r="P258" s="435"/>
      <c r="Q258" s="435"/>
      <c r="R258" s="435"/>
      <c r="S258" s="435"/>
      <c r="T258" s="435"/>
      <c r="U258" s="435"/>
      <c r="V258" s="435"/>
      <c r="W258" s="435"/>
      <c r="X258" s="435"/>
      <c r="Y258" s="435"/>
      <c r="Z258" s="435"/>
    </row>
    <row r="259" spans="1:26" ht="12.75" x14ac:dyDescent="0.2">
      <c r="A259" s="435"/>
      <c r="B259" s="435"/>
      <c r="C259" s="435"/>
      <c r="D259" s="435"/>
      <c r="E259" s="435"/>
      <c r="F259" s="435"/>
      <c r="G259" s="435"/>
      <c r="H259" s="435"/>
      <c r="I259" s="435"/>
      <c r="J259" s="435"/>
      <c r="K259" s="435"/>
      <c r="L259" s="435"/>
      <c r="M259" s="435"/>
      <c r="N259" s="435"/>
      <c r="O259" s="435"/>
      <c r="P259" s="435"/>
      <c r="Q259" s="435"/>
      <c r="R259" s="435"/>
      <c r="S259" s="435"/>
      <c r="T259" s="435"/>
      <c r="U259" s="435"/>
      <c r="V259" s="435"/>
      <c r="W259" s="435"/>
      <c r="X259" s="435"/>
      <c r="Y259" s="435"/>
      <c r="Z259" s="435"/>
    </row>
    <row r="260" spans="1:26" ht="12.75" x14ac:dyDescent="0.2">
      <c r="A260" s="435"/>
      <c r="B260" s="435"/>
      <c r="C260" s="435"/>
      <c r="D260" s="435"/>
      <c r="E260" s="435"/>
      <c r="F260" s="435"/>
      <c r="G260" s="435"/>
      <c r="H260" s="435"/>
      <c r="I260" s="435"/>
      <c r="J260" s="435"/>
      <c r="K260" s="435"/>
      <c r="L260" s="435"/>
      <c r="M260" s="435"/>
      <c r="N260" s="435"/>
      <c r="O260" s="435"/>
      <c r="P260" s="435"/>
      <c r="Q260" s="435"/>
      <c r="R260" s="435"/>
      <c r="S260" s="435"/>
      <c r="T260" s="435"/>
      <c r="U260" s="435"/>
      <c r="V260" s="435"/>
      <c r="W260" s="435"/>
      <c r="X260" s="435"/>
      <c r="Y260" s="435"/>
      <c r="Z260" s="435"/>
    </row>
    <row r="261" spans="1:26" ht="12.75" x14ac:dyDescent="0.2">
      <c r="A261" s="435"/>
      <c r="B261" s="435"/>
      <c r="C261" s="435"/>
      <c r="D261" s="435"/>
      <c r="E261" s="435"/>
      <c r="F261" s="435"/>
      <c r="G261" s="435"/>
      <c r="H261" s="435"/>
      <c r="I261" s="435"/>
      <c r="J261" s="435"/>
      <c r="K261" s="435"/>
      <c r="L261" s="435"/>
      <c r="M261" s="435"/>
      <c r="N261" s="435"/>
      <c r="O261" s="435"/>
      <c r="P261" s="435"/>
      <c r="Q261" s="435"/>
      <c r="R261" s="435"/>
      <c r="S261" s="435"/>
      <c r="T261" s="435"/>
      <c r="U261" s="435"/>
      <c r="V261" s="435"/>
      <c r="W261" s="435"/>
      <c r="X261" s="435"/>
      <c r="Y261" s="435"/>
      <c r="Z261" s="435"/>
    </row>
    <row r="262" spans="1:26" ht="12.75" x14ac:dyDescent="0.2">
      <c r="A262" s="435"/>
      <c r="B262" s="435"/>
      <c r="C262" s="435"/>
      <c r="D262" s="435"/>
      <c r="E262" s="435"/>
      <c r="F262" s="435"/>
      <c r="G262" s="435"/>
      <c r="H262" s="435"/>
      <c r="I262" s="435"/>
      <c r="J262" s="435"/>
      <c r="K262" s="435"/>
      <c r="L262" s="435"/>
      <c r="M262" s="435"/>
      <c r="N262" s="435"/>
      <c r="O262" s="435"/>
      <c r="P262" s="435"/>
      <c r="Q262" s="435"/>
      <c r="R262" s="435"/>
      <c r="S262" s="435"/>
      <c r="T262" s="435"/>
      <c r="U262" s="435"/>
      <c r="V262" s="435"/>
      <c r="W262" s="435"/>
      <c r="X262" s="435"/>
      <c r="Y262" s="435"/>
      <c r="Z262" s="435"/>
    </row>
    <row r="263" spans="1:26" ht="12.75" x14ac:dyDescent="0.2">
      <c r="A263" s="435"/>
      <c r="B263" s="435"/>
      <c r="C263" s="435"/>
      <c r="D263" s="435"/>
      <c r="E263" s="435"/>
      <c r="F263" s="435"/>
      <c r="G263" s="435"/>
      <c r="H263" s="435"/>
      <c r="I263" s="435"/>
      <c r="J263" s="435"/>
      <c r="K263" s="435"/>
      <c r="L263" s="435"/>
      <c r="M263" s="435"/>
      <c r="N263" s="435"/>
      <c r="O263" s="435"/>
      <c r="P263" s="435"/>
      <c r="Q263" s="435"/>
      <c r="R263" s="435"/>
      <c r="S263" s="435"/>
      <c r="T263" s="435"/>
      <c r="U263" s="435"/>
      <c r="V263" s="435"/>
      <c r="W263" s="435"/>
      <c r="X263" s="435"/>
      <c r="Y263" s="435"/>
      <c r="Z263" s="435"/>
    </row>
    <row r="264" spans="1:26" ht="12.75" x14ac:dyDescent="0.2">
      <c r="A264" s="435"/>
      <c r="B264" s="435"/>
      <c r="C264" s="435"/>
      <c r="D264" s="435"/>
      <c r="E264" s="435"/>
      <c r="F264" s="435"/>
      <c r="G264" s="435"/>
      <c r="H264" s="435"/>
      <c r="I264" s="435"/>
      <c r="J264" s="435"/>
      <c r="K264" s="435"/>
      <c r="L264" s="435"/>
      <c r="M264" s="435"/>
      <c r="N264" s="435"/>
      <c r="O264" s="435"/>
      <c r="P264" s="435"/>
      <c r="Q264" s="435"/>
      <c r="R264" s="435"/>
      <c r="S264" s="435"/>
      <c r="T264" s="435"/>
      <c r="U264" s="435"/>
      <c r="V264" s="435"/>
      <c r="W264" s="435"/>
      <c r="X264" s="435"/>
      <c r="Y264" s="435"/>
      <c r="Z264" s="435"/>
    </row>
    <row r="265" spans="1:26" ht="12.75" x14ac:dyDescent="0.2">
      <c r="A265" s="435"/>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row>
    <row r="266" spans="1:26" ht="12.75" x14ac:dyDescent="0.2">
      <c r="A266" s="435"/>
      <c r="B266" s="435"/>
      <c r="C266" s="435"/>
      <c r="D266" s="435"/>
      <c r="E266" s="435"/>
      <c r="F266" s="435"/>
      <c r="G266" s="435"/>
      <c r="H266" s="435"/>
      <c r="I266" s="435"/>
      <c r="J266" s="435"/>
      <c r="K266" s="435"/>
      <c r="L266" s="435"/>
      <c r="M266" s="435"/>
      <c r="N266" s="435"/>
      <c r="O266" s="435"/>
      <c r="P266" s="435"/>
      <c r="Q266" s="435"/>
      <c r="R266" s="435"/>
      <c r="S266" s="435"/>
      <c r="T266" s="435"/>
      <c r="U266" s="435"/>
      <c r="V266" s="435"/>
      <c r="W266" s="435"/>
      <c r="X266" s="435"/>
      <c r="Y266" s="435"/>
      <c r="Z266" s="435"/>
    </row>
    <row r="267" spans="1:26" ht="12.75" x14ac:dyDescent="0.2">
      <c r="A267" s="435"/>
      <c r="B267" s="435"/>
      <c r="C267" s="435"/>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row>
    <row r="268" spans="1:26" ht="12.75" x14ac:dyDescent="0.2">
      <c r="A268" s="435"/>
      <c r="B268" s="435"/>
      <c r="C268" s="435"/>
      <c r="D268" s="435"/>
      <c r="E268" s="435"/>
      <c r="F268" s="435"/>
      <c r="G268" s="435"/>
      <c r="H268" s="435"/>
      <c r="I268" s="435"/>
      <c r="J268" s="435"/>
      <c r="K268" s="435"/>
      <c r="L268" s="435"/>
      <c r="M268" s="435"/>
      <c r="N268" s="435"/>
      <c r="O268" s="435"/>
      <c r="P268" s="435"/>
      <c r="Q268" s="435"/>
      <c r="R268" s="435"/>
      <c r="S268" s="435"/>
      <c r="T268" s="435"/>
      <c r="U268" s="435"/>
      <c r="V268" s="435"/>
      <c r="W268" s="435"/>
      <c r="X268" s="435"/>
      <c r="Y268" s="435"/>
      <c r="Z268" s="435"/>
    </row>
    <row r="269" spans="1:26" ht="12.75" x14ac:dyDescent="0.2">
      <c r="A269" s="435"/>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row>
    <row r="270" spans="1:26" ht="12.75" x14ac:dyDescent="0.2">
      <c r="A270" s="435"/>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row>
    <row r="271" spans="1:26" ht="12.75" x14ac:dyDescent="0.2">
      <c r="A271" s="435"/>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row>
    <row r="272" spans="1:26" ht="12.75" x14ac:dyDescent="0.2">
      <c r="A272" s="435"/>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row>
    <row r="273" spans="1:26" ht="12.75" x14ac:dyDescent="0.2">
      <c r="A273" s="435"/>
      <c r="B273" s="435"/>
      <c r="C273" s="435"/>
      <c r="D273" s="435"/>
      <c r="E273" s="435"/>
      <c r="F273" s="435"/>
      <c r="G273" s="435"/>
      <c r="H273" s="435"/>
      <c r="I273" s="435"/>
      <c r="J273" s="435"/>
      <c r="K273" s="435"/>
      <c r="L273" s="435"/>
      <c r="M273" s="435"/>
      <c r="N273" s="435"/>
      <c r="O273" s="435"/>
      <c r="P273" s="435"/>
      <c r="Q273" s="435"/>
      <c r="R273" s="435"/>
      <c r="S273" s="435"/>
      <c r="T273" s="435"/>
      <c r="U273" s="435"/>
      <c r="V273" s="435"/>
      <c r="W273" s="435"/>
      <c r="X273" s="435"/>
      <c r="Y273" s="435"/>
      <c r="Z273" s="435"/>
    </row>
    <row r="274" spans="1:26" ht="12.75" x14ac:dyDescent="0.2">
      <c r="A274" s="435"/>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row>
    <row r="275" spans="1:26" ht="12.75" x14ac:dyDescent="0.2">
      <c r="A275" s="435"/>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row>
    <row r="276" spans="1:26" ht="12.75" x14ac:dyDescent="0.2">
      <c r="A276" s="435"/>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row>
    <row r="277" spans="1:26" ht="12.75" x14ac:dyDescent="0.2">
      <c r="A277" s="435"/>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row>
    <row r="278" spans="1:26" ht="12.75" x14ac:dyDescent="0.2">
      <c r="A278" s="435"/>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row>
    <row r="279" spans="1:26" ht="12.75" x14ac:dyDescent="0.2">
      <c r="A279" s="435"/>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row>
    <row r="280" spans="1:26" ht="12.75" x14ac:dyDescent="0.2">
      <c r="A280" s="435"/>
      <c r="B280" s="435"/>
      <c r="C280" s="435"/>
      <c r="D280" s="435"/>
      <c r="E280" s="435"/>
      <c r="F280" s="435"/>
      <c r="G280" s="435"/>
      <c r="H280" s="435"/>
      <c r="I280" s="435"/>
      <c r="J280" s="435"/>
      <c r="K280" s="435"/>
      <c r="L280" s="435"/>
      <c r="M280" s="435"/>
      <c r="N280" s="435"/>
      <c r="O280" s="435"/>
      <c r="P280" s="435"/>
      <c r="Q280" s="435"/>
      <c r="R280" s="435"/>
      <c r="S280" s="435"/>
      <c r="T280" s="435"/>
      <c r="U280" s="435"/>
      <c r="V280" s="435"/>
      <c r="W280" s="435"/>
      <c r="X280" s="435"/>
      <c r="Y280" s="435"/>
      <c r="Z280" s="435"/>
    </row>
    <row r="281" spans="1:26" ht="12.75" x14ac:dyDescent="0.2">
      <c r="A281" s="435"/>
      <c r="B281" s="435"/>
      <c r="C281" s="435"/>
      <c r="D281" s="435"/>
      <c r="E281" s="435"/>
      <c r="F281" s="435"/>
      <c r="G281" s="435"/>
      <c r="H281" s="435"/>
      <c r="I281" s="435"/>
      <c r="J281" s="435"/>
      <c r="K281" s="435"/>
      <c r="L281" s="435"/>
      <c r="M281" s="435"/>
      <c r="N281" s="435"/>
      <c r="O281" s="435"/>
      <c r="P281" s="435"/>
      <c r="Q281" s="435"/>
      <c r="R281" s="435"/>
      <c r="S281" s="435"/>
      <c r="T281" s="435"/>
      <c r="U281" s="435"/>
      <c r="V281" s="435"/>
      <c r="W281" s="435"/>
      <c r="X281" s="435"/>
      <c r="Y281" s="435"/>
      <c r="Z281" s="435"/>
    </row>
    <row r="282" spans="1:26" ht="12.75" x14ac:dyDescent="0.2">
      <c r="A282" s="435"/>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row>
    <row r="283" spans="1:26" ht="12.75" x14ac:dyDescent="0.2">
      <c r="A283" s="435"/>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row>
    <row r="284" spans="1:26" ht="12.75" x14ac:dyDescent="0.2">
      <c r="A284" s="435"/>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row>
    <row r="285" spans="1:26" ht="12.75" x14ac:dyDescent="0.2">
      <c r="A285" s="435"/>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row>
    <row r="286" spans="1:26" ht="12.75" x14ac:dyDescent="0.2">
      <c r="A286" s="435"/>
      <c r="B286" s="435"/>
      <c r="C286" s="435"/>
      <c r="D286" s="435"/>
      <c r="E286" s="435"/>
      <c r="F286" s="435"/>
      <c r="G286" s="435"/>
      <c r="H286" s="435"/>
      <c r="I286" s="435"/>
      <c r="J286" s="435"/>
      <c r="K286" s="435"/>
      <c r="L286" s="435"/>
      <c r="M286" s="435"/>
      <c r="N286" s="435"/>
      <c r="O286" s="435"/>
      <c r="P286" s="435"/>
      <c r="Q286" s="435"/>
      <c r="R286" s="435"/>
      <c r="S286" s="435"/>
      <c r="T286" s="435"/>
      <c r="U286" s="435"/>
      <c r="V286" s="435"/>
      <c r="W286" s="435"/>
      <c r="X286" s="435"/>
      <c r="Y286" s="435"/>
      <c r="Z286" s="435"/>
    </row>
    <row r="287" spans="1:26" ht="12.75" x14ac:dyDescent="0.2">
      <c r="A287" s="435"/>
      <c r="B287" s="435"/>
      <c r="C287" s="435"/>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row>
    <row r="288" spans="1:26" ht="12.75" x14ac:dyDescent="0.2">
      <c r="A288" s="435"/>
      <c r="B288" s="435"/>
      <c r="C288" s="435"/>
      <c r="D288" s="435"/>
      <c r="E288" s="435"/>
      <c r="F288" s="435"/>
      <c r="G288" s="435"/>
      <c r="H288" s="435"/>
      <c r="I288" s="435"/>
      <c r="J288" s="435"/>
      <c r="K288" s="435"/>
      <c r="L288" s="435"/>
      <c r="M288" s="435"/>
      <c r="N288" s="435"/>
      <c r="O288" s="435"/>
      <c r="P288" s="435"/>
      <c r="Q288" s="435"/>
      <c r="R288" s="435"/>
      <c r="S288" s="435"/>
      <c r="T288" s="435"/>
      <c r="U288" s="435"/>
      <c r="V288" s="435"/>
      <c r="W288" s="435"/>
      <c r="X288" s="435"/>
      <c r="Y288" s="435"/>
      <c r="Z288" s="435"/>
    </row>
    <row r="289" spans="1:26" ht="12.75" x14ac:dyDescent="0.2">
      <c r="A289" s="435"/>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row>
    <row r="290" spans="1:26" ht="12.75" x14ac:dyDescent="0.2">
      <c r="A290" s="435"/>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row>
    <row r="291" spans="1:26" ht="12.75" x14ac:dyDescent="0.2">
      <c r="A291" s="435"/>
      <c r="B291" s="435"/>
      <c r="C291" s="435"/>
      <c r="D291" s="435"/>
      <c r="E291" s="435"/>
      <c r="F291" s="435"/>
      <c r="G291" s="435"/>
      <c r="H291" s="435"/>
      <c r="I291" s="435"/>
      <c r="J291" s="435"/>
      <c r="K291" s="435"/>
      <c r="L291" s="435"/>
      <c r="M291" s="435"/>
      <c r="N291" s="435"/>
      <c r="O291" s="435"/>
      <c r="P291" s="435"/>
      <c r="Q291" s="435"/>
      <c r="R291" s="435"/>
      <c r="S291" s="435"/>
      <c r="T291" s="435"/>
      <c r="U291" s="435"/>
      <c r="V291" s="435"/>
      <c r="W291" s="435"/>
      <c r="X291" s="435"/>
      <c r="Y291" s="435"/>
      <c r="Z291" s="435"/>
    </row>
    <row r="292" spans="1:26" ht="12.75" x14ac:dyDescent="0.2">
      <c r="A292" s="435"/>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row>
    <row r="293" spans="1:26" ht="12.75" x14ac:dyDescent="0.2">
      <c r="A293" s="435"/>
      <c r="B293" s="435"/>
      <c r="C293" s="435"/>
      <c r="D293" s="435"/>
      <c r="E293" s="435"/>
      <c r="F293" s="435"/>
      <c r="G293" s="435"/>
      <c r="H293" s="435"/>
      <c r="I293" s="435"/>
      <c r="J293" s="435"/>
      <c r="K293" s="435"/>
      <c r="L293" s="435"/>
      <c r="M293" s="435"/>
      <c r="N293" s="435"/>
      <c r="O293" s="435"/>
      <c r="P293" s="435"/>
      <c r="Q293" s="435"/>
      <c r="R293" s="435"/>
      <c r="S293" s="435"/>
      <c r="T293" s="435"/>
      <c r="U293" s="435"/>
      <c r="V293" s="435"/>
      <c r="W293" s="435"/>
      <c r="X293" s="435"/>
      <c r="Y293" s="435"/>
      <c r="Z293" s="435"/>
    </row>
    <row r="294" spans="1:26" ht="12.75" x14ac:dyDescent="0.2">
      <c r="A294" s="435"/>
      <c r="B294" s="435"/>
      <c r="C294" s="435"/>
      <c r="D294" s="435"/>
      <c r="E294" s="435"/>
      <c r="F294" s="435"/>
      <c r="G294" s="435"/>
      <c r="H294" s="435"/>
      <c r="I294" s="435"/>
      <c r="J294" s="435"/>
      <c r="K294" s="435"/>
      <c r="L294" s="435"/>
      <c r="M294" s="435"/>
      <c r="N294" s="435"/>
      <c r="O294" s="435"/>
      <c r="P294" s="435"/>
      <c r="Q294" s="435"/>
      <c r="R294" s="435"/>
      <c r="S294" s="435"/>
      <c r="T294" s="435"/>
      <c r="U294" s="435"/>
      <c r="V294" s="435"/>
      <c r="W294" s="435"/>
      <c r="X294" s="435"/>
      <c r="Y294" s="435"/>
      <c r="Z294" s="435"/>
    </row>
    <row r="295" spans="1:26" ht="12.75" x14ac:dyDescent="0.2">
      <c r="A295" s="435"/>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row>
    <row r="296" spans="1:26" ht="12.75" x14ac:dyDescent="0.2">
      <c r="A296" s="435"/>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row>
    <row r="297" spans="1:26" ht="12.75" x14ac:dyDescent="0.2">
      <c r="A297" s="435"/>
      <c r="B297" s="435"/>
      <c r="C297" s="435"/>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row>
    <row r="298" spans="1:26" ht="12.75" x14ac:dyDescent="0.2">
      <c r="A298" s="435"/>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row>
    <row r="299" spans="1:26" ht="12.75" x14ac:dyDescent="0.2">
      <c r="A299" s="435"/>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row>
    <row r="300" spans="1:26" ht="12.75" x14ac:dyDescent="0.2">
      <c r="A300" s="435"/>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row>
    <row r="301" spans="1:26" ht="12.75" x14ac:dyDescent="0.2">
      <c r="A301" s="435"/>
      <c r="B301" s="435"/>
      <c r="C301" s="435"/>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row>
    <row r="302" spans="1:26" ht="12.75" x14ac:dyDescent="0.2">
      <c r="A302" s="435"/>
      <c r="B302" s="435"/>
      <c r="C302" s="435"/>
      <c r="D302" s="435"/>
      <c r="E302" s="435"/>
      <c r="F302" s="435"/>
      <c r="G302" s="435"/>
      <c r="H302" s="435"/>
      <c r="I302" s="435"/>
      <c r="J302" s="435"/>
      <c r="K302" s="435"/>
      <c r="L302" s="435"/>
      <c r="M302" s="435"/>
      <c r="N302" s="435"/>
      <c r="O302" s="435"/>
      <c r="P302" s="435"/>
      <c r="Q302" s="435"/>
      <c r="R302" s="435"/>
      <c r="S302" s="435"/>
      <c r="T302" s="435"/>
      <c r="U302" s="435"/>
      <c r="V302" s="435"/>
      <c r="W302" s="435"/>
      <c r="X302" s="435"/>
      <c r="Y302" s="435"/>
      <c r="Z302" s="435"/>
    </row>
    <row r="303" spans="1:26" ht="12.75" x14ac:dyDescent="0.2">
      <c r="A303" s="435"/>
      <c r="B303" s="435"/>
      <c r="C303" s="435"/>
      <c r="D303" s="435"/>
      <c r="E303" s="435"/>
      <c r="F303" s="435"/>
      <c r="G303" s="435"/>
      <c r="H303" s="435"/>
      <c r="I303" s="435"/>
      <c r="J303" s="435"/>
      <c r="K303" s="435"/>
      <c r="L303" s="435"/>
      <c r="M303" s="435"/>
      <c r="N303" s="435"/>
      <c r="O303" s="435"/>
      <c r="P303" s="435"/>
      <c r="Q303" s="435"/>
      <c r="R303" s="435"/>
      <c r="S303" s="435"/>
      <c r="T303" s="435"/>
      <c r="U303" s="435"/>
      <c r="V303" s="435"/>
      <c r="W303" s="435"/>
      <c r="X303" s="435"/>
      <c r="Y303" s="435"/>
      <c r="Z303" s="435"/>
    </row>
    <row r="304" spans="1:26" ht="12.75" x14ac:dyDescent="0.2">
      <c r="A304" s="435"/>
      <c r="B304" s="435"/>
      <c r="C304" s="435"/>
      <c r="D304" s="435"/>
      <c r="E304" s="435"/>
      <c r="F304" s="435"/>
      <c r="G304" s="435"/>
      <c r="H304" s="435"/>
      <c r="I304" s="435"/>
      <c r="J304" s="435"/>
      <c r="K304" s="435"/>
      <c r="L304" s="435"/>
      <c r="M304" s="435"/>
      <c r="N304" s="435"/>
      <c r="O304" s="435"/>
      <c r="P304" s="435"/>
      <c r="Q304" s="435"/>
      <c r="R304" s="435"/>
      <c r="S304" s="435"/>
      <c r="T304" s="435"/>
      <c r="U304" s="435"/>
      <c r="V304" s="435"/>
      <c r="W304" s="435"/>
      <c r="X304" s="435"/>
      <c r="Y304" s="435"/>
      <c r="Z304" s="435"/>
    </row>
    <row r="305" spans="1:26" ht="12.75" x14ac:dyDescent="0.2">
      <c r="A305" s="435"/>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row>
    <row r="306" spans="1:26" ht="12.75" x14ac:dyDescent="0.2">
      <c r="A306" s="435"/>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row>
    <row r="307" spans="1:26" ht="12.75" x14ac:dyDescent="0.2">
      <c r="A307" s="435"/>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row>
    <row r="308" spans="1:26" ht="12.75" x14ac:dyDescent="0.2">
      <c r="A308" s="435"/>
      <c r="B308" s="435"/>
      <c r="C308" s="435"/>
      <c r="D308" s="435"/>
      <c r="E308" s="435"/>
      <c r="F308" s="435"/>
      <c r="G308" s="435"/>
      <c r="H308" s="435"/>
      <c r="I308" s="435"/>
      <c r="J308" s="435"/>
      <c r="K308" s="435"/>
      <c r="L308" s="435"/>
      <c r="M308" s="435"/>
      <c r="N308" s="435"/>
      <c r="O308" s="435"/>
      <c r="P308" s="435"/>
      <c r="Q308" s="435"/>
      <c r="R308" s="435"/>
      <c r="S308" s="435"/>
      <c r="T308" s="435"/>
      <c r="U308" s="435"/>
      <c r="V308" s="435"/>
      <c r="W308" s="435"/>
      <c r="X308" s="435"/>
      <c r="Y308" s="435"/>
      <c r="Z308" s="435"/>
    </row>
    <row r="309" spans="1:26" ht="12.75" x14ac:dyDescent="0.2">
      <c r="A309" s="435"/>
      <c r="B309" s="435"/>
      <c r="C309" s="435"/>
      <c r="D309" s="435"/>
      <c r="E309" s="435"/>
      <c r="F309" s="435"/>
      <c r="G309" s="435"/>
      <c r="H309" s="435"/>
      <c r="I309" s="435"/>
      <c r="J309" s="435"/>
      <c r="K309" s="435"/>
      <c r="L309" s="435"/>
      <c r="M309" s="435"/>
      <c r="N309" s="435"/>
      <c r="O309" s="435"/>
      <c r="P309" s="435"/>
      <c r="Q309" s="435"/>
      <c r="R309" s="435"/>
      <c r="S309" s="435"/>
      <c r="T309" s="435"/>
      <c r="U309" s="435"/>
      <c r="V309" s="435"/>
      <c r="W309" s="435"/>
      <c r="X309" s="435"/>
      <c r="Y309" s="435"/>
      <c r="Z309" s="435"/>
    </row>
    <row r="310" spans="1:26" ht="12.75" x14ac:dyDescent="0.2">
      <c r="A310" s="435"/>
      <c r="B310" s="435"/>
      <c r="C310" s="435"/>
      <c r="D310" s="435"/>
      <c r="E310" s="435"/>
      <c r="F310" s="435"/>
      <c r="G310" s="435"/>
      <c r="H310" s="435"/>
      <c r="I310" s="435"/>
      <c r="J310" s="435"/>
      <c r="K310" s="435"/>
      <c r="L310" s="435"/>
      <c r="M310" s="435"/>
      <c r="N310" s="435"/>
      <c r="O310" s="435"/>
      <c r="P310" s="435"/>
      <c r="Q310" s="435"/>
      <c r="R310" s="435"/>
      <c r="S310" s="435"/>
      <c r="T310" s="435"/>
      <c r="U310" s="435"/>
      <c r="V310" s="435"/>
      <c r="W310" s="435"/>
      <c r="X310" s="435"/>
      <c r="Y310" s="435"/>
      <c r="Z310" s="435"/>
    </row>
    <row r="311" spans="1:26" ht="12.75" x14ac:dyDescent="0.2">
      <c r="A311" s="435"/>
      <c r="B311" s="435"/>
      <c r="C311" s="435"/>
      <c r="D311" s="435"/>
      <c r="E311" s="435"/>
      <c r="F311" s="435"/>
      <c r="G311" s="435"/>
      <c r="H311" s="435"/>
      <c r="I311" s="435"/>
      <c r="J311" s="435"/>
      <c r="K311" s="435"/>
      <c r="L311" s="435"/>
      <c r="M311" s="435"/>
      <c r="N311" s="435"/>
      <c r="O311" s="435"/>
      <c r="P311" s="435"/>
      <c r="Q311" s="435"/>
      <c r="R311" s="435"/>
      <c r="S311" s="435"/>
      <c r="T311" s="435"/>
      <c r="U311" s="435"/>
      <c r="V311" s="435"/>
      <c r="W311" s="435"/>
      <c r="X311" s="435"/>
      <c r="Y311" s="435"/>
      <c r="Z311" s="435"/>
    </row>
    <row r="312" spans="1:26" ht="12.75" x14ac:dyDescent="0.2">
      <c r="A312" s="435"/>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row>
    <row r="313" spans="1:26" ht="12.75" x14ac:dyDescent="0.2">
      <c r="A313" s="435"/>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row>
    <row r="314" spans="1:26" ht="12.75" x14ac:dyDescent="0.2">
      <c r="A314" s="435"/>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row>
    <row r="315" spans="1:26" ht="12.75" x14ac:dyDescent="0.2">
      <c r="A315" s="435"/>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row>
    <row r="316" spans="1:26" ht="12.75" x14ac:dyDescent="0.2">
      <c r="A316" s="435"/>
      <c r="B316" s="435"/>
      <c r="C316" s="435"/>
      <c r="D316" s="435"/>
      <c r="E316" s="435"/>
      <c r="F316" s="435"/>
      <c r="G316" s="435"/>
      <c r="H316" s="435"/>
      <c r="I316" s="435"/>
      <c r="J316" s="435"/>
      <c r="K316" s="435"/>
      <c r="L316" s="435"/>
      <c r="M316" s="435"/>
      <c r="N316" s="435"/>
      <c r="O316" s="435"/>
      <c r="P316" s="435"/>
      <c r="Q316" s="435"/>
      <c r="R316" s="435"/>
      <c r="S316" s="435"/>
      <c r="T316" s="435"/>
      <c r="U316" s="435"/>
      <c r="V316" s="435"/>
      <c r="W316" s="435"/>
      <c r="X316" s="435"/>
      <c r="Y316" s="435"/>
      <c r="Z316" s="435"/>
    </row>
    <row r="317" spans="1:26" ht="12.75" x14ac:dyDescent="0.2">
      <c r="A317" s="435"/>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row>
    <row r="318" spans="1:26" ht="12.75" x14ac:dyDescent="0.2">
      <c r="A318" s="435"/>
      <c r="B318" s="435"/>
      <c r="C318" s="435"/>
      <c r="D318" s="435"/>
      <c r="E318" s="435"/>
      <c r="F318" s="435"/>
      <c r="G318" s="435"/>
      <c r="H318" s="435"/>
      <c r="I318" s="435"/>
      <c r="J318" s="435"/>
      <c r="K318" s="435"/>
      <c r="L318" s="435"/>
      <c r="M318" s="435"/>
      <c r="N318" s="435"/>
      <c r="O318" s="435"/>
      <c r="P318" s="435"/>
      <c r="Q318" s="435"/>
      <c r="R318" s="435"/>
      <c r="S318" s="435"/>
      <c r="T318" s="435"/>
      <c r="U318" s="435"/>
      <c r="V318" s="435"/>
      <c r="W318" s="435"/>
      <c r="X318" s="435"/>
      <c r="Y318" s="435"/>
      <c r="Z318" s="435"/>
    </row>
    <row r="319" spans="1:26" ht="12.75" x14ac:dyDescent="0.2">
      <c r="A319" s="435"/>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row>
    <row r="320" spans="1:26" ht="12.75" x14ac:dyDescent="0.2">
      <c r="A320" s="435"/>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row>
    <row r="321" spans="1:26" ht="12.75" x14ac:dyDescent="0.2">
      <c r="A321" s="435"/>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row>
    <row r="322" spans="1:26" ht="12.75" x14ac:dyDescent="0.2">
      <c r="A322" s="435"/>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row>
    <row r="323" spans="1:26" ht="12.75" x14ac:dyDescent="0.2">
      <c r="A323" s="435"/>
      <c r="B323" s="435"/>
      <c r="C323" s="435"/>
      <c r="D323" s="435"/>
      <c r="E323" s="435"/>
      <c r="F323" s="435"/>
      <c r="G323" s="435"/>
      <c r="H323" s="435"/>
      <c r="I323" s="435"/>
      <c r="J323" s="435"/>
      <c r="K323" s="435"/>
      <c r="L323" s="435"/>
      <c r="M323" s="435"/>
      <c r="N323" s="435"/>
      <c r="O323" s="435"/>
      <c r="P323" s="435"/>
      <c r="Q323" s="435"/>
      <c r="R323" s="435"/>
      <c r="S323" s="435"/>
      <c r="T323" s="435"/>
      <c r="U323" s="435"/>
      <c r="V323" s="435"/>
      <c r="W323" s="435"/>
      <c r="X323" s="435"/>
      <c r="Y323" s="435"/>
      <c r="Z323" s="435"/>
    </row>
    <row r="324" spans="1:26" ht="12.75" x14ac:dyDescent="0.2">
      <c r="A324" s="435"/>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row>
    <row r="325" spans="1:26" ht="12.75" x14ac:dyDescent="0.2">
      <c r="A325" s="435"/>
      <c r="B325" s="435"/>
      <c r="C325" s="435"/>
      <c r="D325" s="435"/>
      <c r="E325" s="435"/>
      <c r="F325" s="435"/>
      <c r="G325" s="435"/>
      <c r="H325" s="435"/>
      <c r="I325" s="435"/>
      <c r="J325" s="435"/>
      <c r="K325" s="435"/>
      <c r="L325" s="435"/>
      <c r="M325" s="435"/>
      <c r="N325" s="435"/>
      <c r="O325" s="435"/>
      <c r="P325" s="435"/>
      <c r="Q325" s="435"/>
      <c r="R325" s="435"/>
      <c r="S325" s="435"/>
      <c r="T325" s="435"/>
      <c r="U325" s="435"/>
      <c r="V325" s="435"/>
      <c r="W325" s="435"/>
      <c r="X325" s="435"/>
      <c r="Y325" s="435"/>
      <c r="Z325" s="435"/>
    </row>
    <row r="326" spans="1:26" ht="12.75" x14ac:dyDescent="0.2">
      <c r="A326" s="435"/>
      <c r="B326" s="435"/>
      <c r="C326" s="435"/>
      <c r="D326" s="435"/>
      <c r="E326" s="435"/>
      <c r="F326" s="435"/>
      <c r="G326" s="435"/>
      <c r="H326" s="435"/>
      <c r="I326" s="435"/>
      <c r="J326" s="435"/>
      <c r="K326" s="435"/>
      <c r="L326" s="435"/>
      <c r="M326" s="435"/>
      <c r="N326" s="435"/>
      <c r="O326" s="435"/>
      <c r="P326" s="435"/>
      <c r="Q326" s="435"/>
      <c r="R326" s="435"/>
      <c r="S326" s="435"/>
      <c r="T326" s="435"/>
      <c r="U326" s="435"/>
      <c r="V326" s="435"/>
      <c r="W326" s="435"/>
      <c r="X326" s="435"/>
      <c r="Y326" s="435"/>
      <c r="Z326" s="435"/>
    </row>
    <row r="327" spans="1:26" ht="12.75" x14ac:dyDescent="0.2">
      <c r="A327" s="435"/>
      <c r="B327" s="435"/>
      <c r="C327" s="435"/>
      <c r="D327" s="435"/>
      <c r="E327" s="435"/>
      <c r="F327" s="435"/>
      <c r="G327" s="435"/>
      <c r="H327" s="435"/>
      <c r="I327" s="435"/>
      <c r="J327" s="435"/>
      <c r="K327" s="435"/>
      <c r="L327" s="435"/>
      <c r="M327" s="435"/>
      <c r="N327" s="435"/>
      <c r="O327" s="435"/>
      <c r="P327" s="435"/>
      <c r="Q327" s="435"/>
      <c r="R327" s="435"/>
      <c r="S327" s="435"/>
      <c r="T327" s="435"/>
      <c r="U327" s="435"/>
      <c r="V327" s="435"/>
      <c r="W327" s="435"/>
      <c r="X327" s="435"/>
      <c r="Y327" s="435"/>
      <c r="Z327" s="435"/>
    </row>
    <row r="328" spans="1:26" ht="12.75" x14ac:dyDescent="0.2">
      <c r="A328" s="435"/>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row>
    <row r="329" spans="1:26" ht="12.75" x14ac:dyDescent="0.2">
      <c r="A329" s="435"/>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row>
    <row r="330" spans="1:26" ht="12.75" x14ac:dyDescent="0.2">
      <c r="A330" s="435"/>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c r="Y330" s="435"/>
      <c r="Z330" s="435"/>
    </row>
    <row r="331" spans="1:26" ht="12.75" x14ac:dyDescent="0.2">
      <c r="A331" s="435"/>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row>
    <row r="332" spans="1:26" ht="12.75" x14ac:dyDescent="0.2">
      <c r="A332" s="435"/>
      <c r="B332" s="435"/>
      <c r="C332" s="435"/>
      <c r="D332" s="435"/>
      <c r="E332" s="435"/>
      <c r="F332" s="435"/>
      <c r="G332" s="435"/>
      <c r="H332" s="435"/>
      <c r="I332" s="435"/>
      <c r="J332" s="435"/>
      <c r="K332" s="435"/>
      <c r="L332" s="435"/>
      <c r="M332" s="435"/>
      <c r="N332" s="435"/>
      <c r="O332" s="435"/>
      <c r="P332" s="435"/>
      <c r="Q332" s="435"/>
      <c r="R332" s="435"/>
      <c r="S332" s="435"/>
      <c r="T332" s="435"/>
      <c r="U332" s="435"/>
      <c r="V332" s="435"/>
      <c r="W332" s="435"/>
      <c r="X332" s="435"/>
      <c r="Y332" s="435"/>
      <c r="Z332" s="435"/>
    </row>
    <row r="333" spans="1:26" ht="12.75" x14ac:dyDescent="0.2">
      <c r="A333" s="435"/>
      <c r="B333" s="435"/>
      <c r="C333" s="435"/>
      <c r="D333" s="435"/>
      <c r="E333" s="435"/>
      <c r="F333" s="435"/>
      <c r="G333" s="435"/>
      <c r="H333" s="435"/>
      <c r="I333" s="435"/>
      <c r="J333" s="435"/>
      <c r="K333" s="435"/>
      <c r="L333" s="435"/>
      <c r="M333" s="435"/>
      <c r="N333" s="435"/>
      <c r="O333" s="435"/>
      <c r="P333" s="435"/>
      <c r="Q333" s="435"/>
      <c r="R333" s="435"/>
      <c r="S333" s="435"/>
      <c r="T333" s="435"/>
      <c r="U333" s="435"/>
      <c r="V333" s="435"/>
      <c r="W333" s="435"/>
      <c r="X333" s="435"/>
      <c r="Y333" s="435"/>
      <c r="Z333" s="435"/>
    </row>
    <row r="334" spans="1:26" ht="12.75" x14ac:dyDescent="0.2">
      <c r="A334" s="435"/>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row>
    <row r="335" spans="1:26" ht="12.75" x14ac:dyDescent="0.2">
      <c r="A335" s="435"/>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row>
    <row r="336" spans="1:26" ht="12.75" x14ac:dyDescent="0.2">
      <c r="A336" s="435"/>
      <c r="B336" s="435"/>
      <c r="C336" s="435"/>
      <c r="D336" s="435"/>
      <c r="E336" s="435"/>
      <c r="F336" s="435"/>
      <c r="G336" s="435"/>
      <c r="H336" s="435"/>
      <c r="I336" s="435"/>
      <c r="J336" s="435"/>
      <c r="K336" s="435"/>
      <c r="L336" s="435"/>
      <c r="M336" s="435"/>
      <c r="N336" s="435"/>
      <c r="O336" s="435"/>
      <c r="P336" s="435"/>
      <c r="Q336" s="435"/>
      <c r="R336" s="435"/>
      <c r="S336" s="435"/>
      <c r="T336" s="435"/>
      <c r="U336" s="435"/>
      <c r="V336" s="435"/>
      <c r="W336" s="435"/>
      <c r="X336" s="435"/>
      <c r="Y336" s="435"/>
      <c r="Z336" s="435"/>
    </row>
    <row r="337" spans="1:26" ht="12.75" x14ac:dyDescent="0.2">
      <c r="A337" s="435"/>
      <c r="B337" s="435"/>
      <c r="C337" s="435"/>
      <c r="D337" s="435"/>
      <c r="E337" s="435"/>
      <c r="F337" s="435"/>
      <c r="G337" s="435"/>
      <c r="H337" s="435"/>
      <c r="I337" s="435"/>
      <c r="J337" s="435"/>
      <c r="K337" s="435"/>
      <c r="L337" s="435"/>
      <c r="M337" s="435"/>
      <c r="N337" s="435"/>
      <c r="O337" s="435"/>
      <c r="P337" s="435"/>
      <c r="Q337" s="435"/>
      <c r="R337" s="435"/>
      <c r="S337" s="435"/>
      <c r="T337" s="435"/>
      <c r="U337" s="435"/>
      <c r="V337" s="435"/>
      <c r="W337" s="435"/>
      <c r="X337" s="435"/>
      <c r="Y337" s="435"/>
      <c r="Z337" s="435"/>
    </row>
    <row r="338" spans="1:26" ht="12.75" x14ac:dyDescent="0.2">
      <c r="A338" s="435"/>
      <c r="B338" s="435"/>
      <c r="C338" s="435"/>
      <c r="D338" s="435"/>
      <c r="E338" s="435"/>
      <c r="F338" s="435"/>
      <c r="G338" s="435"/>
      <c r="H338" s="435"/>
      <c r="I338" s="435"/>
      <c r="J338" s="435"/>
      <c r="K338" s="435"/>
      <c r="L338" s="435"/>
      <c r="M338" s="435"/>
      <c r="N338" s="435"/>
      <c r="O338" s="435"/>
      <c r="P338" s="435"/>
      <c r="Q338" s="435"/>
      <c r="R338" s="435"/>
      <c r="S338" s="435"/>
      <c r="T338" s="435"/>
      <c r="U338" s="435"/>
      <c r="V338" s="435"/>
      <c r="W338" s="435"/>
      <c r="X338" s="435"/>
      <c r="Y338" s="435"/>
      <c r="Z338" s="435"/>
    </row>
    <row r="339" spans="1:26" ht="12.75" x14ac:dyDescent="0.2">
      <c r="A339" s="435"/>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row>
    <row r="340" spans="1:26" ht="12.75" x14ac:dyDescent="0.2">
      <c r="A340" s="435"/>
      <c r="B340" s="435"/>
      <c r="C340" s="435"/>
      <c r="D340" s="435"/>
      <c r="E340" s="435"/>
      <c r="F340" s="435"/>
      <c r="G340" s="435"/>
      <c r="H340" s="435"/>
      <c r="I340" s="435"/>
      <c r="J340" s="435"/>
      <c r="K340" s="435"/>
      <c r="L340" s="435"/>
      <c r="M340" s="435"/>
      <c r="N340" s="435"/>
      <c r="O340" s="435"/>
      <c r="P340" s="435"/>
      <c r="Q340" s="435"/>
      <c r="R340" s="435"/>
      <c r="S340" s="435"/>
      <c r="T340" s="435"/>
      <c r="U340" s="435"/>
      <c r="V340" s="435"/>
      <c r="W340" s="435"/>
      <c r="X340" s="435"/>
      <c r="Y340" s="435"/>
      <c r="Z340" s="435"/>
    </row>
    <row r="341" spans="1:26" ht="12.75" x14ac:dyDescent="0.2">
      <c r="A341" s="435"/>
      <c r="B341" s="435"/>
      <c r="C341" s="435"/>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row>
    <row r="342" spans="1:26" ht="12.75" x14ac:dyDescent="0.2">
      <c r="A342" s="435"/>
      <c r="B342" s="435"/>
      <c r="C342" s="435"/>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row>
    <row r="343" spans="1:26" ht="12.75" x14ac:dyDescent="0.2">
      <c r="A343" s="435"/>
      <c r="B343" s="435"/>
      <c r="C343" s="435"/>
      <c r="D343" s="435"/>
      <c r="E343" s="435"/>
      <c r="F343" s="435"/>
      <c r="G343" s="435"/>
      <c r="H343" s="435"/>
      <c r="I343" s="435"/>
      <c r="J343" s="435"/>
      <c r="K343" s="435"/>
      <c r="L343" s="435"/>
      <c r="M343" s="435"/>
      <c r="N343" s="435"/>
      <c r="O343" s="435"/>
      <c r="P343" s="435"/>
      <c r="Q343" s="435"/>
      <c r="R343" s="435"/>
      <c r="S343" s="435"/>
      <c r="T343" s="435"/>
      <c r="U343" s="435"/>
      <c r="V343" s="435"/>
      <c r="W343" s="435"/>
      <c r="X343" s="435"/>
      <c r="Y343" s="435"/>
      <c r="Z343" s="435"/>
    </row>
    <row r="344" spans="1:26" ht="12.75" x14ac:dyDescent="0.2">
      <c r="A344" s="435"/>
      <c r="B344" s="435"/>
      <c r="C344" s="435"/>
      <c r="D344" s="435"/>
      <c r="E344" s="435"/>
      <c r="F344" s="435"/>
      <c r="G344" s="435"/>
      <c r="H344" s="435"/>
      <c r="I344" s="435"/>
      <c r="J344" s="435"/>
      <c r="K344" s="435"/>
      <c r="L344" s="435"/>
      <c r="M344" s="435"/>
      <c r="N344" s="435"/>
      <c r="O344" s="435"/>
      <c r="P344" s="435"/>
      <c r="Q344" s="435"/>
      <c r="R344" s="435"/>
      <c r="S344" s="435"/>
      <c r="T344" s="435"/>
      <c r="U344" s="435"/>
      <c r="V344" s="435"/>
      <c r="W344" s="435"/>
      <c r="X344" s="435"/>
      <c r="Y344" s="435"/>
      <c r="Z344" s="435"/>
    </row>
    <row r="345" spans="1:26" ht="12.75" x14ac:dyDescent="0.2">
      <c r="A345" s="435"/>
      <c r="B345" s="435"/>
      <c r="C345" s="435"/>
      <c r="D345" s="435"/>
      <c r="E345" s="435"/>
      <c r="F345" s="435"/>
      <c r="G345" s="435"/>
      <c r="H345" s="435"/>
      <c r="I345" s="435"/>
      <c r="J345" s="435"/>
      <c r="K345" s="435"/>
      <c r="L345" s="435"/>
      <c r="M345" s="435"/>
      <c r="N345" s="435"/>
      <c r="O345" s="435"/>
      <c r="P345" s="435"/>
      <c r="Q345" s="435"/>
      <c r="R345" s="435"/>
      <c r="S345" s="435"/>
      <c r="T345" s="435"/>
      <c r="U345" s="435"/>
      <c r="V345" s="435"/>
      <c r="W345" s="435"/>
      <c r="X345" s="435"/>
      <c r="Y345" s="435"/>
      <c r="Z345" s="435"/>
    </row>
    <row r="346" spans="1:26" ht="12.75" x14ac:dyDescent="0.2">
      <c r="A346" s="435"/>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row>
    <row r="347" spans="1:26" ht="12.75" x14ac:dyDescent="0.2">
      <c r="A347" s="435"/>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row>
    <row r="348" spans="1:26" ht="12.75" x14ac:dyDescent="0.2">
      <c r="A348" s="435"/>
      <c r="B348" s="435"/>
      <c r="C348" s="435"/>
      <c r="D348" s="435"/>
      <c r="E348" s="435"/>
      <c r="F348" s="435"/>
      <c r="G348" s="435"/>
      <c r="H348" s="435"/>
      <c r="I348" s="435"/>
      <c r="J348" s="435"/>
      <c r="K348" s="435"/>
      <c r="L348" s="435"/>
      <c r="M348" s="435"/>
      <c r="N348" s="435"/>
      <c r="O348" s="435"/>
      <c r="P348" s="435"/>
      <c r="Q348" s="435"/>
      <c r="R348" s="435"/>
      <c r="S348" s="435"/>
      <c r="T348" s="435"/>
      <c r="U348" s="435"/>
      <c r="V348" s="435"/>
      <c r="W348" s="435"/>
      <c r="X348" s="435"/>
      <c r="Y348" s="435"/>
      <c r="Z348" s="435"/>
    </row>
    <row r="349" spans="1:26" ht="12.75" x14ac:dyDescent="0.2">
      <c r="A349" s="435"/>
      <c r="B349" s="435"/>
      <c r="C349" s="435"/>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row>
    <row r="350" spans="1:26" ht="12.75" x14ac:dyDescent="0.2">
      <c r="A350" s="435"/>
      <c r="B350" s="435"/>
      <c r="C350" s="435"/>
      <c r="D350" s="435"/>
      <c r="E350" s="435"/>
      <c r="F350" s="435"/>
      <c r="G350" s="435"/>
      <c r="H350" s="435"/>
      <c r="I350" s="435"/>
      <c r="J350" s="435"/>
      <c r="K350" s="435"/>
      <c r="L350" s="435"/>
      <c r="M350" s="435"/>
      <c r="N350" s="435"/>
      <c r="O350" s="435"/>
      <c r="P350" s="435"/>
      <c r="Q350" s="435"/>
      <c r="R350" s="435"/>
      <c r="S350" s="435"/>
      <c r="T350" s="435"/>
      <c r="U350" s="435"/>
      <c r="V350" s="435"/>
      <c r="W350" s="435"/>
      <c r="X350" s="435"/>
      <c r="Y350" s="435"/>
      <c r="Z350" s="435"/>
    </row>
    <row r="351" spans="1:26" ht="12.75" x14ac:dyDescent="0.2">
      <c r="A351" s="435"/>
      <c r="B351" s="435"/>
      <c r="C351" s="435"/>
      <c r="D351" s="435"/>
      <c r="E351" s="435"/>
      <c r="F351" s="435"/>
      <c r="G351" s="435"/>
      <c r="H351" s="435"/>
      <c r="I351" s="435"/>
      <c r="J351" s="435"/>
      <c r="K351" s="435"/>
      <c r="L351" s="435"/>
      <c r="M351" s="435"/>
      <c r="N351" s="435"/>
      <c r="O351" s="435"/>
      <c r="P351" s="435"/>
      <c r="Q351" s="435"/>
      <c r="R351" s="435"/>
      <c r="S351" s="435"/>
      <c r="T351" s="435"/>
      <c r="U351" s="435"/>
      <c r="V351" s="435"/>
      <c r="W351" s="435"/>
      <c r="X351" s="435"/>
      <c r="Y351" s="435"/>
      <c r="Z351" s="435"/>
    </row>
    <row r="352" spans="1:26" ht="12.75" x14ac:dyDescent="0.2">
      <c r="A352" s="435"/>
      <c r="B352" s="435"/>
      <c r="C352" s="435"/>
      <c r="D352" s="435"/>
      <c r="E352" s="435"/>
      <c r="F352" s="435"/>
      <c r="G352" s="435"/>
      <c r="H352" s="435"/>
      <c r="I352" s="435"/>
      <c r="J352" s="435"/>
      <c r="K352" s="435"/>
      <c r="L352" s="435"/>
      <c r="M352" s="435"/>
      <c r="N352" s="435"/>
      <c r="O352" s="435"/>
      <c r="P352" s="435"/>
      <c r="Q352" s="435"/>
      <c r="R352" s="435"/>
      <c r="S352" s="435"/>
      <c r="T352" s="435"/>
      <c r="U352" s="435"/>
      <c r="V352" s="435"/>
      <c r="W352" s="435"/>
      <c r="X352" s="435"/>
      <c r="Y352" s="435"/>
      <c r="Z352" s="435"/>
    </row>
    <row r="353" spans="1:26" ht="12.75" x14ac:dyDescent="0.2">
      <c r="A353" s="435"/>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row>
    <row r="354" spans="1:26" ht="12.75" x14ac:dyDescent="0.2">
      <c r="A354" s="435"/>
      <c r="B354" s="435"/>
      <c r="C354" s="435"/>
      <c r="D354" s="435"/>
      <c r="E354" s="435"/>
      <c r="F354" s="435"/>
      <c r="G354" s="435"/>
      <c r="H354" s="435"/>
      <c r="I354" s="435"/>
      <c r="J354" s="435"/>
      <c r="K354" s="435"/>
      <c r="L354" s="435"/>
      <c r="M354" s="435"/>
      <c r="N354" s="435"/>
      <c r="O354" s="435"/>
      <c r="P354" s="435"/>
      <c r="Q354" s="435"/>
      <c r="R354" s="435"/>
      <c r="S354" s="435"/>
      <c r="T354" s="435"/>
      <c r="U354" s="435"/>
      <c r="V354" s="435"/>
      <c r="W354" s="435"/>
      <c r="X354" s="435"/>
      <c r="Y354" s="435"/>
      <c r="Z354" s="435"/>
    </row>
    <row r="355" spans="1:26" ht="12.75" x14ac:dyDescent="0.2">
      <c r="A355" s="435"/>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row>
    <row r="356" spans="1:26" ht="12.75" x14ac:dyDescent="0.2">
      <c r="A356" s="435"/>
      <c r="B356" s="435"/>
      <c r="C356" s="435"/>
      <c r="D356" s="435"/>
      <c r="E356" s="435"/>
      <c r="F356" s="435"/>
      <c r="G356" s="435"/>
      <c r="H356" s="435"/>
      <c r="I356" s="435"/>
      <c r="J356" s="435"/>
      <c r="K356" s="435"/>
      <c r="L356" s="435"/>
      <c r="M356" s="435"/>
      <c r="N356" s="435"/>
      <c r="O356" s="435"/>
      <c r="P356" s="435"/>
      <c r="Q356" s="435"/>
      <c r="R356" s="435"/>
      <c r="S356" s="435"/>
      <c r="T356" s="435"/>
      <c r="U356" s="435"/>
      <c r="V356" s="435"/>
      <c r="W356" s="435"/>
      <c r="X356" s="435"/>
      <c r="Y356" s="435"/>
      <c r="Z356" s="435"/>
    </row>
    <row r="357" spans="1:26" ht="12.75" x14ac:dyDescent="0.2">
      <c r="A357" s="435"/>
      <c r="B357" s="435"/>
      <c r="C357" s="435"/>
      <c r="D357" s="435"/>
      <c r="E357" s="435"/>
      <c r="F357" s="435"/>
      <c r="G357" s="435"/>
      <c r="H357" s="435"/>
      <c r="I357" s="435"/>
      <c r="J357" s="435"/>
      <c r="K357" s="435"/>
      <c r="L357" s="435"/>
      <c r="M357" s="435"/>
      <c r="N357" s="435"/>
      <c r="O357" s="435"/>
      <c r="P357" s="435"/>
      <c r="Q357" s="435"/>
      <c r="R357" s="435"/>
      <c r="S357" s="435"/>
      <c r="T357" s="435"/>
      <c r="U357" s="435"/>
      <c r="V357" s="435"/>
      <c r="W357" s="435"/>
      <c r="X357" s="435"/>
      <c r="Y357" s="435"/>
      <c r="Z357" s="435"/>
    </row>
    <row r="358" spans="1:26" ht="12.75" x14ac:dyDescent="0.2">
      <c r="A358" s="435"/>
      <c r="B358" s="435"/>
      <c r="C358" s="435"/>
      <c r="D358" s="435"/>
      <c r="E358" s="435"/>
      <c r="F358" s="435"/>
      <c r="G358" s="435"/>
      <c r="H358" s="435"/>
      <c r="I358" s="435"/>
      <c r="J358" s="435"/>
      <c r="K358" s="435"/>
      <c r="L358" s="435"/>
      <c r="M358" s="435"/>
      <c r="N358" s="435"/>
      <c r="O358" s="435"/>
      <c r="P358" s="435"/>
      <c r="Q358" s="435"/>
      <c r="R358" s="435"/>
      <c r="S358" s="435"/>
      <c r="T358" s="435"/>
      <c r="U358" s="435"/>
      <c r="V358" s="435"/>
      <c r="W358" s="435"/>
      <c r="X358" s="435"/>
      <c r="Y358" s="435"/>
      <c r="Z358" s="435"/>
    </row>
    <row r="359" spans="1:26" ht="12.75" x14ac:dyDescent="0.2">
      <c r="A359" s="435"/>
      <c r="B359" s="435"/>
      <c r="C359" s="435"/>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row>
    <row r="360" spans="1:26" ht="12.75" x14ac:dyDescent="0.2">
      <c r="A360" s="435"/>
      <c r="B360" s="435"/>
      <c r="C360" s="435"/>
      <c r="D360" s="435"/>
      <c r="E360" s="435"/>
      <c r="F360" s="435"/>
      <c r="G360" s="435"/>
      <c r="H360" s="435"/>
      <c r="I360" s="435"/>
      <c r="J360" s="435"/>
      <c r="K360" s="435"/>
      <c r="L360" s="435"/>
      <c r="M360" s="435"/>
      <c r="N360" s="435"/>
      <c r="O360" s="435"/>
      <c r="P360" s="435"/>
      <c r="Q360" s="435"/>
      <c r="R360" s="435"/>
      <c r="S360" s="435"/>
      <c r="T360" s="435"/>
      <c r="U360" s="435"/>
      <c r="V360" s="435"/>
      <c r="W360" s="435"/>
      <c r="X360" s="435"/>
      <c r="Y360" s="435"/>
      <c r="Z360" s="435"/>
    </row>
    <row r="361" spans="1:26" ht="12.75" x14ac:dyDescent="0.2">
      <c r="A361" s="435"/>
      <c r="B361" s="435"/>
      <c r="C361" s="435"/>
      <c r="D361" s="435"/>
      <c r="E361" s="435"/>
      <c r="F361" s="435"/>
      <c r="G361" s="435"/>
      <c r="H361" s="435"/>
      <c r="I361" s="435"/>
      <c r="J361" s="435"/>
      <c r="K361" s="435"/>
      <c r="L361" s="435"/>
      <c r="M361" s="435"/>
      <c r="N361" s="435"/>
      <c r="O361" s="435"/>
      <c r="P361" s="435"/>
      <c r="Q361" s="435"/>
      <c r="R361" s="435"/>
      <c r="S361" s="435"/>
      <c r="T361" s="435"/>
      <c r="U361" s="435"/>
      <c r="V361" s="435"/>
      <c r="W361" s="435"/>
      <c r="X361" s="435"/>
      <c r="Y361" s="435"/>
      <c r="Z361" s="435"/>
    </row>
    <row r="362" spans="1:26" ht="12.75" x14ac:dyDescent="0.2">
      <c r="A362" s="435"/>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row>
    <row r="363" spans="1:26" ht="12.75" x14ac:dyDescent="0.2">
      <c r="A363" s="435"/>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row>
    <row r="364" spans="1:26" ht="12.75" x14ac:dyDescent="0.2">
      <c r="A364" s="435"/>
      <c r="B364" s="435"/>
      <c r="C364" s="435"/>
      <c r="D364" s="435"/>
      <c r="E364" s="435"/>
      <c r="F364" s="435"/>
      <c r="G364" s="435"/>
      <c r="H364" s="435"/>
      <c r="I364" s="435"/>
      <c r="J364" s="435"/>
      <c r="K364" s="435"/>
      <c r="L364" s="435"/>
      <c r="M364" s="435"/>
      <c r="N364" s="435"/>
      <c r="O364" s="435"/>
      <c r="P364" s="435"/>
      <c r="Q364" s="435"/>
      <c r="R364" s="435"/>
      <c r="S364" s="435"/>
      <c r="T364" s="435"/>
      <c r="U364" s="435"/>
      <c r="V364" s="435"/>
      <c r="W364" s="435"/>
      <c r="X364" s="435"/>
      <c r="Y364" s="435"/>
      <c r="Z364" s="435"/>
    </row>
    <row r="365" spans="1:26" ht="12.75" x14ac:dyDescent="0.2">
      <c r="A365" s="435"/>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row>
    <row r="366" spans="1:26" ht="12.75" x14ac:dyDescent="0.2">
      <c r="A366" s="435"/>
      <c r="B366" s="435"/>
      <c r="C366" s="435"/>
      <c r="D366" s="435"/>
      <c r="E366" s="435"/>
      <c r="F366" s="435"/>
      <c r="G366" s="435"/>
      <c r="H366" s="435"/>
      <c r="I366" s="435"/>
      <c r="J366" s="435"/>
      <c r="K366" s="435"/>
      <c r="L366" s="435"/>
      <c r="M366" s="435"/>
      <c r="N366" s="435"/>
      <c r="O366" s="435"/>
      <c r="P366" s="435"/>
      <c r="Q366" s="435"/>
      <c r="R366" s="435"/>
      <c r="S366" s="435"/>
      <c r="T366" s="435"/>
      <c r="U366" s="435"/>
      <c r="V366" s="435"/>
      <c r="W366" s="435"/>
      <c r="X366" s="435"/>
      <c r="Y366" s="435"/>
      <c r="Z366" s="435"/>
    </row>
    <row r="367" spans="1:26" ht="12.75" x14ac:dyDescent="0.2">
      <c r="A367" s="435"/>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row>
    <row r="368" spans="1:26" ht="12.75" x14ac:dyDescent="0.2">
      <c r="A368" s="435"/>
      <c r="B368" s="435"/>
      <c r="C368" s="435"/>
      <c r="D368" s="435"/>
      <c r="E368" s="435"/>
      <c r="F368" s="435"/>
      <c r="G368" s="435"/>
      <c r="H368" s="435"/>
      <c r="I368" s="435"/>
      <c r="J368" s="435"/>
      <c r="K368" s="435"/>
      <c r="L368" s="435"/>
      <c r="M368" s="435"/>
      <c r="N368" s="435"/>
      <c r="O368" s="435"/>
      <c r="P368" s="435"/>
      <c r="Q368" s="435"/>
      <c r="R368" s="435"/>
      <c r="S368" s="435"/>
      <c r="T368" s="435"/>
      <c r="U368" s="435"/>
      <c r="V368" s="435"/>
      <c r="W368" s="435"/>
      <c r="X368" s="435"/>
      <c r="Y368" s="435"/>
      <c r="Z368" s="435"/>
    </row>
    <row r="369" spans="1:26" ht="12.75" x14ac:dyDescent="0.2">
      <c r="A369" s="435"/>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row>
    <row r="370" spans="1:26" ht="12.75" x14ac:dyDescent="0.2">
      <c r="A370" s="435"/>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row>
    <row r="371" spans="1:26" ht="12.75" x14ac:dyDescent="0.2">
      <c r="A371" s="435"/>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row>
    <row r="372" spans="1:26" ht="12.75" x14ac:dyDescent="0.2">
      <c r="A372" s="435"/>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row>
    <row r="373" spans="1:26" ht="12.75" x14ac:dyDescent="0.2">
      <c r="A373" s="435"/>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row>
    <row r="374" spans="1:26" ht="12.75" x14ac:dyDescent="0.2">
      <c r="A374" s="435"/>
      <c r="B374" s="435"/>
      <c r="C374" s="435"/>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row>
    <row r="375" spans="1:26" ht="12.75" x14ac:dyDescent="0.2">
      <c r="A375" s="435"/>
      <c r="B375" s="435"/>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row>
    <row r="376" spans="1:26" ht="12.75" x14ac:dyDescent="0.2">
      <c r="A376" s="435"/>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row>
    <row r="377" spans="1:26" ht="12.75" x14ac:dyDescent="0.2">
      <c r="A377" s="435"/>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row>
    <row r="378" spans="1:26" ht="12.75" x14ac:dyDescent="0.2">
      <c r="A378" s="435"/>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row>
    <row r="379" spans="1:26" ht="12.75" x14ac:dyDescent="0.2">
      <c r="A379" s="435"/>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row>
    <row r="380" spans="1:26" ht="12.75" x14ac:dyDescent="0.2">
      <c r="A380" s="435"/>
      <c r="B380" s="435"/>
      <c r="C380" s="435"/>
      <c r="D380" s="435"/>
      <c r="E380" s="435"/>
      <c r="F380" s="435"/>
      <c r="G380" s="435"/>
      <c r="H380" s="435"/>
      <c r="I380" s="435"/>
      <c r="J380" s="435"/>
      <c r="K380" s="435"/>
      <c r="L380" s="435"/>
      <c r="M380" s="435"/>
      <c r="N380" s="435"/>
      <c r="O380" s="435"/>
      <c r="P380" s="435"/>
      <c r="Q380" s="435"/>
      <c r="R380" s="435"/>
      <c r="S380" s="435"/>
      <c r="T380" s="435"/>
      <c r="U380" s="435"/>
      <c r="V380" s="435"/>
      <c r="W380" s="435"/>
      <c r="X380" s="435"/>
      <c r="Y380" s="435"/>
      <c r="Z380" s="435"/>
    </row>
    <row r="381" spans="1:26" ht="12.75" x14ac:dyDescent="0.2">
      <c r="A381" s="435"/>
      <c r="B381" s="435"/>
      <c r="C381" s="435"/>
      <c r="D381" s="435"/>
      <c r="E381" s="435"/>
      <c r="F381" s="435"/>
      <c r="G381" s="435"/>
      <c r="H381" s="435"/>
      <c r="I381" s="435"/>
      <c r="J381" s="435"/>
      <c r="K381" s="435"/>
      <c r="L381" s="435"/>
      <c r="M381" s="435"/>
      <c r="N381" s="435"/>
      <c r="O381" s="435"/>
      <c r="P381" s="435"/>
      <c r="Q381" s="435"/>
      <c r="R381" s="435"/>
      <c r="S381" s="435"/>
      <c r="T381" s="435"/>
      <c r="U381" s="435"/>
      <c r="V381" s="435"/>
      <c r="W381" s="435"/>
      <c r="X381" s="435"/>
      <c r="Y381" s="435"/>
      <c r="Z381" s="435"/>
    </row>
    <row r="382" spans="1:26" ht="12.75" x14ac:dyDescent="0.2">
      <c r="A382" s="435"/>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row>
    <row r="383" spans="1:26" ht="12.75" x14ac:dyDescent="0.2">
      <c r="A383" s="435"/>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row>
    <row r="384" spans="1:26" ht="12.75" x14ac:dyDescent="0.2">
      <c r="A384" s="435"/>
      <c r="B384" s="435"/>
      <c r="C384" s="435"/>
      <c r="D384" s="435"/>
      <c r="E384" s="435"/>
      <c r="F384" s="435"/>
      <c r="G384" s="435"/>
      <c r="H384" s="435"/>
      <c r="I384" s="435"/>
      <c r="J384" s="435"/>
      <c r="K384" s="435"/>
      <c r="L384" s="435"/>
      <c r="M384" s="435"/>
      <c r="N384" s="435"/>
      <c r="O384" s="435"/>
      <c r="P384" s="435"/>
      <c r="Q384" s="435"/>
      <c r="R384" s="435"/>
      <c r="S384" s="435"/>
      <c r="T384" s="435"/>
      <c r="U384" s="435"/>
      <c r="V384" s="435"/>
      <c r="W384" s="435"/>
      <c r="X384" s="435"/>
      <c r="Y384" s="435"/>
      <c r="Z384" s="435"/>
    </row>
    <row r="385" spans="1:26" ht="12.75" x14ac:dyDescent="0.2">
      <c r="A385" s="435"/>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row>
    <row r="386" spans="1:26" ht="12.75" x14ac:dyDescent="0.2">
      <c r="A386" s="435"/>
      <c r="B386" s="435"/>
      <c r="C386" s="435"/>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row>
    <row r="387" spans="1:26" ht="12.75" x14ac:dyDescent="0.2">
      <c r="A387" s="435"/>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row>
    <row r="388" spans="1:26" ht="12.75" x14ac:dyDescent="0.2">
      <c r="A388" s="435"/>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row>
    <row r="389" spans="1:26" ht="12.75" x14ac:dyDescent="0.2">
      <c r="A389" s="435"/>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row>
    <row r="390" spans="1:26" ht="12.75" x14ac:dyDescent="0.2">
      <c r="A390" s="435"/>
      <c r="B390" s="435"/>
      <c r="C390" s="435"/>
      <c r="D390" s="435"/>
      <c r="E390" s="435"/>
      <c r="F390" s="435"/>
      <c r="G390" s="435"/>
      <c r="H390" s="435"/>
      <c r="I390" s="435"/>
      <c r="J390" s="435"/>
      <c r="K390" s="435"/>
      <c r="L390" s="435"/>
      <c r="M390" s="435"/>
      <c r="N390" s="435"/>
      <c r="O390" s="435"/>
      <c r="P390" s="435"/>
      <c r="Q390" s="435"/>
      <c r="R390" s="435"/>
      <c r="S390" s="435"/>
      <c r="T390" s="435"/>
      <c r="U390" s="435"/>
      <c r="V390" s="435"/>
      <c r="W390" s="435"/>
      <c r="X390" s="435"/>
      <c r="Y390" s="435"/>
      <c r="Z390" s="435"/>
    </row>
    <row r="391" spans="1:26" ht="12.75" x14ac:dyDescent="0.2">
      <c r="A391" s="435"/>
      <c r="B391" s="435"/>
      <c r="C391" s="435"/>
      <c r="D391" s="435"/>
      <c r="E391" s="435"/>
      <c r="F391" s="435"/>
      <c r="G391" s="435"/>
      <c r="H391" s="435"/>
      <c r="I391" s="435"/>
      <c r="J391" s="435"/>
      <c r="K391" s="435"/>
      <c r="L391" s="435"/>
      <c r="M391" s="435"/>
      <c r="N391" s="435"/>
      <c r="O391" s="435"/>
      <c r="P391" s="435"/>
      <c r="Q391" s="435"/>
      <c r="R391" s="435"/>
      <c r="S391" s="435"/>
      <c r="T391" s="435"/>
      <c r="U391" s="435"/>
      <c r="V391" s="435"/>
      <c r="W391" s="435"/>
      <c r="X391" s="435"/>
      <c r="Y391" s="435"/>
      <c r="Z391" s="435"/>
    </row>
    <row r="392" spans="1:26" ht="12.75" x14ac:dyDescent="0.2">
      <c r="A392" s="435"/>
      <c r="B392" s="435"/>
      <c r="C392" s="435"/>
      <c r="D392" s="435"/>
      <c r="E392" s="435"/>
      <c r="F392" s="435"/>
      <c r="G392" s="435"/>
      <c r="H392" s="435"/>
      <c r="I392" s="435"/>
      <c r="J392" s="435"/>
      <c r="K392" s="435"/>
      <c r="L392" s="435"/>
      <c r="M392" s="435"/>
      <c r="N392" s="435"/>
      <c r="O392" s="435"/>
      <c r="P392" s="435"/>
      <c r="Q392" s="435"/>
      <c r="R392" s="435"/>
      <c r="S392" s="435"/>
      <c r="T392" s="435"/>
      <c r="U392" s="435"/>
      <c r="V392" s="435"/>
      <c r="W392" s="435"/>
      <c r="X392" s="435"/>
      <c r="Y392" s="435"/>
      <c r="Z392" s="435"/>
    </row>
    <row r="393" spans="1:26" ht="12.75" x14ac:dyDescent="0.2">
      <c r="A393" s="435"/>
      <c r="B393" s="435"/>
      <c r="C393" s="435"/>
      <c r="D393" s="435"/>
      <c r="E393" s="435"/>
      <c r="F393" s="435"/>
      <c r="G393" s="435"/>
      <c r="H393" s="435"/>
      <c r="I393" s="435"/>
      <c r="J393" s="435"/>
      <c r="K393" s="435"/>
      <c r="L393" s="435"/>
      <c r="M393" s="435"/>
      <c r="N393" s="435"/>
      <c r="O393" s="435"/>
      <c r="P393" s="435"/>
      <c r="Q393" s="435"/>
      <c r="R393" s="435"/>
      <c r="S393" s="435"/>
      <c r="T393" s="435"/>
      <c r="U393" s="435"/>
      <c r="V393" s="435"/>
      <c r="W393" s="435"/>
      <c r="X393" s="435"/>
      <c r="Y393" s="435"/>
      <c r="Z393" s="435"/>
    </row>
    <row r="394" spans="1:26" ht="12.75" x14ac:dyDescent="0.2">
      <c r="A394" s="435"/>
      <c r="B394" s="435"/>
      <c r="C394" s="435"/>
      <c r="D394" s="435"/>
      <c r="E394" s="435"/>
      <c r="F394" s="435"/>
      <c r="G394" s="435"/>
      <c r="H394" s="435"/>
      <c r="I394" s="435"/>
      <c r="J394" s="435"/>
      <c r="K394" s="435"/>
      <c r="L394" s="435"/>
      <c r="M394" s="435"/>
      <c r="N394" s="435"/>
      <c r="O394" s="435"/>
      <c r="P394" s="435"/>
      <c r="Q394" s="435"/>
      <c r="R394" s="435"/>
      <c r="S394" s="435"/>
      <c r="T394" s="435"/>
      <c r="U394" s="435"/>
      <c r="V394" s="435"/>
      <c r="W394" s="435"/>
      <c r="X394" s="435"/>
      <c r="Y394" s="435"/>
      <c r="Z394" s="435"/>
    </row>
    <row r="395" spans="1:26" ht="12.75" x14ac:dyDescent="0.2">
      <c r="A395" s="435"/>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row>
    <row r="396" spans="1:26" ht="12.75" x14ac:dyDescent="0.2">
      <c r="A396" s="435"/>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row>
    <row r="397" spans="1:26" ht="12.75" x14ac:dyDescent="0.2">
      <c r="A397" s="435"/>
      <c r="B397" s="435"/>
      <c r="C397" s="435"/>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row>
    <row r="398" spans="1:26" ht="12.75" x14ac:dyDescent="0.2">
      <c r="A398" s="435"/>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row>
    <row r="399" spans="1:26" ht="12.75" x14ac:dyDescent="0.2">
      <c r="A399" s="435"/>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row>
    <row r="400" spans="1:26" ht="12.75" x14ac:dyDescent="0.2">
      <c r="A400" s="435"/>
      <c r="B400" s="435"/>
      <c r="C400" s="435"/>
      <c r="D400" s="435"/>
      <c r="E400" s="435"/>
      <c r="F400" s="435"/>
      <c r="G400" s="435"/>
      <c r="H400" s="435"/>
      <c r="I400" s="435"/>
      <c r="J400" s="435"/>
      <c r="K400" s="435"/>
      <c r="L400" s="435"/>
      <c r="M400" s="435"/>
      <c r="N400" s="435"/>
      <c r="O400" s="435"/>
      <c r="P400" s="435"/>
      <c r="Q400" s="435"/>
      <c r="R400" s="435"/>
      <c r="S400" s="435"/>
      <c r="T400" s="435"/>
      <c r="U400" s="435"/>
      <c r="V400" s="435"/>
      <c r="W400" s="435"/>
      <c r="X400" s="435"/>
      <c r="Y400" s="435"/>
      <c r="Z400" s="435"/>
    </row>
    <row r="401" spans="1:26" ht="12.75" x14ac:dyDescent="0.2">
      <c r="A401" s="435"/>
      <c r="B401" s="435"/>
      <c r="C401" s="435"/>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row>
    <row r="402" spans="1:26" ht="12.75" x14ac:dyDescent="0.2">
      <c r="A402" s="435"/>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row>
    <row r="403" spans="1:26" ht="12.75" x14ac:dyDescent="0.2">
      <c r="A403" s="435"/>
      <c r="B403" s="435"/>
      <c r="C403" s="435"/>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row>
    <row r="404" spans="1:26" ht="12.75" x14ac:dyDescent="0.2">
      <c r="A404" s="435"/>
      <c r="B404" s="435"/>
      <c r="C404" s="435"/>
      <c r="D404" s="435"/>
      <c r="E404" s="435"/>
      <c r="F404" s="435"/>
      <c r="G404" s="435"/>
      <c r="H404" s="435"/>
      <c r="I404" s="435"/>
      <c r="J404" s="435"/>
      <c r="K404" s="435"/>
      <c r="L404" s="435"/>
      <c r="M404" s="435"/>
      <c r="N404" s="435"/>
      <c r="O404" s="435"/>
      <c r="P404" s="435"/>
      <c r="Q404" s="435"/>
      <c r="R404" s="435"/>
      <c r="S404" s="435"/>
      <c r="T404" s="435"/>
      <c r="U404" s="435"/>
      <c r="V404" s="435"/>
      <c r="W404" s="435"/>
      <c r="X404" s="435"/>
      <c r="Y404" s="435"/>
      <c r="Z404" s="435"/>
    </row>
    <row r="405" spans="1:26" ht="12.75" x14ac:dyDescent="0.2">
      <c r="A405" s="435"/>
      <c r="B405" s="435"/>
      <c r="C405" s="435"/>
      <c r="D405" s="435"/>
      <c r="E405" s="435"/>
      <c r="F405" s="435"/>
      <c r="G405" s="435"/>
      <c r="H405" s="435"/>
      <c r="I405" s="435"/>
      <c r="J405" s="435"/>
      <c r="K405" s="435"/>
      <c r="L405" s="435"/>
      <c r="M405" s="435"/>
      <c r="N405" s="435"/>
      <c r="O405" s="435"/>
      <c r="P405" s="435"/>
      <c r="Q405" s="435"/>
      <c r="R405" s="435"/>
      <c r="S405" s="435"/>
      <c r="T405" s="435"/>
      <c r="U405" s="435"/>
      <c r="V405" s="435"/>
      <c r="W405" s="435"/>
      <c r="X405" s="435"/>
      <c r="Y405" s="435"/>
      <c r="Z405" s="435"/>
    </row>
    <row r="406" spans="1:26" ht="12.75" x14ac:dyDescent="0.2">
      <c r="A406" s="435"/>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row>
    <row r="407" spans="1:26" ht="12.75" x14ac:dyDescent="0.2">
      <c r="A407" s="435"/>
      <c r="B407" s="435"/>
      <c r="C407" s="435"/>
      <c r="D407" s="435"/>
      <c r="E407" s="435"/>
      <c r="F407" s="435"/>
      <c r="G407" s="435"/>
      <c r="H407" s="435"/>
      <c r="I407" s="435"/>
      <c r="J407" s="435"/>
      <c r="K407" s="435"/>
      <c r="L407" s="435"/>
      <c r="M407" s="435"/>
      <c r="N407" s="435"/>
      <c r="O407" s="435"/>
      <c r="P407" s="435"/>
      <c r="Q407" s="435"/>
      <c r="R407" s="435"/>
      <c r="S407" s="435"/>
      <c r="T407" s="435"/>
      <c r="U407" s="435"/>
      <c r="V407" s="435"/>
      <c r="W407" s="435"/>
      <c r="X407" s="435"/>
      <c r="Y407" s="435"/>
      <c r="Z407" s="435"/>
    </row>
    <row r="408" spans="1:26" ht="12.75" x14ac:dyDescent="0.2">
      <c r="A408" s="435"/>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row>
    <row r="409" spans="1:26" ht="12.75" x14ac:dyDescent="0.2">
      <c r="A409" s="435"/>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row>
    <row r="410" spans="1:26" ht="12.75" x14ac:dyDescent="0.2">
      <c r="A410" s="435"/>
      <c r="B410" s="435"/>
      <c r="C410" s="435"/>
      <c r="D410" s="435"/>
      <c r="E410" s="435"/>
      <c r="F410" s="435"/>
      <c r="G410" s="435"/>
      <c r="H410" s="435"/>
      <c r="I410" s="435"/>
      <c r="J410" s="435"/>
      <c r="K410" s="435"/>
      <c r="L410" s="435"/>
      <c r="M410" s="435"/>
      <c r="N410" s="435"/>
      <c r="O410" s="435"/>
      <c r="P410" s="435"/>
      <c r="Q410" s="435"/>
      <c r="R410" s="435"/>
      <c r="S410" s="435"/>
      <c r="T410" s="435"/>
      <c r="U410" s="435"/>
      <c r="V410" s="435"/>
      <c r="W410" s="435"/>
      <c r="X410" s="435"/>
      <c r="Y410" s="435"/>
      <c r="Z410" s="435"/>
    </row>
    <row r="411" spans="1:26" ht="12.75" x14ac:dyDescent="0.2">
      <c r="A411" s="435"/>
      <c r="B411" s="435"/>
      <c r="C411" s="435"/>
      <c r="D411" s="435"/>
      <c r="E411" s="435"/>
      <c r="F411" s="435"/>
      <c r="G411" s="435"/>
      <c r="H411" s="435"/>
      <c r="I411" s="435"/>
      <c r="J411" s="435"/>
      <c r="K411" s="435"/>
      <c r="L411" s="435"/>
      <c r="M411" s="435"/>
      <c r="N411" s="435"/>
      <c r="O411" s="435"/>
      <c r="P411" s="435"/>
      <c r="Q411" s="435"/>
      <c r="R411" s="435"/>
      <c r="S411" s="435"/>
      <c r="T411" s="435"/>
      <c r="U411" s="435"/>
      <c r="V411" s="435"/>
      <c r="W411" s="435"/>
      <c r="X411" s="435"/>
      <c r="Y411" s="435"/>
      <c r="Z411" s="435"/>
    </row>
    <row r="412" spans="1:26" ht="12.75" x14ac:dyDescent="0.2">
      <c r="A412" s="435"/>
      <c r="B412" s="435"/>
      <c r="C412" s="435"/>
      <c r="D412" s="435"/>
      <c r="E412" s="435"/>
      <c r="F412" s="435"/>
      <c r="G412" s="435"/>
      <c r="H412" s="435"/>
      <c r="I412" s="435"/>
      <c r="J412" s="435"/>
      <c r="K412" s="435"/>
      <c r="L412" s="435"/>
      <c r="M412" s="435"/>
      <c r="N412" s="435"/>
      <c r="O412" s="435"/>
      <c r="P412" s="435"/>
      <c r="Q412" s="435"/>
      <c r="R412" s="435"/>
      <c r="S412" s="435"/>
      <c r="T412" s="435"/>
      <c r="U412" s="435"/>
      <c r="V412" s="435"/>
      <c r="W412" s="435"/>
      <c r="X412" s="435"/>
      <c r="Y412" s="435"/>
      <c r="Z412" s="435"/>
    </row>
    <row r="413" spans="1:26" ht="12.75" x14ac:dyDescent="0.2">
      <c r="A413" s="435"/>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row>
    <row r="414" spans="1:26" ht="12.75" x14ac:dyDescent="0.2">
      <c r="A414" s="435"/>
      <c r="B414" s="435"/>
      <c r="C414" s="435"/>
      <c r="D414" s="435"/>
      <c r="E414" s="435"/>
      <c r="F414" s="435"/>
      <c r="G414" s="435"/>
      <c r="H414" s="435"/>
      <c r="I414" s="435"/>
      <c r="J414" s="435"/>
      <c r="K414" s="435"/>
      <c r="L414" s="435"/>
      <c r="M414" s="435"/>
      <c r="N414" s="435"/>
      <c r="O414" s="435"/>
      <c r="P414" s="435"/>
      <c r="Q414" s="435"/>
      <c r="R414" s="435"/>
      <c r="S414" s="435"/>
      <c r="T414" s="435"/>
      <c r="U414" s="435"/>
      <c r="V414" s="435"/>
      <c r="W414" s="435"/>
      <c r="X414" s="435"/>
      <c r="Y414" s="435"/>
      <c r="Z414" s="435"/>
    </row>
    <row r="415" spans="1:26" ht="12.75" x14ac:dyDescent="0.2">
      <c r="A415" s="435"/>
      <c r="B415" s="435"/>
      <c r="C415" s="435"/>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row>
    <row r="416" spans="1:26" ht="12.75" x14ac:dyDescent="0.2">
      <c r="A416" s="435"/>
      <c r="B416" s="435"/>
      <c r="C416" s="435"/>
      <c r="D416" s="435"/>
      <c r="E416" s="435"/>
      <c r="F416" s="435"/>
      <c r="G416" s="435"/>
      <c r="H416" s="435"/>
      <c r="I416" s="435"/>
      <c r="J416" s="435"/>
      <c r="K416" s="435"/>
      <c r="L416" s="435"/>
      <c r="M416" s="435"/>
      <c r="N416" s="435"/>
      <c r="O416" s="435"/>
      <c r="P416" s="435"/>
      <c r="Q416" s="435"/>
      <c r="R416" s="435"/>
      <c r="S416" s="435"/>
      <c r="T416" s="435"/>
      <c r="U416" s="435"/>
      <c r="V416" s="435"/>
      <c r="W416" s="435"/>
      <c r="X416" s="435"/>
      <c r="Y416" s="435"/>
      <c r="Z416" s="435"/>
    </row>
    <row r="417" spans="1:26" ht="12.75" x14ac:dyDescent="0.2">
      <c r="A417" s="435"/>
      <c r="B417" s="435"/>
      <c r="C417" s="435"/>
      <c r="D417" s="435"/>
      <c r="E417" s="435"/>
      <c r="F417" s="435"/>
      <c r="G417" s="435"/>
      <c r="H417" s="435"/>
      <c r="I417" s="435"/>
      <c r="J417" s="435"/>
      <c r="K417" s="435"/>
      <c r="L417" s="435"/>
      <c r="M417" s="435"/>
      <c r="N417" s="435"/>
      <c r="O417" s="435"/>
      <c r="P417" s="435"/>
      <c r="Q417" s="435"/>
      <c r="R417" s="435"/>
      <c r="S417" s="435"/>
      <c r="T417" s="435"/>
      <c r="U417" s="435"/>
      <c r="V417" s="435"/>
      <c r="W417" s="435"/>
      <c r="X417" s="435"/>
      <c r="Y417" s="435"/>
      <c r="Z417" s="435"/>
    </row>
    <row r="418" spans="1:26" ht="12.75" x14ac:dyDescent="0.2">
      <c r="A418" s="435"/>
      <c r="B418" s="435"/>
      <c r="C418" s="435"/>
      <c r="D418" s="435"/>
      <c r="E418" s="435"/>
      <c r="F418" s="435"/>
      <c r="G418" s="435"/>
      <c r="H418" s="435"/>
      <c r="I418" s="435"/>
      <c r="J418" s="435"/>
      <c r="K418" s="435"/>
      <c r="L418" s="435"/>
      <c r="M418" s="435"/>
      <c r="N418" s="435"/>
      <c r="O418" s="435"/>
      <c r="P418" s="435"/>
      <c r="Q418" s="435"/>
      <c r="R418" s="435"/>
      <c r="S418" s="435"/>
      <c r="T418" s="435"/>
      <c r="U418" s="435"/>
      <c r="V418" s="435"/>
      <c r="W418" s="435"/>
      <c r="X418" s="435"/>
      <c r="Y418" s="435"/>
      <c r="Z418" s="435"/>
    </row>
    <row r="419" spans="1:26" ht="12.75" x14ac:dyDescent="0.2">
      <c r="A419" s="435"/>
      <c r="B419" s="435"/>
      <c r="C419" s="435"/>
      <c r="D419" s="435"/>
      <c r="E419" s="435"/>
      <c r="F419" s="435"/>
      <c r="G419" s="435"/>
      <c r="H419" s="435"/>
      <c r="I419" s="435"/>
      <c r="J419" s="435"/>
      <c r="K419" s="435"/>
      <c r="L419" s="435"/>
      <c r="M419" s="435"/>
      <c r="N419" s="435"/>
      <c r="O419" s="435"/>
      <c r="P419" s="435"/>
      <c r="Q419" s="435"/>
      <c r="R419" s="435"/>
      <c r="S419" s="435"/>
      <c r="T419" s="435"/>
      <c r="U419" s="435"/>
      <c r="V419" s="435"/>
      <c r="W419" s="435"/>
      <c r="X419" s="435"/>
      <c r="Y419" s="435"/>
      <c r="Z419" s="435"/>
    </row>
    <row r="420" spans="1:26" ht="12.75" x14ac:dyDescent="0.2">
      <c r="A420" s="435"/>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row>
    <row r="421" spans="1:26" ht="12.75" x14ac:dyDescent="0.2">
      <c r="A421" s="435"/>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row>
    <row r="422" spans="1:26" ht="12.75" x14ac:dyDescent="0.2">
      <c r="A422" s="435"/>
      <c r="B422" s="435"/>
      <c r="C422" s="435"/>
      <c r="D422" s="435"/>
      <c r="E422" s="435"/>
      <c r="F422" s="435"/>
      <c r="G422" s="435"/>
      <c r="H422" s="435"/>
      <c r="I422" s="435"/>
      <c r="J422" s="435"/>
      <c r="K422" s="435"/>
      <c r="L422" s="435"/>
      <c r="M422" s="435"/>
      <c r="N422" s="435"/>
      <c r="O422" s="435"/>
      <c r="P422" s="435"/>
      <c r="Q422" s="435"/>
      <c r="R422" s="435"/>
      <c r="S422" s="435"/>
      <c r="T422" s="435"/>
      <c r="U422" s="435"/>
      <c r="V422" s="435"/>
      <c r="W422" s="435"/>
      <c r="X422" s="435"/>
      <c r="Y422" s="435"/>
      <c r="Z422" s="435"/>
    </row>
    <row r="423" spans="1:26" ht="12.75" x14ac:dyDescent="0.2">
      <c r="A423" s="435"/>
      <c r="B423" s="435"/>
      <c r="C423" s="435"/>
      <c r="D423" s="435"/>
      <c r="E423" s="435"/>
      <c r="F423" s="435"/>
      <c r="G423" s="435"/>
      <c r="H423" s="435"/>
      <c r="I423" s="435"/>
      <c r="J423" s="435"/>
      <c r="K423" s="435"/>
      <c r="L423" s="435"/>
      <c r="M423" s="435"/>
      <c r="N423" s="435"/>
      <c r="O423" s="435"/>
      <c r="P423" s="435"/>
      <c r="Q423" s="435"/>
      <c r="R423" s="435"/>
      <c r="S423" s="435"/>
      <c r="T423" s="435"/>
      <c r="U423" s="435"/>
      <c r="V423" s="435"/>
      <c r="W423" s="435"/>
      <c r="X423" s="435"/>
      <c r="Y423" s="435"/>
      <c r="Z423" s="435"/>
    </row>
    <row r="424" spans="1:26" ht="12.75" x14ac:dyDescent="0.2">
      <c r="A424" s="435"/>
      <c r="B424" s="435"/>
      <c r="C424" s="435"/>
      <c r="D424" s="435"/>
      <c r="E424" s="435"/>
      <c r="F424" s="435"/>
      <c r="G424" s="435"/>
      <c r="H424" s="435"/>
      <c r="I424" s="435"/>
      <c r="J424" s="435"/>
      <c r="K424" s="435"/>
      <c r="L424" s="435"/>
      <c r="M424" s="435"/>
      <c r="N424" s="435"/>
      <c r="O424" s="435"/>
      <c r="P424" s="435"/>
      <c r="Q424" s="435"/>
      <c r="R424" s="435"/>
      <c r="S424" s="435"/>
      <c r="T424" s="435"/>
      <c r="U424" s="435"/>
      <c r="V424" s="435"/>
      <c r="W424" s="435"/>
      <c r="X424" s="435"/>
      <c r="Y424" s="435"/>
      <c r="Z424" s="435"/>
    </row>
    <row r="425" spans="1:26" ht="12.75" x14ac:dyDescent="0.2">
      <c r="A425" s="435"/>
      <c r="B425" s="435"/>
      <c r="C425" s="435"/>
      <c r="D425" s="435"/>
      <c r="E425" s="435"/>
      <c r="F425" s="435"/>
      <c r="G425" s="435"/>
      <c r="H425" s="435"/>
      <c r="I425" s="435"/>
      <c r="J425" s="435"/>
      <c r="K425" s="435"/>
      <c r="L425" s="435"/>
      <c r="M425" s="435"/>
      <c r="N425" s="435"/>
      <c r="O425" s="435"/>
      <c r="P425" s="435"/>
      <c r="Q425" s="435"/>
      <c r="R425" s="435"/>
      <c r="S425" s="435"/>
      <c r="T425" s="435"/>
      <c r="U425" s="435"/>
      <c r="V425" s="435"/>
      <c r="W425" s="435"/>
      <c r="X425" s="435"/>
      <c r="Y425" s="435"/>
      <c r="Z425" s="435"/>
    </row>
    <row r="426" spans="1:26" ht="12.75" x14ac:dyDescent="0.2">
      <c r="A426" s="435"/>
      <c r="B426" s="435"/>
      <c r="C426" s="435"/>
      <c r="D426" s="435"/>
      <c r="E426" s="435"/>
      <c r="F426" s="435"/>
      <c r="G426" s="435"/>
      <c r="H426" s="435"/>
      <c r="I426" s="435"/>
      <c r="J426" s="435"/>
      <c r="K426" s="435"/>
      <c r="L426" s="435"/>
      <c r="M426" s="435"/>
      <c r="N426" s="435"/>
      <c r="O426" s="435"/>
      <c r="P426" s="435"/>
      <c r="Q426" s="435"/>
      <c r="R426" s="435"/>
      <c r="S426" s="435"/>
      <c r="T426" s="435"/>
      <c r="U426" s="435"/>
      <c r="V426" s="435"/>
      <c r="W426" s="435"/>
      <c r="X426" s="435"/>
      <c r="Y426" s="435"/>
      <c r="Z426" s="435"/>
    </row>
    <row r="427" spans="1:26" ht="12.75" x14ac:dyDescent="0.2">
      <c r="A427" s="435"/>
      <c r="B427" s="435"/>
      <c r="C427" s="435"/>
      <c r="D427" s="435"/>
      <c r="E427" s="435"/>
      <c r="F427" s="435"/>
      <c r="G427" s="435"/>
      <c r="H427" s="435"/>
      <c r="I427" s="435"/>
      <c r="J427" s="435"/>
      <c r="K427" s="435"/>
      <c r="L427" s="435"/>
      <c r="M427" s="435"/>
      <c r="N427" s="435"/>
      <c r="O427" s="435"/>
      <c r="P427" s="435"/>
      <c r="Q427" s="435"/>
      <c r="R427" s="435"/>
      <c r="S427" s="435"/>
      <c r="T427" s="435"/>
      <c r="U427" s="435"/>
      <c r="V427" s="435"/>
      <c r="W427" s="435"/>
      <c r="X427" s="435"/>
      <c r="Y427" s="435"/>
      <c r="Z427" s="435"/>
    </row>
    <row r="428" spans="1:26" ht="12.75" x14ac:dyDescent="0.2">
      <c r="A428" s="435"/>
      <c r="B428" s="435"/>
      <c r="C428" s="435"/>
      <c r="D428" s="435"/>
      <c r="E428" s="435"/>
      <c r="F428" s="435"/>
      <c r="G428" s="435"/>
      <c r="H428" s="435"/>
      <c r="I428" s="435"/>
      <c r="J428" s="435"/>
      <c r="K428" s="435"/>
      <c r="L428" s="435"/>
      <c r="M428" s="435"/>
      <c r="N428" s="435"/>
      <c r="O428" s="435"/>
      <c r="P428" s="435"/>
      <c r="Q428" s="435"/>
      <c r="R428" s="435"/>
      <c r="S428" s="435"/>
      <c r="T428" s="435"/>
      <c r="U428" s="435"/>
      <c r="V428" s="435"/>
      <c r="W428" s="435"/>
      <c r="X428" s="435"/>
      <c r="Y428" s="435"/>
      <c r="Z428" s="435"/>
    </row>
    <row r="429" spans="1:26" ht="12.75" x14ac:dyDescent="0.2">
      <c r="A429" s="435"/>
      <c r="B429" s="435"/>
      <c r="C429" s="435"/>
      <c r="D429" s="435"/>
      <c r="E429" s="435"/>
      <c r="F429" s="435"/>
      <c r="G429" s="435"/>
      <c r="H429" s="435"/>
      <c r="I429" s="435"/>
      <c r="J429" s="435"/>
      <c r="K429" s="435"/>
      <c r="L429" s="435"/>
      <c r="M429" s="435"/>
      <c r="N429" s="435"/>
      <c r="O429" s="435"/>
      <c r="P429" s="435"/>
      <c r="Q429" s="435"/>
      <c r="R429" s="435"/>
      <c r="S429" s="435"/>
      <c r="T429" s="435"/>
      <c r="U429" s="435"/>
      <c r="V429" s="435"/>
      <c r="W429" s="435"/>
      <c r="X429" s="435"/>
      <c r="Y429" s="435"/>
      <c r="Z429" s="435"/>
    </row>
    <row r="430" spans="1:26" ht="12.75" x14ac:dyDescent="0.2">
      <c r="A430" s="435"/>
      <c r="B430" s="435"/>
      <c r="C430" s="435"/>
      <c r="D430" s="435"/>
      <c r="E430" s="435"/>
      <c r="F430" s="435"/>
      <c r="G430" s="435"/>
      <c r="H430" s="435"/>
      <c r="I430" s="435"/>
      <c r="J430" s="435"/>
      <c r="K430" s="435"/>
      <c r="L430" s="435"/>
      <c r="M430" s="435"/>
      <c r="N430" s="435"/>
      <c r="O430" s="435"/>
      <c r="P430" s="435"/>
      <c r="Q430" s="435"/>
      <c r="R430" s="435"/>
      <c r="S430" s="435"/>
      <c r="T430" s="435"/>
      <c r="U430" s="435"/>
      <c r="V430" s="435"/>
      <c r="W430" s="435"/>
      <c r="X430" s="435"/>
      <c r="Y430" s="435"/>
      <c r="Z430" s="435"/>
    </row>
    <row r="431" spans="1:26" ht="12.75" x14ac:dyDescent="0.2">
      <c r="A431" s="435"/>
      <c r="B431" s="435"/>
      <c r="C431" s="435"/>
      <c r="D431" s="435"/>
      <c r="E431" s="435"/>
      <c r="F431" s="435"/>
      <c r="G431" s="435"/>
      <c r="H431" s="435"/>
      <c r="I431" s="435"/>
      <c r="J431" s="435"/>
      <c r="K431" s="435"/>
      <c r="L431" s="435"/>
      <c r="M431" s="435"/>
      <c r="N431" s="435"/>
      <c r="O431" s="435"/>
      <c r="P431" s="435"/>
      <c r="Q431" s="435"/>
      <c r="R431" s="435"/>
      <c r="S431" s="435"/>
      <c r="T431" s="435"/>
      <c r="U431" s="435"/>
      <c r="V431" s="435"/>
      <c r="W431" s="435"/>
      <c r="X431" s="435"/>
      <c r="Y431" s="435"/>
      <c r="Z431" s="435"/>
    </row>
    <row r="432" spans="1:26" ht="12.75" x14ac:dyDescent="0.2">
      <c r="A432" s="435"/>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row>
    <row r="433" spans="1:26" ht="12.75" x14ac:dyDescent="0.2">
      <c r="A433" s="435"/>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row>
    <row r="434" spans="1:26" ht="12.75" x14ac:dyDescent="0.2">
      <c r="A434" s="435"/>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row>
    <row r="435" spans="1:26" ht="12.75" x14ac:dyDescent="0.2">
      <c r="A435" s="435"/>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row>
    <row r="436" spans="1:26" ht="12.75" x14ac:dyDescent="0.2">
      <c r="A436" s="435"/>
      <c r="B436" s="435"/>
      <c r="C436" s="435"/>
      <c r="D436" s="435"/>
      <c r="E436" s="435"/>
      <c r="F436" s="435"/>
      <c r="G436" s="435"/>
      <c r="H436" s="435"/>
      <c r="I436" s="435"/>
      <c r="J436" s="435"/>
      <c r="K436" s="435"/>
      <c r="L436" s="435"/>
      <c r="M436" s="435"/>
      <c r="N436" s="435"/>
      <c r="O436" s="435"/>
      <c r="P436" s="435"/>
      <c r="Q436" s="435"/>
      <c r="R436" s="435"/>
      <c r="S436" s="435"/>
      <c r="T436" s="435"/>
      <c r="U436" s="435"/>
      <c r="V436" s="435"/>
      <c r="W436" s="435"/>
      <c r="X436" s="435"/>
      <c r="Y436" s="435"/>
      <c r="Z436" s="435"/>
    </row>
    <row r="437" spans="1:26" ht="12.75" x14ac:dyDescent="0.2">
      <c r="A437" s="435"/>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row>
    <row r="438" spans="1:26" ht="12.75" x14ac:dyDescent="0.2">
      <c r="A438" s="435"/>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row>
    <row r="439" spans="1:26" ht="12.75" x14ac:dyDescent="0.2">
      <c r="A439" s="435"/>
      <c r="B439" s="435"/>
      <c r="C439" s="435"/>
      <c r="D439" s="435"/>
      <c r="E439" s="435"/>
      <c r="F439" s="435"/>
      <c r="G439" s="435"/>
      <c r="H439" s="435"/>
      <c r="I439" s="435"/>
      <c r="J439" s="435"/>
      <c r="K439" s="435"/>
      <c r="L439" s="435"/>
      <c r="M439" s="435"/>
      <c r="N439" s="435"/>
      <c r="O439" s="435"/>
      <c r="P439" s="435"/>
      <c r="Q439" s="435"/>
      <c r="R439" s="435"/>
      <c r="S439" s="435"/>
      <c r="T439" s="435"/>
      <c r="U439" s="435"/>
      <c r="V439" s="435"/>
      <c r="W439" s="435"/>
      <c r="X439" s="435"/>
      <c r="Y439" s="435"/>
      <c r="Z439" s="435"/>
    </row>
    <row r="440" spans="1:26" ht="12.75" x14ac:dyDescent="0.2">
      <c r="A440" s="435"/>
      <c r="B440" s="435"/>
      <c r="C440" s="435"/>
      <c r="D440" s="435"/>
      <c r="E440" s="435"/>
      <c r="F440" s="435"/>
      <c r="G440" s="435"/>
      <c r="H440" s="435"/>
      <c r="I440" s="435"/>
      <c r="J440" s="435"/>
      <c r="K440" s="435"/>
      <c r="L440" s="435"/>
      <c r="M440" s="435"/>
      <c r="N440" s="435"/>
      <c r="O440" s="435"/>
      <c r="P440" s="435"/>
      <c r="Q440" s="435"/>
      <c r="R440" s="435"/>
      <c r="S440" s="435"/>
      <c r="T440" s="435"/>
      <c r="U440" s="435"/>
      <c r="V440" s="435"/>
      <c r="W440" s="435"/>
      <c r="X440" s="435"/>
      <c r="Y440" s="435"/>
      <c r="Z440" s="435"/>
    </row>
    <row r="441" spans="1:26" ht="12.75" x14ac:dyDescent="0.2">
      <c r="A441" s="435"/>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row>
    <row r="442" spans="1:26" ht="12.75" x14ac:dyDescent="0.2">
      <c r="A442" s="435"/>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row>
    <row r="443" spans="1:26" ht="12.75" x14ac:dyDescent="0.2">
      <c r="A443" s="435"/>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row>
    <row r="444" spans="1:26" ht="12.75" x14ac:dyDescent="0.2">
      <c r="A444" s="435"/>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row>
    <row r="445" spans="1:26" ht="12.75" x14ac:dyDescent="0.2">
      <c r="A445" s="435"/>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row>
    <row r="446" spans="1:26" ht="12.75" x14ac:dyDescent="0.2">
      <c r="A446" s="435"/>
      <c r="B446" s="435"/>
      <c r="C446" s="435"/>
      <c r="D446" s="435"/>
      <c r="E446" s="435"/>
      <c r="F446" s="435"/>
      <c r="G446" s="435"/>
      <c r="H446" s="435"/>
      <c r="I446" s="435"/>
      <c r="J446" s="435"/>
      <c r="K446" s="435"/>
      <c r="L446" s="435"/>
      <c r="M446" s="435"/>
      <c r="N446" s="435"/>
      <c r="O446" s="435"/>
      <c r="P446" s="435"/>
      <c r="Q446" s="435"/>
      <c r="R446" s="435"/>
      <c r="S446" s="435"/>
      <c r="T446" s="435"/>
      <c r="U446" s="435"/>
      <c r="V446" s="435"/>
      <c r="W446" s="435"/>
      <c r="X446" s="435"/>
      <c r="Y446" s="435"/>
      <c r="Z446" s="435"/>
    </row>
    <row r="447" spans="1:26" ht="12.75" x14ac:dyDescent="0.2">
      <c r="A447" s="435"/>
      <c r="B447" s="435"/>
      <c r="C447" s="435"/>
      <c r="D447" s="435"/>
      <c r="E447" s="435"/>
      <c r="F447" s="435"/>
      <c r="G447" s="435"/>
      <c r="H447" s="435"/>
      <c r="I447" s="435"/>
      <c r="J447" s="435"/>
      <c r="K447" s="435"/>
      <c r="L447" s="435"/>
      <c r="M447" s="435"/>
      <c r="N447" s="435"/>
      <c r="O447" s="435"/>
      <c r="P447" s="435"/>
      <c r="Q447" s="435"/>
      <c r="R447" s="435"/>
      <c r="S447" s="435"/>
      <c r="T447" s="435"/>
      <c r="U447" s="435"/>
      <c r="V447" s="435"/>
      <c r="W447" s="435"/>
      <c r="X447" s="435"/>
      <c r="Y447" s="435"/>
      <c r="Z447" s="435"/>
    </row>
    <row r="448" spans="1:26" ht="12.75" x14ac:dyDescent="0.2">
      <c r="A448" s="435"/>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row>
    <row r="449" spans="1:26" ht="12.75" x14ac:dyDescent="0.2">
      <c r="A449" s="435"/>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row>
    <row r="450" spans="1:26" ht="12.75" x14ac:dyDescent="0.2">
      <c r="A450" s="435"/>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row>
    <row r="451" spans="1:26" ht="12.75" x14ac:dyDescent="0.2">
      <c r="A451" s="435"/>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row>
    <row r="452" spans="1:26" ht="12.75" x14ac:dyDescent="0.2">
      <c r="A452" s="435"/>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row>
    <row r="453" spans="1:26" ht="12.75" x14ac:dyDescent="0.2">
      <c r="A453" s="435"/>
      <c r="B453" s="435"/>
      <c r="C453" s="435"/>
      <c r="D453" s="435"/>
      <c r="E453" s="435"/>
      <c r="F453" s="435"/>
      <c r="G453" s="435"/>
      <c r="H453" s="435"/>
      <c r="I453" s="435"/>
      <c r="J453" s="435"/>
      <c r="K453" s="435"/>
      <c r="L453" s="435"/>
      <c r="M453" s="435"/>
      <c r="N453" s="435"/>
      <c r="O453" s="435"/>
      <c r="P453" s="435"/>
      <c r="Q453" s="435"/>
      <c r="R453" s="435"/>
      <c r="S453" s="435"/>
      <c r="T453" s="435"/>
      <c r="U453" s="435"/>
      <c r="V453" s="435"/>
      <c r="W453" s="435"/>
      <c r="X453" s="435"/>
      <c r="Y453" s="435"/>
      <c r="Z453" s="435"/>
    </row>
    <row r="454" spans="1:26" ht="12.75" x14ac:dyDescent="0.2">
      <c r="A454" s="435"/>
      <c r="B454" s="435"/>
      <c r="C454" s="435"/>
      <c r="D454" s="435"/>
      <c r="E454" s="435"/>
      <c r="F454" s="435"/>
      <c r="G454" s="435"/>
      <c r="H454" s="435"/>
      <c r="I454" s="435"/>
      <c r="J454" s="435"/>
      <c r="K454" s="435"/>
      <c r="L454" s="435"/>
      <c r="M454" s="435"/>
      <c r="N454" s="435"/>
      <c r="O454" s="435"/>
      <c r="P454" s="435"/>
      <c r="Q454" s="435"/>
      <c r="R454" s="435"/>
      <c r="S454" s="435"/>
      <c r="T454" s="435"/>
      <c r="U454" s="435"/>
      <c r="V454" s="435"/>
      <c r="W454" s="435"/>
      <c r="X454" s="435"/>
      <c r="Y454" s="435"/>
      <c r="Z454" s="435"/>
    </row>
    <row r="455" spans="1:26" ht="12.75" x14ac:dyDescent="0.2">
      <c r="A455" s="435"/>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row>
    <row r="456" spans="1:26" ht="12.75" x14ac:dyDescent="0.2">
      <c r="A456" s="435"/>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row>
    <row r="457" spans="1:26" ht="12.75" x14ac:dyDescent="0.2">
      <c r="A457" s="435"/>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row>
    <row r="458" spans="1:26" ht="12.75" x14ac:dyDescent="0.2">
      <c r="A458" s="435"/>
      <c r="B458" s="435"/>
      <c r="C458" s="435"/>
      <c r="D458" s="435"/>
      <c r="E458" s="435"/>
      <c r="F458" s="435"/>
      <c r="G458" s="435"/>
      <c r="H458" s="435"/>
      <c r="I458" s="435"/>
      <c r="J458" s="435"/>
      <c r="K458" s="435"/>
      <c r="L458" s="435"/>
      <c r="M458" s="435"/>
      <c r="N458" s="435"/>
      <c r="O458" s="435"/>
      <c r="P458" s="435"/>
      <c r="Q458" s="435"/>
      <c r="R458" s="435"/>
      <c r="S458" s="435"/>
      <c r="T458" s="435"/>
      <c r="U458" s="435"/>
      <c r="V458" s="435"/>
      <c r="W458" s="435"/>
      <c r="X458" s="435"/>
      <c r="Y458" s="435"/>
      <c r="Z458" s="435"/>
    </row>
    <row r="459" spans="1:26" ht="12.75" x14ac:dyDescent="0.2">
      <c r="A459" s="435"/>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row>
    <row r="460" spans="1:26" ht="12.75" x14ac:dyDescent="0.2">
      <c r="A460" s="435"/>
      <c r="B460" s="435"/>
      <c r="C460" s="435"/>
      <c r="D460" s="435"/>
      <c r="E460" s="435"/>
      <c r="F460" s="435"/>
      <c r="G460" s="435"/>
      <c r="H460" s="435"/>
      <c r="I460" s="435"/>
      <c r="J460" s="435"/>
      <c r="K460" s="435"/>
      <c r="L460" s="435"/>
      <c r="M460" s="435"/>
      <c r="N460" s="435"/>
      <c r="O460" s="435"/>
      <c r="P460" s="435"/>
      <c r="Q460" s="435"/>
      <c r="R460" s="435"/>
      <c r="S460" s="435"/>
      <c r="T460" s="435"/>
      <c r="U460" s="435"/>
      <c r="V460" s="435"/>
      <c r="W460" s="435"/>
      <c r="X460" s="435"/>
      <c r="Y460" s="435"/>
      <c r="Z460" s="435"/>
    </row>
    <row r="461" spans="1:26" ht="12.75" x14ac:dyDescent="0.2">
      <c r="A461" s="435"/>
      <c r="B461" s="435"/>
      <c r="C461" s="435"/>
      <c r="D461" s="435"/>
      <c r="E461" s="435"/>
      <c r="F461" s="435"/>
      <c r="G461" s="435"/>
      <c r="H461" s="435"/>
      <c r="I461" s="435"/>
      <c r="J461" s="435"/>
      <c r="K461" s="435"/>
      <c r="L461" s="435"/>
      <c r="M461" s="435"/>
      <c r="N461" s="435"/>
      <c r="O461" s="435"/>
      <c r="P461" s="435"/>
      <c r="Q461" s="435"/>
      <c r="R461" s="435"/>
      <c r="S461" s="435"/>
      <c r="T461" s="435"/>
      <c r="U461" s="435"/>
      <c r="V461" s="435"/>
      <c r="W461" s="435"/>
      <c r="X461" s="435"/>
      <c r="Y461" s="435"/>
      <c r="Z461" s="435"/>
    </row>
    <row r="462" spans="1:26" ht="12.75" x14ac:dyDescent="0.2">
      <c r="A462" s="435"/>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row>
    <row r="463" spans="1:26" ht="12.75" x14ac:dyDescent="0.2">
      <c r="A463" s="435"/>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row>
    <row r="464" spans="1:26" ht="12.75" x14ac:dyDescent="0.2">
      <c r="A464" s="435"/>
      <c r="B464" s="435"/>
      <c r="C464" s="435"/>
      <c r="D464" s="435"/>
      <c r="E464" s="435"/>
      <c r="F464" s="435"/>
      <c r="G464" s="435"/>
      <c r="H464" s="435"/>
      <c r="I464" s="435"/>
      <c r="J464" s="435"/>
      <c r="K464" s="435"/>
      <c r="L464" s="435"/>
      <c r="M464" s="435"/>
      <c r="N464" s="435"/>
      <c r="O464" s="435"/>
      <c r="P464" s="435"/>
      <c r="Q464" s="435"/>
      <c r="R464" s="435"/>
      <c r="S464" s="435"/>
      <c r="T464" s="435"/>
      <c r="U464" s="435"/>
      <c r="V464" s="435"/>
      <c r="W464" s="435"/>
      <c r="X464" s="435"/>
      <c r="Y464" s="435"/>
      <c r="Z464" s="435"/>
    </row>
    <row r="465" spans="1:26" ht="12.75" x14ac:dyDescent="0.2">
      <c r="A465" s="435"/>
      <c r="B465" s="435"/>
      <c r="C465" s="435"/>
      <c r="D465" s="435"/>
      <c r="E465" s="435"/>
      <c r="F465" s="435"/>
      <c r="G465" s="435"/>
      <c r="H465" s="435"/>
      <c r="I465" s="435"/>
      <c r="J465" s="435"/>
      <c r="K465" s="435"/>
      <c r="L465" s="435"/>
      <c r="M465" s="435"/>
      <c r="N465" s="435"/>
      <c r="O465" s="435"/>
      <c r="P465" s="435"/>
      <c r="Q465" s="435"/>
      <c r="R465" s="435"/>
      <c r="S465" s="435"/>
      <c r="T465" s="435"/>
      <c r="U465" s="435"/>
      <c r="V465" s="435"/>
      <c r="W465" s="435"/>
      <c r="X465" s="435"/>
      <c r="Y465" s="435"/>
      <c r="Z465" s="435"/>
    </row>
    <row r="466" spans="1:26" ht="12.75" x14ac:dyDescent="0.2">
      <c r="A466" s="435"/>
      <c r="B466" s="435"/>
      <c r="C466" s="435"/>
      <c r="D466" s="435"/>
      <c r="E466" s="435"/>
      <c r="F466" s="435"/>
      <c r="G466" s="435"/>
      <c r="H466" s="435"/>
      <c r="I466" s="435"/>
      <c r="J466" s="435"/>
      <c r="K466" s="435"/>
      <c r="L466" s="435"/>
      <c r="M466" s="435"/>
      <c r="N466" s="435"/>
      <c r="O466" s="435"/>
      <c r="P466" s="435"/>
      <c r="Q466" s="435"/>
      <c r="R466" s="435"/>
      <c r="S466" s="435"/>
      <c r="T466" s="435"/>
      <c r="U466" s="435"/>
      <c r="V466" s="435"/>
      <c r="W466" s="435"/>
      <c r="X466" s="435"/>
      <c r="Y466" s="435"/>
      <c r="Z466" s="435"/>
    </row>
    <row r="467" spans="1:26" ht="12.75" x14ac:dyDescent="0.2">
      <c r="A467" s="435"/>
      <c r="B467" s="435"/>
      <c r="C467" s="435"/>
      <c r="D467" s="435"/>
      <c r="E467" s="435"/>
      <c r="F467" s="435"/>
      <c r="G467" s="435"/>
      <c r="H467" s="435"/>
      <c r="I467" s="435"/>
      <c r="J467" s="435"/>
      <c r="K467" s="435"/>
      <c r="L467" s="435"/>
      <c r="M467" s="435"/>
      <c r="N467" s="435"/>
      <c r="O467" s="435"/>
      <c r="P467" s="435"/>
      <c r="Q467" s="435"/>
      <c r="R467" s="435"/>
      <c r="S467" s="435"/>
      <c r="T467" s="435"/>
      <c r="U467" s="435"/>
      <c r="V467" s="435"/>
      <c r="W467" s="435"/>
      <c r="X467" s="435"/>
      <c r="Y467" s="435"/>
      <c r="Z467" s="435"/>
    </row>
    <row r="468" spans="1:26" ht="12.75" x14ac:dyDescent="0.2">
      <c r="A468" s="435"/>
      <c r="B468" s="435"/>
      <c r="C468" s="435"/>
      <c r="D468" s="435"/>
      <c r="E468" s="435"/>
      <c r="F468" s="435"/>
      <c r="G468" s="435"/>
      <c r="H468" s="435"/>
      <c r="I468" s="435"/>
      <c r="J468" s="435"/>
      <c r="K468" s="435"/>
      <c r="L468" s="435"/>
      <c r="M468" s="435"/>
      <c r="N468" s="435"/>
      <c r="O468" s="435"/>
      <c r="P468" s="435"/>
      <c r="Q468" s="435"/>
      <c r="R468" s="435"/>
      <c r="S468" s="435"/>
      <c r="T468" s="435"/>
      <c r="U468" s="435"/>
      <c r="V468" s="435"/>
      <c r="W468" s="435"/>
      <c r="X468" s="435"/>
      <c r="Y468" s="435"/>
      <c r="Z468" s="435"/>
    </row>
    <row r="469" spans="1:26" ht="12.75" x14ac:dyDescent="0.2">
      <c r="A469" s="435"/>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row>
    <row r="470" spans="1:26" ht="12.75" x14ac:dyDescent="0.2">
      <c r="A470" s="435"/>
      <c r="B470" s="435"/>
      <c r="C470" s="435"/>
      <c r="D470" s="435"/>
      <c r="E470" s="435"/>
      <c r="F470" s="435"/>
      <c r="G470" s="435"/>
      <c r="H470" s="435"/>
      <c r="I470" s="435"/>
      <c r="J470" s="435"/>
      <c r="K470" s="435"/>
      <c r="L470" s="435"/>
      <c r="M470" s="435"/>
      <c r="N470" s="435"/>
      <c r="O470" s="435"/>
      <c r="P470" s="435"/>
      <c r="Q470" s="435"/>
      <c r="R470" s="435"/>
      <c r="S470" s="435"/>
      <c r="T470" s="435"/>
      <c r="U470" s="435"/>
      <c r="V470" s="435"/>
      <c r="W470" s="435"/>
      <c r="X470" s="435"/>
      <c r="Y470" s="435"/>
      <c r="Z470" s="435"/>
    </row>
    <row r="471" spans="1:26" ht="12.75" x14ac:dyDescent="0.2">
      <c r="A471" s="435"/>
      <c r="B471" s="435"/>
      <c r="C471" s="435"/>
      <c r="D471" s="435"/>
      <c r="E471" s="435"/>
      <c r="F471" s="435"/>
      <c r="G471" s="435"/>
      <c r="H471" s="435"/>
      <c r="I471" s="435"/>
      <c r="J471" s="435"/>
      <c r="K471" s="435"/>
      <c r="L471" s="435"/>
      <c r="M471" s="435"/>
      <c r="N471" s="435"/>
      <c r="O471" s="435"/>
      <c r="P471" s="435"/>
      <c r="Q471" s="435"/>
      <c r="R471" s="435"/>
      <c r="S471" s="435"/>
      <c r="T471" s="435"/>
      <c r="U471" s="435"/>
      <c r="V471" s="435"/>
      <c r="W471" s="435"/>
      <c r="X471" s="435"/>
      <c r="Y471" s="435"/>
      <c r="Z471" s="435"/>
    </row>
    <row r="472" spans="1:26" ht="12.75" x14ac:dyDescent="0.2">
      <c r="A472" s="435"/>
      <c r="B472" s="435"/>
      <c r="C472" s="435"/>
      <c r="D472" s="435"/>
      <c r="E472" s="435"/>
      <c r="F472" s="435"/>
      <c r="G472" s="435"/>
      <c r="H472" s="435"/>
      <c r="I472" s="435"/>
      <c r="J472" s="435"/>
      <c r="K472" s="435"/>
      <c r="L472" s="435"/>
      <c r="M472" s="435"/>
      <c r="N472" s="435"/>
      <c r="O472" s="435"/>
      <c r="P472" s="435"/>
      <c r="Q472" s="435"/>
      <c r="R472" s="435"/>
      <c r="S472" s="435"/>
      <c r="T472" s="435"/>
      <c r="U472" s="435"/>
      <c r="V472" s="435"/>
      <c r="W472" s="435"/>
      <c r="X472" s="435"/>
      <c r="Y472" s="435"/>
      <c r="Z472" s="435"/>
    </row>
    <row r="473" spans="1:26" ht="12.75" x14ac:dyDescent="0.2">
      <c r="A473" s="435"/>
      <c r="B473" s="435"/>
      <c r="C473" s="435"/>
      <c r="D473" s="435"/>
      <c r="E473" s="435"/>
      <c r="F473" s="435"/>
      <c r="G473" s="435"/>
      <c r="H473" s="435"/>
      <c r="I473" s="435"/>
      <c r="J473" s="435"/>
      <c r="K473" s="435"/>
      <c r="L473" s="435"/>
      <c r="M473" s="435"/>
      <c r="N473" s="435"/>
      <c r="O473" s="435"/>
      <c r="P473" s="435"/>
      <c r="Q473" s="435"/>
      <c r="R473" s="435"/>
      <c r="S473" s="435"/>
      <c r="T473" s="435"/>
      <c r="U473" s="435"/>
      <c r="V473" s="435"/>
      <c r="W473" s="435"/>
      <c r="X473" s="435"/>
      <c r="Y473" s="435"/>
      <c r="Z473" s="435"/>
    </row>
    <row r="474" spans="1:26" ht="12.75" x14ac:dyDescent="0.2">
      <c r="A474" s="435"/>
      <c r="B474" s="435"/>
      <c r="C474" s="435"/>
      <c r="D474" s="435"/>
      <c r="E474" s="435"/>
      <c r="F474" s="435"/>
      <c r="G474" s="435"/>
      <c r="H474" s="435"/>
      <c r="I474" s="435"/>
      <c r="J474" s="435"/>
      <c r="K474" s="435"/>
      <c r="L474" s="435"/>
      <c r="M474" s="435"/>
      <c r="N474" s="435"/>
      <c r="O474" s="435"/>
      <c r="P474" s="435"/>
      <c r="Q474" s="435"/>
      <c r="R474" s="435"/>
      <c r="S474" s="435"/>
      <c r="T474" s="435"/>
      <c r="U474" s="435"/>
      <c r="V474" s="435"/>
      <c r="W474" s="435"/>
      <c r="X474" s="435"/>
      <c r="Y474" s="435"/>
      <c r="Z474" s="435"/>
    </row>
    <row r="475" spans="1:26" ht="12.75" x14ac:dyDescent="0.2">
      <c r="A475" s="435"/>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row>
    <row r="476" spans="1:26" ht="12.75" x14ac:dyDescent="0.2">
      <c r="A476" s="435"/>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row>
    <row r="477" spans="1:26" ht="12.75" x14ac:dyDescent="0.2">
      <c r="A477" s="435"/>
      <c r="B477" s="435"/>
      <c r="C477" s="435"/>
      <c r="D477" s="435"/>
      <c r="E477" s="435"/>
      <c r="F477" s="435"/>
      <c r="G477" s="435"/>
      <c r="H477" s="435"/>
      <c r="I477" s="435"/>
      <c r="J477" s="435"/>
      <c r="K477" s="435"/>
      <c r="L477" s="435"/>
      <c r="M477" s="435"/>
      <c r="N477" s="435"/>
      <c r="O477" s="435"/>
      <c r="P477" s="435"/>
      <c r="Q477" s="435"/>
      <c r="R477" s="435"/>
      <c r="S477" s="435"/>
      <c r="T477" s="435"/>
      <c r="U477" s="435"/>
      <c r="V477" s="435"/>
      <c r="W477" s="435"/>
      <c r="X477" s="435"/>
      <c r="Y477" s="435"/>
      <c r="Z477" s="435"/>
    </row>
    <row r="478" spans="1:26" ht="12.75" x14ac:dyDescent="0.2">
      <c r="A478" s="435"/>
      <c r="B478" s="435"/>
      <c r="C478" s="435"/>
      <c r="D478" s="435"/>
      <c r="E478" s="435"/>
      <c r="F478" s="435"/>
      <c r="G478" s="435"/>
      <c r="H478" s="435"/>
      <c r="I478" s="435"/>
      <c r="J478" s="435"/>
      <c r="K478" s="435"/>
      <c r="L478" s="435"/>
      <c r="M478" s="435"/>
      <c r="N478" s="435"/>
      <c r="O478" s="435"/>
      <c r="P478" s="435"/>
      <c r="Q478" s="435"/>
      <c r="R478" s="435"/>
      <c r="S478" s="435"/>
      <c r="T478" s="435"/>
      <c r="U478" s="435"/>
      <c r="V478" s="435"/>
      <c r="W478" s="435"/>
      <c r="X478" s="435"/>
      <c r="Y478" s="435"/>
      <c r="Z478" s="435"/>
    </row>
    <row r="479" spans="1:26" ht="12.75" x14ac:dyDescent="0.2">
      <c r="A479" s="435"/>
      <c r="B479" s="435"/>
      <c r="C479" s="435"/>
      <c r="D479" s="435"/>
      <c r="E479" s="435"/>
      <c r="F479" s="435"/>
      <c r="G479" s="435"/>
      <c r="H479" s="435"/>
      <c r="I479" s="435"/>
      <c r="J479" s="435"/>
      <c r="K479" s="435"/>
      <c r="L479" s="435"/>
      <c r="M479" s="435"/>
      <c r="N479" s="435"/>
      <c r="O479" s="435"/>
      <c r="P479" s="435"/>
      <c r="Q479" s="435"/>
      <c r="R479" s="435"/>
      <c r="S479" s="435"/>
      <c r="T479" s="435"/>
      <c r="U479" s="435"/>
      <c r="V479" s="435"/>
      <c r="W479" s="435"/>
      <c r="X479" s="435"/>
      <c r="Y479" s="435"/>
      <c r="Z479" s="435"/>
    </row>
    <row r="480" spans="1:26" ht="12.75" x14ac:dyDescent="0.2">
      <c r="A480" s="435"/>
      <c r="B480" s="435"/>
      <c r="C480" s="435"/>
      <c r="D480" s="435"/>
      <c r="E480" s="435"/>
      <c r="F480" s="435"/>
      <c r="G480" s="435"/>
      <c r="H480" s="435"/>
      <c r="I480" s="435"/>
      <c r="J480" s="435"/>
      <c r="K480" s="435"/>
      <c r="L480" s="435"/>
      <c r="M480" s="435"/>
      <c r="N480" s="435"/>
      <c r="O480" s="435"/>
      <c r="P480" s="435"/>
      <c r="Q480" s="435"/>
      <c r="R480" s="435"/>
      <c r="S480" s="435"/>
      <c r="T480" s="435"/>
      <c r="U480" s="435"/>
      <c r="V480" s="435"/>
      <c r="W480" s="435"/>
      <c r="X480" s="435"/>
      <c r="Y480" s="435"/>
      <c r="Z480" s="435"/>
    </row>
    <row r="481" spans="1:26" ht="12.75" x14ac:dyDescent="0.2">
      <c r="A481" s="435"/>
      <c r="B481" s="435"/>
      <c r="C481" s="435"/>
      <c r="D481" s="435"/>
      <c r="E481" s="435"/>
      <c r="F481" s="435"/>
      <c r="G481" s="435"/>
      <c r="H481" s="435"/>
      <c r="I481" s="435"/>
      <c r="J481" s="435"/>
      <c r="K481" s="435"/>
      <c r="L481" s="435"/>
      <c r="M481" s="435"/>
      <c r="N481" s="435"/>
      <c r="O481" s="435"/>
      <c r="P481" s="435"/>
      <c r="Q481" s="435"/>
      <c r="R481" s="435"/>
      <c r="S481" s="435"/>
      <c r="T481" s="435"/>
      <c r="U481" s="435"/>
      <c r="V481" s="435"/>
      <c r="W481" s="435"/>
      <c r="X481" s="435"/>
      <c r="Y481" s="435"/>
      <c r="Z481" s="435"/>
    </row>
    <row r="482" spans="1:26" ht="12.75" x14ac:dyDescent="0.2">
      <c r="A482" s="435"/>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row>
    <row r="483" spans="1:26" ht="12.75" x14ac:dyDescent="0.2">
      <c r="A483" s="435"/>
      <c r="B483" s="435"/>
      <c r="C483" s="435"/>
      <c r="D483" s="435"/>
      <c r="E483" s="435"/>
      <c r="F483" s="435"/>
      <c r="G483" s="435"/>
      <c r="H483" s="435"/>
      <c r="I483" s="435"/>
      <c r="J483" s="435"/>
      <c r="K483" s="435"/>
      <c r="L483" s="435"/>
      <c r="M483" s="435"/>
      <c r="N483" s="435"/>
      <c r="O483" s="435"/>
      <c r="P483" s="435"/>
      <c r="Q483" s="435"/>
      <c r="R483" s="435"/>
      <c r="S483" s="435"/>
      <c r="T483" s="435"/>
      <c r="U483" s="435"/>
      <c r="V483" s="435"/>
      <c r="W483" s="435"/>
      <c r="X483" s="435"/>
      <c r="Y483" s="435"/>
      <c r="Z483" s="435"/>
    </row>
    <row r="484" spans="1:26" ht="12.75" x14ac:dyDescent="0.2">
      <c r="A484" s="435"/>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row>
    <row r="485" spans="1:26" ht="12.75" x14ac:dyDescent="0.2">
      <c r="A485" s="435"/>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row>
    <row r="486" spans="1:26" ht="12.75" x14ac:dyDescent="0.2">
      <c r="A486" s="435"/>
      <c r="B486" s="435"/>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c r="Z486" s="435"/>
    </row>
    <row r="487" spans="1:26" ht="12.75" x14ac:dyDescent="0.2">
      <c r="A487" s="435"/>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row>
    <row r="488" spans="1:26" ht="12.75" x14ac:dyDescent="0.2">
      <c r="A488" s="435"/>
      <c r="B488" s="435"/>
      <c r="C488" s="435"/>
      <c r="D488" s="435"/>
      <c r="E488" s="435"/>
      <c r="F488" s="435"/>
      <c r="G488" s="435"/>
      <c r="H488" s="435"/>
      <c r="I488" s="435"/>
      <c r="J488" s="435"/>
      <c r="K488" s="435"/>
      <c r="L488" s="435"/>
      <c r="M488" s="435"/>
      <c r="N488" s="435"/>
      <c r="O488" s="435"/>
      <c r="P488" s="435"/>
      <c r="Q488" s="435"/>
      <c r="R488" s="435"/>
      <c r="S488" s="435"/>
      <c r="T488" s="435"/>
      <c r="U488" s="435"/>
      <c r="V488" s="435"/>
      <c r="W488" s="435"/>
      <c r="X488" s="435"/>
      <c r="Y488" s="435"/>
      <c r="Z488" s="435"/>
    </row>
    <row r="489" spans="1:26" ht="12.75" x14ac:dyDescent="0.2">
      <c r="A489" s="435"/>
      <c r="B489" s="435"/>
      <c r="C489" s="435"/>
      <c r="D489" s="435"/>
      <c r="E489" s="435"/>
      <c r="F489" s="435"/>
      <c r="G489" s="435"/>
      <c r="H489" s="435"/>
      <c r="I489" s="435"/>
      <c r="J489" s="435"/>
      <c r="K489" s="435"/>
      <c r="L489" s="435"/>
      <c r="M489" s="435"/>
      <c r="N489" s="435"/>
      <c r="O489" s="435"/>
      <c r="P489" s="435"/>
      <c r="Q489" s="435"/>
      <c r="R489" s="435"/>
      <c r="S489" s="435"/>
      <c r="T489" s="435"/>
      <c r="U489" s="435"/>
      <c r="V489" s="435"/>
      <c r="W489" s="435"/>
      <c r="X489" s="435"/>
      <c r="Y489" s="435"/>
      <c r="Z489" s="435"/>
    </row>
    <row r="490" spans="1:26" ht="12.75" x14ac:dyDescent="0.2">
      <c r="A490" s="435"/>
      <c r="B490" s="435"/>
      <c r="C490" s="435"/>
      <c r="D490" s="435"/>
      <c r="E490" s="435"/>
      <c r="F490" s="435"/>
      <c r="G490" s="435"/>
      <c r="H490" s="435"/>
      <c r="I490" s="435"/>
      <c r="J490" s="435"/>
      <c r="K490" s="435"/>
      <c r="L490" s="435"/>
      <c r="M490" s="435"/>
      <c r="N490" s="435"/>
      <c r="O490" s="435"/>
      <c r="P490" s="435"/>
      <c r="Q490" s="435"/>
      <c r="R490" s="435"/>
      <c r="S490" s="435"/>
      <c r="T490" s="435"/>
      <c r="U490" s="435"/>
      <c r="V490" s="435"/>
      <c r="W490" s="435"/>
      <c r="X490" s="435"/>
      <c r="Y490" s="435"/>
      <c r="Z490" s="435"/>
    </row>
    <row r="491" spans="1:26" ht="12.75" x14ac:dyDescent="0.2">
      <c r="A491" s="435"/>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row>
    <row r="492" spans="1:26" ht="12.75" x14ac:dyDescent="0.2">
      <c r="A492" s="435"/>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row>
    <row r="493" spans="1:26" ht="12.75" x14ac:dyDescent="0.2">
      <c r="A493" s="435"/>
      <c r="B493" s="435"/>
      <c r="C493" s="435"/>
      <c r="D493" s="435"/>
      <c r="E493" s="435"/>
      <c r="F493" s="435"/>
      <c r="G493" s="435"/>
      <c r="H493" s="435"/>
      <c r="I493" s="435"/>
      <c r="J493" s="435"/>
      <c r="K493" s="435"/>
      <c r="L493" s="435"/>
      <c r="M493" s="435"/>
      <c r="N493" s="435"/>
      <c r="O493" s="435"/>
      <c r="P493" s="435"/>
      <c r="Q493" s="435"/>
      <c r="R493" s="435"/>
      <c r="S493" s="435"/>
      <c r="T493" s="435"/>
      <c r="U493" s="435"/>
      <c r="V493" s="435"/>
      <c r="W493" s="435"/>
      <c r="X493" s="435"/>
      <c r="Y493" s="435"/>
      <c r="Z493" s="435"/>
    </row>
    <row r="494" spans="1:26" ht="12.75" x14ac:dyDescent="0.2">
      <c r="A494" s="435"/>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row>
    <row r="495" spans="1:26" ht="12.75" x14ac:dyDescent="0.2">
      <c r="A495" s="435"/>
      <c r="B495" s="435"/>
      <c r="C495" s="435"/>
      <c r="D495" s="435"/>
      <c r="E495" s="435"/>
      <c r="F495" s="435"/>
      <c r="G495" s="435"/>
      <c r="H495" s="435"/>
      <c r="I495" s="435"/>
      <c r="J495" s="435"/>
      <c r="K495" s="435"/>
      <c r="L495" s="435"/>
      <c r="M495" s="435"/>
      <c r="N495" s="435"/>
      <c r="O495" s="435"/>
      <c r="P495" s="435"/>
      <c r="Q495" s="435"/>
      <c r="R495" s="435"/>
      <c r="S495" s="435"/>
      <c r="T495" s="435"/>
      <c r="U495" s="435"/>
      <c r="V495" s="435"/>
      <c r="W495" s="435"/>
      <c r="X495" s="435"/>
      <c r="Y495" s="435"/>
      <c r="Z495" s="435"/>
    </row>
    <row r="496" spans="1:26" ht="12.75" x14ac:dyDescent="0.2">
      <c r="A496" s="435"/>
      <c r="B496" s="435"/>
      <c r="C496" s="435"/>
      <c r="D496" s="435"/>
      <c r="E496" s="435"/>
      <c r="F496" s="435"/>
      <c r="G496" s="435"/>
      <c r="H496" s="435"/>
      <c r="I496" s="435"/>
      <c r="J496" s="435"/>
      <c r="K496" s="435"/>
      <c r="L496" s="435"/>
      <c r="M496" s="435"/>
      <c r="N496" s="435"/>
      <c r="O496" s="435"/>
      <c r="P496" s="435"/>
      <c r="Q496" s="435"/>
      <c r="R496" s="435"/>
      <c r="S496" s="435"/>
      <c r="T496" s="435"/>
      <c r="U496" s="435"/>
      <c r="V496" s="435"/>
      <c r="W496" s="435"/>
      <c r="X496" s="435"/>
      <c r="Y496" s="435"/>
      <c r="Z496" s="435"/>
    </row>
    <row r="497" spans="1:26" ht="12.75" x14ac:dyDescent="0.2">
      <c r="A497" s="435"/>
      <c r="B497" s="435"/>
      <c r="C497" s="435"/>
      <c r="D497" s="435"/>
      <c r="E497" s="435"/>
      <c r="F497" s="435"/>
      <c r="G497" s="435"/>
      <c r="H497" s="435"/>
      <c r="I497" s="435"/>
      <c r="J497" s="435"/>
      <c r="K497" s="435"/>
      <c r="L497" s="435"/>
      <c r="M497" s="435"/>
      <c r="N497" s="435"/>
      <c r="O497" s="435"/>
      <c r="P497" s="435"/>
      <c r="Q497" s="435"/>
      <c r="R497" s="435"/>
      <c r="S497" s="435"/>
      <c r="T497" s="435"/>
      <c r="U497" s="435"/>
      <c r="V497" s="435"/>
      <c r="W497" s="435"/>
      <c r="X497" s="435"/>
      <c r="Y497" s="435"/>
      <c r="Z497" s="435"/>
    </row>
    <row r="498" spans="1:26" ht="12.75" x14ac:dyDescent="0.2">
      <c r="A498" s="435"/>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row>
    <row r="499" spans="1:26" ht="12.75" x14ac:dyDescent="0.2">
      <c r="A499" s="435"/>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row>
    <row r="500" spans="1:26" ht="12.75" x14ac:dyDescent="0.2">
      <c r="A500" s="435"/>
      <c r="B500" s="435"/>
      <c r="C500" s="435"/>
      <c r="D500" s="435"/>
      <c r="E500" s="435"/>
      <c r="F500" s="435"/>
      <c r="G500" s="435"/>
      <c r="H500" s="435"/>
      <c r="I500" s="435"/>
      <c r="J500" s="435"/>
      <c r="K500" s="435"/>
      <c r="L500" s="435"/>
      <c r="M500" s="435"/>
      <c r="N500" s="435"/>
      <c r="O500" s="435"/>
      <c r="P500" s="435"/>
      <c r="Q500" s="435"/>
      <c r="R500" s="435"/>
      <c r="S500" s="435"/>
      <c r="T500" s="435"/>
      <c r="U500" s="435"/>
      <c r="V500" s="435"/>
      <c r="W500" s="435"/>
      <c r="X500" s="435"/>
      <c r="Y500" s="435"/>
      <c r="Z500" s="435"/>
    </row>
    <row r="501" spans="1:26" ht="12.75" x14ac:dyDescent="0.2">
      <c r="A501" s="435"/>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row>
    <row r="502" spans="1:26" ht="12.75" x14ac:dyDescent="0.2">
      <c r="A502" s="435"/>
      <c r="B502" s="435"/>
      <c r="C502" s="435"/>
      <c r="D502" s="435"/>
      <c r="E502" s="435"/>
      <c r="F502" s="435"/>
      <c r="G502" s="435"/>
      <c r="H502" s="435"/>
      <c r="I502" s="435"/>
      <c r="J502" s="435"/>
      <c r="K502" s="435"/>
      <c r="L502" s="435"/>
      <c r="M502" s="435"/>
      <c r="N502" s="435"/>
      <c r="O502" s="435"/>
      <c r="P502" s="435"/>
      <c r="Q502" s="435"/>
      <c r="R502" s="435"/>
      <c r="S502" s="435"/>
      <c r="T502" s="435"/>
      <c r="U502" s="435"/>
      <c r="V502" s="435"/>
      <c r="W502" s="435"/>
      <c r="X502" s="435"/>
      <c r="Y502" s="435"/>
      <c r="Z502" s="435"/>
    </row>
    <row r="503" spans="1:26" ht="12.75" x14ac:dyDescent="0.2">
      <c r="A503" s="435"/>
      <c r="B503" s="435"/>
      <c r="C503" s="435"/>
      <c r="D503" s="435"/>
      <c r="E503" s="435"/>
      <c r="F503" s="435"/>
      <c r="G503" s="435"/>
      <c r="H503" s="435"/>
      <c r="I503" s="435"/>
      <c r="J503" s="435"/>
      <c r="K503" s="435"/>
      <c r="L503" s="435"/>
      <c r="M503" s="435"/>
      <c r="N503" s="435"/>
      <c r="O503" s="435"/>
      <c r="P503" s="435"/>
      <c r="Q503" s="435"/>
      <c r="R503" s="435"/>
      <c r="S503" s="435"/>
      <c r="T503" s="435"/>
      <c r="U503" s="435"/>
      <c r="V503" s="435"/>
      <c r="W503" s="435"/>
      <c r="X503" s="435"/>
      <c r="Y503" s="435"/>
      <c r="Z503" s="435"/>
    </row>
    <row r="504" spans="1:26" ht="12.75" x14ac:dyDescent="0.2">
      <c r="A504" s="435"/>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row>
    <row r="505" spans="1:26" ht="12.75" x14ac:dyDescent="0.2">
      <c r="A505" s="435"/>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row>
    <row r="506" spans="1:26" ht="12.75" x14ac:dyDescent="0.2">
      <c r="A506" s="435"/>
      <c r="B506" s="435"/>
      <c r="C506" s="435"/>
      <c r="D506" s="435"/>
      <c r="E506" s="435"/>
      <c r="F506" s="435"/>
      <c r="G506" s="435"/>
      <c r="H506" s="435"/>
      <c r="I506" s="435"/>
      <c r="J506" s="435"/>
      <c r="K506" s="435"/>
      <c r="L506" s="435"/>
      <c r="M506" s="435"/>
      <c r="N506" s="435"/>
      <c r="O506" s="435"/>
      <c r="P506" s="435"/>
      <c r="Q506" s="435"/>
      <c r="R506" s="435"/>
      <c r="S506" s="435"/>
      <c r="T506" s="435"/>
      <c r="U506" s="435"/>
      <c r="V506" s="435"/>
      <c r="W506" s="435"/>
      <c r="X506" s="435"/>
      <c r="Y506" s="435"/>
      <c r="Z506" s="435"/>
    </row>
    <row r="507" spans="1:26" ht="12.75" x14ac:dyDescent="0.2">
      <c r="A507" s="435"/>
      <c r="B507" s="435"/>
      <c r="C507" s="435"/>
      <c r="D507" s="435"/>
      <c r="E507" s="435"/>
      <c r="F507" s="435"/>
      <c r="G507" s="435"/>
      <c r="H507" s="435"/>
      <c r="I507" s="435"/>
      <c r="J507" s="435"/>
      <c r="K507" s="435"/>
      <c r="L507" s="435"/>
      <c r="M507" s="435"/>
      <c r="N507" s="435"/>
      <c r="O507" s="435"/>
      <c r="P507" s="435"/>
      <c r="Q507" s="435"/>
      <c r="R507" s="435"/>
      <c r="S507" s="435"/>
      <c r="T507" s="435"/>
      <c r="U507" s="435"/>
      <c r="V507" s="435"/>
      <c r="W507" s="435"/>
      <c r="X507" s="435"/>
      <c r="Y507" s="435"/>
      <c r="Z507" s="435"/>
    </row>
    <row r="508" spans="1:26" ht="12.75" x14ac:dyDescent="0.2">
      <c r="A508" s="435"/>
      <c r="B508" s="435"/>
      <c r="C508" s="435"/>
      <c r="D508" s="435"/>
      <c r="E508" s="435"/>
      <c r="F508" s="435"/>
      <c r="G508" s="435"/>
      <c r="H508" s="435"/>
      <c r="I508" s="435"/>
      <c r="J508" s="435"/>
      <c r="K508" s="435"/>
      <c r="L508" s="435"/>
      <c r="M508" s="435"/>
      <c r="N508" s="435"/>
      <c r="O508" s="435"/>
      <c r="P508" s="435"/>
      <c r="Q508" s="435"/>
      <c r="R508" s="435"/>
      <c r="S508" s="435"/>
      <c r="T508" s="435"/>
      <c r="U508" s="435"/>
      <c r="V508" s="435"/>
      <c r="W508" s="435"/>
      <c r="X508" s="435"/>
      <c r="Y508" s="435"/>
      <c r="Z508" s="435"/>
    </row>
    <row r="509" spans="1:26" ht="12.75" x14ac:dyDescent="0.2">
      <c r="A509" s="435"/>
      <c r="B509" s="435"/>
      <c r="C509" s="435"/>
      <c r="D509" s="435"/>
      <c r="E509" s="435"/>
      <c r="F509" s="435"/>
      <c r="G509" s="435"/>
      <c r="H509" s="435"/>
      <c r="I509" s="435"/>
      <c r="J509" s="435"/>
      <c r="K509" s="435"/>
      <c r="L509" s="435"/>
      <c r="M509" s="435"/>
      <c r="N509" s="435"/>
      <c r="O509" s="435"/>
      <c r="P509" s="435"/>
      <c r="Q509" s="435"/>
      <c r="R509" s="435"/>
      <c r="S509" s="435"/>
      <c r="T509" s="435"/>
      <c r="U509" s="435"/>
      <c r="V509" s="435"/>
      <c r="W509" s="435"/>
      <c r="X509" s="435"/>
      <c r="Y509" s="435"/>
      <c r="Z509" s="435"/>
    </row>
    <row r="510" spans="1:26" ht="12.75" x14ac:dyDescent="0.2">
      <c r="A510" s="435"/>
      <c r="B510" s="435"/>
      <c r="C510" s="435"/>
      <c r="D510" s="435"/>
      <c r="E510" s="435"/>
      <c r="F510" s="435"/>
      <c r="G510" s="435"/>
      <c r="H510" s="435"/>
      <c r="I510" s="435"/>
      <c r="J510" s="435"/>
      <c r="K510" s="435"/>
      <c r="L510" s="435"/>
      <c r="M510" s="435"/>
      <c r="N510" s="435"/>
      <c r="O510" s="435"/>
      <c r="P510" s="435"/>
      <c r="Q510" s="435"/>
      <c r="R510" s="435"/>
      <c r="S510" s="435"/>
      <c r="T510" s="435"/>
      <c r="U510" s="435"/>
      <c r="V510" s="435"/>
      <c r="W510" s="435"/>
      <c r="X510" s="435"/>
      <c r="Y510" s="435"/>
      <c r="Z510" s="435"/>
    </row>
    <row r="511" spans="1:26" ht="12.75" x14ac:dyDescent="0.2">
      <c r="A511" s="435"/>
      <c r="B511" s="435"/>
      <c r="C511" s="435"/>
      <c r="D511" s="435"/>
      <c r="E511" s="435"/>
      <c r="F511" s="435"/>
      <c r="G511" s="435"/>
      <c r="H511" s="435"/>
      <c r="I511" s="435"/>
      <c r="J511" s="435"/>
      <c r="K511" s="435"/>
      <c r="L511" s="435"/>
      <c r="M511" s="435"/>
      <c r="N511" s="435"/>
      <c r="O511" s="435"/>
      <c r="P511" s="435"/>
      <c r="Q511" s="435"/>
      <c r="R511" s="435"/>
      <c r="S511" s="435"/>
      <c r="T511" s="435"/>
      <c r="U511" s="435"/>
      <c r="V511" s="435"/>
      <c r="W511" s="435"/>
      <c r="X511" s="435"/>
      <c r="Y511" s="435"/>
      <c r="Z511" s="435"/>
    </row>
    <row r="512" spans="1:26" ht="12.75" x14ac:dyDescent="0.2">
      <c r="A512" s="435"/>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row>
    <row r="513" spans="1:26" ht="12.75" x14ac:dyDescent="0.2">
      <c r="A513" s="435"/>
      <c r="B513" s="435"/>
      <c r="C513" s="435"/>
      <c r="D513" s="435"/>
      <c r="E513" s="435"/>
      <c r="F513" s="435"/>
      <c r="G513" s="435"/>
      <c r="H513" s="435"/>
      <c r="I513" s="435"/>
      <c r="J513" s="435"/>
      <c r="K513" s="435"/>
      <c r="L513" s="435"/>
      <c r="M513" s="435"/>
      <c r="N513" s="435"/>
      <c r="O513" s="435"/>
      <c r="P513" s="435"/>
      <c r="Q513" s="435"/>
      <c r="R513" s="435"/>
      <c r="S513" s="435"/>
      <c r="T513" s="435"/>
      <c r="U513" s="435"/>
      <c r="V513" s="435"/>
      <c r="W513" s="435"/>
      <c r="X513" s="435"/>
      <c r="Y513" s="435"/>
      <c r="Z513" s="435"/>
    </row>
    <row r="514" spans="1:26" ht="12.75" x14ac:dyDescent="0.2">
      <c r="A514" s="435"/>
      <c r="B514" s="435"/>
      <c r="C514" s="435"/>
      <c r="D514" s="435"/>
      <c r="E514" s="435"/>
      <c r="F514" s="435"/>
      <c r="G514" s="435"/>
      <c r="H514" s="435"/>
      <c r="I514" s="435"/>
      <c r="J514" s="435"/>
      <c r="K514" s="435"/>
      <c r="L514" s="435"/>
      <c r="M514" s="435"/>
      <c r="N514" s="435"/>
      <c r="O514" s="435"/>
      <c r="P514" s="435"/>
      <c r="Q514" s="435"/>
      <c r="R514" s="435"/>
      <c r="S514" s="435"/>
      <c r="T514" s="435"/>
      <c r="U514" s="435"/>
      <c r="V514" s="435"/>
      <c r="W514" s="435"/>
      <c r="X514" s="435"/>
      <c r="Y514" s="435"/>
      <c r="Z514" s="435"/>
    </row>
    <row r="515" spans="1:26" ht="12.75" x14ac:dyDescent="0.2">
      <c r="A515" s="435"/>
      <c r="B515" s="435"/>
      <c r="C515" s="435"/>
      <c r="D515" s="435"/>
      <c r="E515" s="435"/>
      <c r="F515" s="435"/>
      <c r="G515" s="435"/>
      <c r="H515" s="435"/>
      <c r="I515" s="435"/>
      <c r="J515" s="435"/>
      <c r="K515" s="435"/>
      <c r="L515" s="435"/>
      <c r="M515" s="435"/>
      <c r="N515" s="435"/>
      <c r="O515" s="435"/>
      <c r="P515" s="435"/>
      <c r="Q515" s="435"/>
      <c r="R515" s="435"/>
      <c r="S515" s="435"/>
      <c r="T515" s="435"/>
      <c r="U515" s="435"/>
      <c r="V515" s="435"/>
      <c r="W515" s="435"/>
      <c r="X515" s="435"/>
      <c r="Y515" s="435"/>
      <c r="Z515" s="435"/>
    </row>
    <row r="516" spans="1:26" ht="12.75" x14ac:dyDescent="0.2">
      <c r="A516" s="435"/>
      <c r="B516" s="435"/>
      <c r="C516" s="435"/>
      <c r="D516" s="435"/>
      <c r="E516" s="435"/>
      <c r="F516" s="435"/>
      <c r="G516" s="435"/>
      <c r="H516" s="435"/>
      <c r="I516" s="435"/>
      <c r="J516" s="435"/>
      <c r="K516" s="435"/>
      <c r="L516" s="435"/>
      <c r="M516" s="435"/>
      <c r="N516" s="435"/>
      <c r="O516" s="435"/>
      <c r="P516" s="435"/>
      <c r="Q516" s="435"/>
      <c r="R516" s="435"/>
      <c r="S516" s="435"/>
      <c r="T516" s="435"/>
      <c r="U516" s="435"/>
      <c r="V516" s="435"/>
      <c r="W516" s="435"/>
      <c r="X516" s="435"/>
      <c r="Y516" s="435"/>
      <c r="Z516" s="435"/>
    </row>
    <row r="517" spans="1:26" ht="12.75" x14ac:dyDescent="0.2">
      <c r="A517" s="435"/>
      <c r="B517" s="435"/>
      <c r="C517" s="435"/>
      <c r="D517" s="435"/>
      <c r="E517" s="435"/>
      <c r="F517" s="435"/>
      <c r="G517" s="435"/>
      <c r="H517" s="435"/>
      <c r="I517" s="435"/>
      <c r="J517" s="435"/>
      <c r="K517" s="435"/>
      <c r="L517" s="435"/>
      <c r="M517" s="435"/>
      <c r="N517" s="435"/>
      <c r="O517" s="435"/>
      <c r="P517" s="435"/>
      <c r="Q517" s="435"/>
      <c r="R517" s="435"/>
      <c r="S517" s="435"/>
      <c r="T517" s="435"/>
      <c r="U517" s="435"/>
      <c r="V517" s="435"/>
      <c r="W517" s="435"/>
      <c r="X517" s="435"/>
      <c r="Y517" s="435"/>
      <c r="Z517" s="435"/>
    </row>
    <row r="518" spans="1:26" ht="12.75" x14ac:dyDescent="0.2">
      <c r="A518" s="435"/>
      <c r="B518" s="435"/>
      <c r="C518" s="435"/>
      <c r="D518" s="435"/>
      <c r="E518" s="435"/>
      <c r="F518" s="435"/>
      <c r="G518" s="435"/>
      <c r="H518" s="435"/>
      <c r="I518" s="435"/>
      <c r="J518" s="435"/>
      <c r="K518" s="435"/>
      <c r="L518" s="435"/>
      <c r="M518" s="435"/>
      <c r="N518" s="435"/>
      <c r="O518" s="435"/>
      <c r="P518" s="435"/>
      <c r="Q518" s="435"/>
      <c r="R518" s="435"/>
      <c r="S518" s="435"/>
      <c r="T518" s="435"/>
      <c r="U518" s="435"/>
      <c r="V518" s="435"/>
      <c r="W518" s="435"/>
      <c r="X518" s="435"/>
      <c r="Y518" s="435"/>
      <c r="Z518" s="435"/>
    </row>
    <row r="519" spans="1:26" ht="12.75" x14ac:dyDescent="0.2">
      <c r="A519" s="435"/>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row>
    <row r="520" spans="1:26" ht="12.75" x14ac:dyDescent="0.2">
      <c r="A520" s="435"/>
      <c r="B520" s="435"/>
      <c r="C520" s="435"/>
      <c r="D520" s="435"/>
      <c r="E520" s="435"/>
      <c r="F520" s="435"/>
      <c r="G520" s="435"/>
      <c r="H520" s="435"/>
      <c r="I520" s="435"/>
      <c r="J520" s="435"/>
      <c r="K520" s="435"/>
      <c r="L520" s="435"/>
      <c r="M520" s="435"/>
      <c r="N520" s="435"/>
      <c r="O520" s="435"/>
      <c r="P520" s="435"/>
      <c r="Q520" s="435"/>
      <c r="R520" s="435"/>
      <c r="S520" s="435"/>
      <c r="T520" s="435"/>
      <c r="U520" s="435"/>
      <c r="V520" s="435"/>
      <c r="W520" s="435"/>
      <c r="X520" s="435"/>
      <c r="Y520" s="435"/>
      <c r="Z520" s="435"/>
    </row>
    <row r="521" spans="1:26" ht="12.75" x14ac:dyDescent="0.2">
      <c r="A521" s="435"/>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row>
    <row r="522" spans="1:26" ht="12.75" x14ac:dyDescent="0.2">
      <c r="A522" s="435"/>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row>
    <row r="523" spans="1:26" ht="12.75" x14ac:dyDescent="0.2">
      <c r="A523" s="435"/>
      <c r="B523" s="435"/>
      <c r="C523" s="435"/>
      <c r="D523" s="435"/>
      <c r="E523" s="435"/>
      <c r="F523" s="435"/>
      <c r="G523" s="435"/>
      <c r="H523" s="435"/>
      <c r="I523" s="435"/>
      <c r="J523" s="435"/>
      <c r="K523" s="435"/>
      <c r="L523" s="435"/>
      <c r="M523" s="435"/>
      <c r="N523" s="435"/>
      <c r="O523" s="435"/>
      <c r="P523" s="435"/>
      <c r="Q523" s="435"/>
      <c r="R523" s="435"/>
      <c r="S523" s="435"/>
      <c r="T523" s="435"/>
      <c r="U523" s="435"/>
      <c r="V523" s="435"/>
      <c r="W523" s="435"/>
      <c r="X523" s="435"/>
      <c r="Y523" s="435"/>
      <c r="Z523" s="435"/>
    </row>
    <row r="524" spans="1:26" ht="12.75" x14ac:dyDescent="0.2">
      <c r="A524" s="435"/>
      <c r="B524" s="435"/>
      <c r="C524" s="435"/>
      <c r="D524" s="435"/>
      <c r="E524" s="435"/>
      <c r="F524" s="435"/>
      <c r="G524" s="435"/>
      <c r="H524" s="435"/>
      <c r="I524" s="435"/>
      <c r="J524" s="435"/>
      <c r="K524" s="435"/>
      <c r="L524" s="435"/>
      <c r="M524" s="435"/>
      <c r="N524" s="435"/>
      <c r="O524" s="435"/>
      <c r="P524" s="435"/>
      <c r="Q524" s="435"/>
      <c r="R524" s="435"/>
      <c r="S524" s="435"/>
      <c r="T524" s="435"/>
      <c r="U524" s="435"/>
      <c r="V524" s="435"/>
      <c r="W524" s="435"/>
      <c r="X524" s="435"/>
      <c r="Y524" s="435"/>
      <c r="Z524" s="435"/>
    </row>
    <row r="525" spans="1:26" ht="12.75" x14ac:dyDescent="0.2">
      <c r="A525" s="435"/>
      <c r="B525" s="435"/>
      <c r="C525" s="435"/>
      <c r="D525" s="435"/>
      <c r="E525" s="435"/>
      <c r="F525" s="435"/>
      <c r="G525" s="435"/>
      <c r="H525" s="435"/>
      <c r="I525" s="435"/>
      <c r="J525" s="435"/>
      <c r="K525" s="435"/>
      <c r="L525" s="435"/>
      <c r="M525" s="435"/>
      <c r="N525" s="435"/>
      <c r="O525" s="435"/>
      <c r="P525" s="435"/>
      <c r="Q525" s="435"/>
      <c r="R525" s="435"/>
      <c r="S525" s="435"/>
      <c r="T525" s="435"/>
      <c r="U525" s="435"/>
      <c r="V525" s="435"/>
      <c r="W525" s="435"/>
      <c r="X525" s="435"/>
      <c r="Y525" s="435"/>
      <c r="Z525" s="435"/>
    </row>
    <row r="526" spans="1:26" ht="12.75" x14ac:dyDescent="0.2">
      <c r="A526" s="435"/>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row>
    <row r="527" spans="1:26" ht="12.75" x14ac:dyDescent="0.2">
      <c r="A527" s="435"/>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row>
    <row r="528" spans="1:26" ht="12.75" x14ac:dyDescent="0.2">
      <c r="A528" s="435"/>
      <c r="B528" s="435"/>
      <c r="C528" s="435"/>
      <c r="D528" s="435"/>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row>
    <row r="529" spans="1:26" ht="12.75" x14ac:dyDescent="0.2">
      <c r="A529" s="435"/>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row>
    <row r="530" spans="1:26" ht="12.75" x14ac:dyDescent="0.2">
      <c r="A530" s="435"/>
      <c r="B530" s="435"/>
      <c r="C530" s="435"/>
      <c r="D530" s="435"/>
      <c r="E530" s="435"/>
      <c r="F530" s="435"/>
      <c r="G530" s="435"/>
      <c r="H530" s="435"/>
      <c r="I530" s="435"/>
      <c r="J530" s="435"/>
      <c r="K530" s="435"/>
      <c r="L530" s="435"/>
      <c r="M530" s="435"/>
      <c r="N530" s="435"/>
      <c r="O530" s="435"/>
      <c r="P530" s="435"/>
      <c r="Q530" s="435"/>
      <c r="R530" s="435"/>
      <c r="S530" s="435"/>
      <c r="T530" s="435"/>
      <c r="U530" s="435"/>
      <c r="V530" s="435"/>
      <c r="W530" s="435"/>
      <c r="X530" s="435"/>
      <c r="Y530" s="435"/>
      <c r="Z530" s="435"/>
    </row>
    <row r="531" spans="1:26" ht="12.75" x14ac:dyDescent="0.2">
      <c r="A531" s="435"/>
      <c r="B531" s="435"/>
      <c r="C531" s="435"/>
      <c r="D531" s="435"/>
      <c r="E531" s="435"/>
      <c r="F531" s="435"/>
      <c r="G531" s="435"/>
      <c r="H531" s="435"/>
      <c r="I531" s="435"/>
      <c r="J531" s="435"/>
      <c r="K531" s="435"/>
      <c r="L531" s="435"/>
      <c r="M531" s="435"/>
      <c r="N531" s="435"/>
      <c r="O531" s="435"/>
      <c r="P531" s="435"/>
      <c r="Q531" s="435"/>
      <c r="R531" s="435"/>
      <c r="S531" s="435"/>
      <c r="T531" s="435"/>
      <c r="U531" s="435"/>
      <c r="V531" s="435"/>
      <c r="W531" s="435"/>
      <c r="X531" s="435"/>
      <c r="Y531" s="435"/>
      <c r="Z531" s="435"/>
    </row>
    <row r="532" spans="1:26" ht="12.75" x14ac:dyDescent="0.2">
      <c r="A532" s="435"/>
      <c r="B532" s="435"/>
      <c r="C532" s="435"/>
      <c r="D532" s="435"/>
      <c r="E532" s="435"/>
      <c r="F532" s="435"/>
      <c r="G532" s="435"/>
      <c r="H532" s="435"/>
      <c r="I532" s="435"/>
      <c r="J532" s="435"/>
      <c r="K532" s="435"/>
      <c r="L532" s="435"/>
      <c r="M532" s="435"/>
      <c r="N532" s="435"/>
      <c r="O532" s="435"/>
      <c r="P532" s="435"/>
      <c r="Q532" s="435"/>
      <c r="R532" s="435"/>
      <c r="S532" s="435"/>
      <c r="T532" s="435"/>
      <c r="U532" s="435"/>
      <c r="V532" s="435"/>
      <c r="W532" s="435"/>
      <c r="X532" s="435"/>
      <c r="Y532" s="435"/>
      <c r="Z532" s="435"/>
    </row>
    <row r="533" spans="1:26" ht="12.75" x14ac:dyDescent="0.2">
      <c r="A533" s="435"/>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row>
    <row r="534" spans="1:26" ht="12.75" x14ac:dyDescent="0.2">
      <c r="A534" s="435"/>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row>
    <row r="535" spans="1:26" ht="12.75" x14ac:dyDescent="0.2">
      <c r="A535" s="435"/>
      <c r="B535" s="435"/>
      <c r="C535" s="435"/>
      <c r="D535" s="435"/>
      <c r="E535" s="435"/>
      <c r="F535" s="435"/>
      <c r="G535" s="435"/>
      <c r="H535" s="435"/>
      <c r="I535" s="435"/>
      <c r="J535" s="435"/>
      <c r="K535" s="435"/>
      <c r="L535" s="435"/>
      <c r="M535" s="435"/>
      <c r="N535" s="435"/>
      <c r="O535" s="435"/>
      <c r="P535" s="435"/>
      <c r="Q535" s="435"/>
      <c r="R535" s="435"/>
      <c r="S535" s="435"/>
      <c r="T535" s="435"/>
      <c r="U535" s="435"/>
      <c r="V535" s="435"/>
      <c r="W535" s="435"/>
      <c r="X535" s="435"/>
      <c r="Y535" s="435"/>
      <c r="Z535" s="435"/>
    </row>
    <row r="536" spans="1:26" ht="12.75" x14ac:dyDescent="0.2">
      <c r="A536" s="435"/>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row>
    <row r="537" spans="1:26" ht="12.75" x14ac:dyDescent="0.2">
      <c r="A537" s="435"/>
      <c r="B537" s="435"/>
      <c r="C537" s="435"/>
      <c r="D537" s="435"/>
      <c r="E537" s="435"/>
      <c r="F537" s="435"/>
      <c r="G537" s="435"/>
      <c r="H537" s="435"/>
      <c r="I537" s="435"/>
      <c r="J537" s="435"/>
      <c r="K537" s="435"/>
      <c r="L537" s="435"/>
      <c r="M537" s="435"/>
      <c r="N537" s="435"/>
      <c r="O537" s="435"/>
      <c r="P537" s="435"/>
      <c r="Q537" s="435"/>
      <c r="R537" s="435"/>
      <c r="S537" s="435"/>
      <c r="T537" s="435"/>
      <c r="U537" s="435"/>
      <c r="V537" s="435"/>
      <c r="W537" s="435"/>
      <c r="X537" s="435"/>
      <c r="Y537" s="435"/>
      <c r="Z537" s="435"/>
    </row>
    <row r="538" spans="1:26" ht="12.75" x14ac:dyDescent="0.2">
      <c r="A538" s="435"/>
      <c r="B538" s="435"/>
      <c r="C538" s="435"/>
      <c r="D538" s="435"/>
      <c r="E538" s="435"/>
      <c r="F538" s="435"/>
      <c r="G538" s="435"/>
      <c r="H538" s="435"/>
      <c r="I538" s="435"/>
      <c r="J538" s="435"/>
      <c r="K538" s="435"/>
      <c r="L538" s="435"/>
      <c r="M538" s="435"/>
      <c r="N538" s="435"/>
      <c r="O538" s="435"/>
      <c r="P538" s="435"/>
      <c r="Q538" s="435"/>
      <c r="R538" s="435"/>
      <c r="S538" s="435"/>
      <c r="T538" s="435"/>
      <c r="U538" s="435"/>
      <c r="V538" s="435"/>
      <c r="W538" s="435"/>
      <c r="X538" s="435"/>
      <c r="Y538" s="435"/>
      <c r="Z538" s="435"/>
    </row>
    <row r="539" spans="1:26" ht="12.75" x14ac:dyDescent="0.2">
      <c r="A539" s="435"/>
      <c r="B539" s="435"/>
      <c r="C539" s="435"/>
      <c r="D539" s="435"/>
      <c r="E539" s="435"/>
      <c r="F539" s="435"/>
      <c r="G539" s="435"/>
      <c r="H539" s="435"/>
      <c r="I539" s="435"/>
      <c r="J539" s="435"/>
      <c r="K539" s="435"/>
      <c r="L539" s="435"/>
      <c r="M539" s="435"/>
      <c r="N539" s="435"/>
      <c r="O539" s="435"/>
      <c r="P539" s="435"/>
      <c r="Q539" s="435"/>
      <c r="R539" s="435"/>
      <c r="S539" s="435"/>
      <c r="T539" s="435"/>
      <c r="U539" s="435"/>
      <c r="V539" s="435"/>
      <c r="W539" s="435"/>
      <c r="X539" s="435"/>
      <c r="Y539" s="435"/>
      <c r="Z539" s="435"/>
    </row>
    <row r="540" spans="1:26" ht="12.75" x14ac:dyDescent="0.2">
      <c r="A540" s="435"/>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row>
    <row r="541" spans="1:26" ht="12.75" x14ac:dyDescent="0.2">
      <c r="A541" s="435"/>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row>
    <row r="542" spans="1:26" ht="12.75" x14ac:dyDescent="0.2">
      <c r="A542" s="435"/>
      <c r="B542" s="435"/>
      <c r="C542" s="435"/>
      <c r="D542" s="435"/>
      <c r="E542" s="435"/>
      <c r="F542" s="435"/>
      <c r="G542" s="435"/>
      <c r="H542" s="435"/>
      <c r="I542" s="435"/>
      <c r="J542" s="435"/>
      <c r="K542" s="435"/>
      <c r="L542" s="435"/>
      <c r="M542" s="435"/>
      <c r="N542" s="435"/>
      <c r="O542" s="435"/>
      <c r="P542" s="435"/>
      <c r="Q542" s="435"/>
      <c r="R542" s="435"/>
      <c r="S542" s="435"/>
      <c r="T542" s="435"/>
      <c r="U542" s="435"/>
      <c r="V542" s="435"/>
      <c r="W542" s="435"/>
      <c r="X542" s="435"/>
      <c r="Y542" s="435"/>
      <c r="Z542" s="435"/>
    </row>
    <row r="543" spans="1:26" ht="12.75" x14ac:dyDescent="0.2">
      <c r="A543" s="435"/>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row>
    <row r="544" spans="1:26" ht="12.75" x14ac:dyDescent="0.2">
      <c r="A544" s="435"/>
      <c r="B544" s="435"/>
      <c r="C544" s="435"/>
      <c r="D544" s="435"/>
      <c r="E544" s="435"/>
      <c r="F544" s="435"/>
      <c r="G544" s="435"/>
      <c r="H544" s="435"/>
      <c r="I544" s="435"/>
      <c r="J544" s="435"/>
      <c r="K544" s="435"/>
      <c r="L544" s="435"/>
      <c r="M544" s="435"/>
      <c r="N544" s="435"/>
      <c r="O544" s="435"/>
      <c r="P544" s="435"/>
      <c r="Q544" s="435"/>
      <c r="R544" s="435"/>
      <c r="S544" s="435"/>
      <c r="T544" s="435"/>
      <c r="U544" s="435"/>
      <c r="V544" s="435"/>
      <c r="W544" s="435"/>
      <c r="X544" s="435"/>
      <c r="Y544" s="435"/>
      <c r="Z544" s="435"/>
    </row>
    <row r="545" spans="1:26" ht="12.75" x14ac:dyDescent="0.2">
      <c r="A545" s="435"/>
      <c r="B545" s="435"/>
      <c r="C545" s="435"/>
      <c r="D545" s="435"/>
      <c r="E545" s="435"/>
      <c r="F545" s="435"/>
      <c r="G545" s="435"/>
      <c r="H545" s="435"/>
      <c r="I545" s="435"/>
      <c r="J545" s="435"/>
      <c r="K545" s="435"/>
      <c r="L545" s="435"/>
      <c r="M545" s="435"/>
      <c r="N545" s="435"/>
      <c r="O545" s="435"/>
      <c r="P545" s="435"/>
      <c r="Q545" s="435"/>
      <c r="R545" s="435"/>
      <c r="S545" s="435"/>
      <c r="T545" s="435"/>
      <c r="U545" s="435"/>
      <c r="V545" s="435"/>
      <c r="W545" s="435"/>
      <c r="X545" s="435"/>
      <c r="Y545" s="435"/>
      <c r="Z545" s="435"/>
    </row>
    <row r="546" spans="1:26" ht="12.75" x14ac:dyDescent="0.2">
      <c r="A546" s="435"/>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row>
    <row r="547" spans="1:26" ht="12.75" x14ac:dyDescent="0.2">
      <c r="A547" s="435"/>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row>
    <row r="548" spans="1:26" ht="12.75" x14ac:dyDescent="0.2">
      <c r="A548" s="435"/>
      <c r="B548" s="435"/>
      <c r="C548" s="435"/>
      <c r="D548" s="435"/>
      <c r="E548" s="435"/>
      <c r="F548" s="435"/>
      <c r="G548" s="435"/>
      <c r="H548" s="435"/>
      <c r="I548" s="435"/>
      <c r="J548" s="435"/>
      <c r="K548" s="435"/>
      <c r="L548" s="435"/>
      <c r="M548" s="435"/>
      <c r="N548" s="435"/>
      <c r="O548" s="435"/>
      <c r="P548" s="435"/>
      <c r="Q548" s="435"/>
      <c r="R548" s="435"/>
      <c r="S548" s="435"/>
      <c r="T548" s="435"/>
      <c r="U548" s="435"/>
      <c r="V548" s="435"/>
      <c r="W548" s="435"/>
      <c r="X548" s="435"/>
      <c r="Y548" s="435"/>
      <c r="Z548" s="435"/>
    </row>
    <row r="549" spans="1:26" ht="12.75" x14ac:dyDescent="0.2">
      <c r="A549" s="435"/>
      <c r="B549" s="435"/>
      <c r="C549" s="435"/>
      <c r="D549" s="435"/>
      <c r="E549" s="435"/>
      <c r="F549" s="435"/>
      <c r="G549" s="435"/>
      <c r="H549" s="435"/>
      <c r="I549" s="435"/>
      <c r="J549" s="435"/>
      <c r="K549" s="435"/>
      <c r="L549" s="435"/>
      <c r="M549" s="435"/>
      <c r="N549" s="435"/>
      <c r="O549" s="435"/>
      <c r="P549" s="435"/>
      <c r="Q549" s="435"/>
      <c r="R549" s="435"/>
      <c r="S549" s="435"/>
      <c r="T549" s="435"/>
      <c r="U549" s="435"/>
      <c r="V549" s="435"/>
      <c r="W549" s="435"/>
      <c r="X549" s="435"/>
      <c r="Y549" s="435"/>
      <c r="Z549" s="435"/>
    </row>
    <row r="550" spans="1:26" ht="12.75" x14ac:dyDescent="0.2">
      <c r="A550" s="435"/>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row>
    <row r="551" spans="1:26" ht="12.75" x14ac:dyDescent="0.2">
      <c r="A551" s="435"/>
      <c r="B551" s="435"/>
      <c r="C551" s="435"/>
      <c r="D551" s="435"/>
      <c r="E551" s="435"/>
      <c r="F551" s="435"/>
      <c r="G551" s="435"/>
      <c r="H551" s="435"/>
      <c r="I551" s="435"/>
      <c r="J551" s="435"/>
      <c r="K551" s="435"/>
      <c r="L551" s="435"/>
      <c r="M551" s="435"/>
      <c r="N551" s="435"/>
      <c r="O551" s="435"/>
      <c r="P551" s="435"/>
      <c r="Q551" s="435"/>
      <c r="R551" s="435"/>
      <c r="S551" s="435"/>
      <c r="T551" s="435"/>
      <c r="U551" s="435"/>
      <c r="V551" s="435"/>
      <c r="W551" s="435"/>
      <c r="X551" s="435"/>
      <c r="Y551" s="435"/>
      <c r="Z551" s="435"/>
    </row>
    <row r="552" spans="1:26" ht="12.75" x14ac:dyDescent="0.2">
      <c r="A552" s="435"/>
      <c r="B552" s="435"/>
      <c r="C552" s="435"/>
      <c r="D552" s="435"/>
      <c r="E552" s="435"/>
      <c r="F552" s="435"/>
      <c r="G552" s="435"/>
      <c r="H552" s="435"/>
      <c r="I552" s="435"/>
      <c r="J552" s="435"/>
      <c r="K552" s="435"/>
      <c r="L552" s="435"/>
      <c r="M552" s="435"/>
      <c r="N552" s="435"/>
      <c r="O552" s="435"/>
      <c r="P552" s="435"/>
      <c r="Q552" s="435"/>
      <c r="R552" s="435"/>
      <c r="S552" s="435"/>
      <c r="T552" s="435"/>
      <c r="U552" s="435"/>
      <c r="V552" s="435"/>
      <c r="W552" s="435"/>
      <c r="X552" s="435"/>
      <c r="Y552" s="435"/>
      <c r="Z552" s="435"/>
    </row>
    <row r="553" spans="1:26" ht="12.75" x14ac:dyDescent="0.2">
      <c r="A553" s="435"/>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row>
    <row r="554" spans="1:26" ht="12.75" x14ac:dyDescent="0.2">
      <c r="A554" s="435"/>
      <c r="B554" s="435"/>
      <c r="C554" s="435"/>
      <c r="D554" s="435"/>
      <c r="E554" s="435"/>
      <c r="F554" s="435"/>
      <c r="G554" s="435"/>
      <c r="H554" s="435"/>
      <c r="I554" s="435"/>
      <c r="J554" s="435"/>
      <c r="K554" s="435"/>
      <c r="L554" s="435"/>
      <c r="M554" s="435"/>
      <c r="N554" s="435"/>
      <c r="O554" s="435"/>
      <c r="P554" s="435"/>
      <c r="Q554" s="435"/>
      <c r="R554" s="435"/>
      <c r="S554" s="435"/>
      <c r="T554" s="435"/>
      <c r="U554" s="435"/>
      <c r="V554" s="435"/>
      <c r="W554" s="435"/>
      <c r="X554" s="435"/>
      <c r="Y554" s="435"/>
      <c r="Z554" s="435"/>
    </row>
    <row r="555" spans="1:26" ht="12.75" x14ac:dyDescent="0.2">
      <c r="A555" s="435"/>
      <c r="B555" s="435"/>
      <c r="C555" s="435"/>
      <c r="D555" s="435"/>
      <c r="E555" s="435"/>
      <c r="F555" s="435"/>
      <c r="G555" s="435"/>
      <c r="H555" s="435"/>
      <c r="I555" s="435"/>
      <c r="J555" s="435"/>
      <c r="K555" s="435"/>
      <c r="L555" s="435"/>
      <c r="M555" s="435"/>
      <c r="N555" s="435"/>
      <c r="O555" s="435"/>
      <c r="P555" s="435"/>
      <c r="Q555" s="435"/>
      <c r="R555" s="435"/>
      <c r="S555" s="435"/>
      <c r="T555" s="435"/>
      <c r="U555" s="435"/>
      <c r="V555" s="435"/>
      <c r="W555" s="435"/>
      <c r="X555" s="435"/>
      <c r="Y555" s="435"/>
      <c r="Z555" s="435"/>
    </row>
    <row r="556" spans="1:26" ht="12.75" x14ac:dyDescent="0.2">
      <c r="A556" s="435"/>
      <c r="B556" s="435"/>
      <c r="C556" s="435"/>
      <c r="D556" s="435"/>
      <c r="E556" s="435"/>
      <c r="F556" s="435"/>
      <c r="G556" s="435"/>
      <c r="H556" s="435"/>
      <c r="I556" s="435"/>
      <c r="J556" s="435"/>
      <c r="K556" s="435"/>
      <c r="L556" s="435"/>
      <c r="M556" s="435"/>
      <c r="N556" s="435"/>
      <c r="O556" s="435"/>
      <c r="P556" s="435"/>
      <c r="Q556" s="435"/>
      <c r="R556" s="435"/>
      <c r="S556" s="435"/>
      <c r="T556" s="435"/>
      <c r="U556" s="435"/>
      <c r="V556" s="435"/>
      <c r="W556" s="435"/>
      <c r="X556" s="435"/>
      <c r="Y556" s="435"/>
      <c r="Z556" s="435"/>
    </row>
    <row r="557" spans="1:26" ht="12.75" x14ac:dyDescent="0.2">
      <c r="A557" s="435"/>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row>
    <row r="558" spans="1:26" ht="12.75" x14ac:dyDescent="0.2">
      <c r="A558" s="435"/>
      <c r="B558" s="435"/>
      <c r="C558" s="435"/>
      <c r="D558" s="435"/>
      <c r="E558" s="435"/>
      <c r="F558" s="435"/>
      <c r="G558" s="435"/>
      <c r="H558" s="435"/>
      <c r="I558" s="435"/>
      <c r="J558" s="435"/>
      <c r="K558" s="435"/>
      <c r="L558" s="435"/>
      <c r="M558" s="435"/>
      <c r="N558" s="435"/>
      <c r="O558" s="435"/>
      <c r="P558" s="435"/>
      <c r="Q558" s="435"/>
      <c r="R558" s="435"/>
      <c r="S558" s="435"/>
      <c r="T558" s="435"/>
      <c r="U558" s="435"/>
      <c r="V558" s="435"/>
      <c r="W558" s="435"/>
      <c r="X558" s="435"/>
      <c r="Y558" s="435"/>
      <c r="Z558" s="435"/>
    </row>
    <row r="559" spans="1:26" ht="12.75" x14ac:dyDescent="0.2">
      <c r="A559" s="435"/>
      <c r="B559" s="435"/>
      <c r="C559" s="435"/>
      <c r="D559" s="435"/>
      <c r="E559" s="435"/>
      <c r="F559" s="435"/>
      <c r="G559" s="435"/>
      <c r="H559" s="435"/>
      <c r="I559" s="435"/>
      <c r="J559" s="435"/>
      <c r="K559" s="435"/>
      <c r="L559" s="435"/>
      <c r="M559" s="435"/>
      <c r="N559" s="435"/>
      <c r="O559" s="435"/>
      <c r="P559" s="435"/>
      <c r="Q559" s="435"/>
      <c r="R559" s="435"/>
      <c r="S559" s="435"/>
      <c r="T559" s="435"/>
      <c r="U559" s="435"/>
      <c r="V559" s="435"/>
      <c r="W559" s="435"/>
      <c r="X559" s="435"/>
      <c r="Y559" s="435"/>
      <c r="Z559" s="435"/>
    </row>
    <row r="560" spans="1:26" ht="12.75" x14ac:dyDescent="0.2">
      <c r="A560" s="435"/>
      <c r="B560" s="435"/>
      <c r="C560" s="435"/>
      <c r="D560" s="435"/>
      <c r="E560" s="435"/>
      <c r="F560" s="435"/>
      <c r="G560" s="435"/>
      <c r="H560" s="435"/>
      <c r="I560" s="435"/>
      <c r="J560" s="435"/>
      <c r="K560" s="435"/>
      <c r="L560" s="435"/>
      <c r="M560" s="435"/>
      <c r="N560" s="435"/>
      <c r="O560" s="435"/>
      <c r="P560" s="435"/>
      <c r="Q560" s="435"/>
      <c r="R560" s="435"/>
      <c r="S560" s="435"/>
      <c r="T560" s="435"/>
      <c r="U560" s="435"/>
      <c r="V560" s="435"/>
      <c r="W560" s="435"/>
      <c r="X560" s="435"/>
      <c r="Y560" s="435"/>
      <c r="Z560" s="435"/>
    </row>
    <row r="561" spans="1:26" ht="12.75" x14ac:dyDescent="0.2">
      <c r="A561" s="435"/>
      <c r="B561" s="435"/>
      <c r="C561" s="435"/>
      <c r="D561" s="435"/>
      <c r="E561" s="435"/>
      <c r="F561" s="435"/>
      <c r="G561" s="435"/>
      <c r="H561" s="435"/>
      <c r="I561" s="435"/>
      <c r="J561" s="435"/>
      <c r="K561" s="435"/>
      <c r="L561" s="435"/>
      <c r="M561" s="435"/>
      <c r="N561" s="435"/>
      <c r="O561" s="435"/>
      <c r="P561" s="435"/>
      <c r="Q561" s="435"/>
      <c r="R561" s="435"/>
      <c r="S561" s="435"/>
      <c r="T561" s="435"/>
      <c r="U561" s="435"/>
      <c r="V561" s="435"/>
      <c r="W561" s="435"/>
      <c r="X561" s="435"/>
      <c r="Y561" s="435"/>
      <c r="Z561" s="435"/>
    </row>
    <row r="562" spans="1:26" ht="12.75" x14ac:dyDescent="0.2">
      <c r="A562" s="435"/>
      <c r="B562" s="435"/>
      <c r="C562" s="435"/>
      <c r="D562" s="435"/>
      <c r="E562" s="435"/>
      <c r="F562" s="435"/>
      <c r="G562" s="435"/>
      <c r="H562" s="435"/>
      <c r="I562" s="435"/>
      <c r="J562" s="435"/>
      <c r="K562" s="435"/>
      <c r="L562" s="435"/>
      <c r="M562" s="435"/>
      <c r="N562" s="435"/>
      <c r="O562" s="435"/>
      <c r="P562" s="435"/>
      <c r="Q562" s="435"/>
      <c r="R562" s="435"/>
      <c r="S562" s="435"/>
      <c r="T562" s="435"/>
      <c r="U562" s="435"/>
      <c r="V562" s="435"/>
      <c r="W562" s="435"/>
      <c r="X562" s="435"/>
      <c r="Y562" s="435"/>
      <c r="Z562" s="435"/>
    </row>
    <row r="563" spans="1:26" ht="12.75" x14ac:dyDescent="0.2">
      <c r="A563" s="435"/>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row>
    <row r="564" spans="1:26" ht="12.75" x14ac:dyDescent="0.2">
      <c r="A564" s="435"/>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row>
    <row r="565" spans="1:26" ht="12.75" x14ac:dyDescent="0.2">
      <c r="A565" s="435"/>
      <c r="B565" s="435"/>
      <c r="C565" s="435"/>
      <c r="D565" s="435"/>
      <c r="E565" s="435"/>
      <c r="F565" s="435"/>
      <c r="G565" s="435"/>
      <c r="H565" s="435"/>
      <c r="I565" s="435"/>
      <c r="J565" s="435"/>
      <c r="K565" s="435"/>
      <c r="L565" s="435"/>
      <c r="M565" s="435"/>
      <c r="N565" s="435"/>
      <c r="O565" s="435"/>
      <c r="P565" s="435"/>
      <c r="Q565" s="435"/>
      <c r="R565" s="435"/>
      <c r="S565" s="435"/>
      <c r="T565" s="435"/>
      <c r="U565" s="435"/>
      <c r="V565" s="435"/>
      <c r="W565" s="435"/>
      <c r="X565" s="435"/>
      <c r="Y565" s="435"/>
      <c r="Z565" s="435"/>
    </row>
    <row r="566" spans="1:26" ht="12.75" x14ac:dyDescent="0.2">
      <c r="A566" s="435"/>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row>
    <row r="567" spans="1:26" ht="12.75" x14ac:dyDescent="0.2">
      <c r="A567" s="435"/>
      <c r="B567" s="435"/>
      <c r="C567" s="435"/>
      <c r="D567" s="435"/>
      <c r="E567" s="435"/>
      <c r="F567" s="435"/>
      <c r="G567" s="435"/>
      <c r="H567" s="435"/>
      <c r="I567" s="435"/>
      <c r="J567" s="435"/>
      <c r="K567" s="435"/>
      <c r="L567" s="435"/>
      <c r="M567" s="435"/>
      <c r="N567" s="435"/>
      <c r="O567" s="435"/>
      <c r="P567" s="435"/>
      <c r="Q567" s="435"/>
      <c r="R567" s="435"/>
      <c r="S567" s="435"/>
      <c r="T567" s="435"/>
      <c r="U567" s="435"/>
      <c r="V567" s="435"/>
      <c r="W567" s="435"/>
      <c r="X567" s="435"/>
      <c r="Y567" s="435"/>
      <c r="Z567" s="435"/>
    </row>
    <row r="568" spans="1:26" ht="12.75" x14ac:dyDescent="0.2">
      <c r="A568" s="435"/>
      <c r="B568" s="435"/>
      <c r="C568" s="435"/>
      <c r="D568" s="435"/>
      <c r="E568" s="435"/>
      <c r="F568" s="435"/>
      <c r="G568" s="435"/>
      <c r="H568" s="435"/>
      <c r="I568" s="435"/>
      <c r="J568" s="435"/>
      <c r="K568" s="435"/>
      <c r="L568" s="435"/>
      <c r="M568" s="435"/>
      <c r="N568" s="435"/>
      <c r="O568" s="435"/>
      <c r="P568" s="435"/>
      <c r="Q568" s="435"/>
      <c r="R568" s="435"/>
      <c r="S568" s="435"/>
      <c r="T568" s="435"/>
      <c r="U568" s="435"/>
      <c r="V568" s="435"/>
      <c r="W568" s="435"/>
      <c r="X568" s="435"/>
      <c r="Y568" s="435"/>
      <c r="Z568" s="435"/>
    </row>
    <row r="569" spans="1:26" ht="12.75" x14ac:dyDescent="0.2">
      <c r="A569" s="435"/>
      <c r="B569" s="435"/>
      <c r="C569" s="435"/>
      <c r="D569" s="435"/>
      <c r="E569" s="435"/>
      <c r="F569" s="435"/>
      <c r="G569" s="435"/>
      <c r="H569" s="435"/>
      <c r="I569" s="435"/>
      <c r="J569" s="435"/>
      <c r="K569" s="435"/>
      <c r="L569" s="435"/>
      <c r="M569" s="435"/>
      <c r="N569" s="435"/>
      <c r="O569" s="435"/>
      <c r="P569" s="435"/>
      <c r="Q569" s="435"/>
      <c r="R569" s="435"/>
      <c r="S569" s="435"/>
      <c r="T569" s="435"/>
      <c r="U569" s="435"/>
      <c r="V569" s="435"/>
      <c r="W569" s="435"/>
      <c r="X569" s="435"/>
      <c r="Y569" s="435"/>
      <c r="Z569" s="435"/>
    </row>
    <row r="570" spans="1:26" ht="12.75" x14ac:dyDescent="0.2">
      <c r="A570" s="435"/>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row>
    <row r="571" spans="1:26" ht="12.75" x14ac:dyDescent="0.2">
      <c r="A571" s="435"/>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row>
    <row r="572" spans="1:26" ht="12.75" x14ac:dyDescent="0.2">
      <c r="A572" s="435"/>
      <c r="B572" s="435"/>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row>
    <row r="573" spans="1:26" ht="12.75" x14ac:dyDescent="0.2">
      <c r="A573" s="435"/>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row>
    <row r="574" spans="1:26" ht="12.75" x14ac:dyDescent="0.2">
      <c r="A574" s="435"/>
      <c r="B574" s="435"/>
      <c r="C574" s="435"/>
      <c r="D574" s="435"/>
      <c r="E574" s="435"/>
      <c r="F574" s="435"/>
      <c r="G574" s="435"/>
      <c r="H574" s="435"/>
      <c r="I574" s="435"/>
      <c r="J574" s="435"/>
      <c r="K574" s="435"/>
      <c r="L574" s="435"/>
      <c r="M574" s="435"/>
      <c r="N574" s="435"/>
      <c r="O574" s="435"/>
      <c r="P574" s="435"/>
      <c r="Q574" s="435"/>
      <c r="R574" s="435"/>
      <c r="S574" s="435"/>
      <c r="T574" s="435"/>
      <c r="U574" s="435"/>
      <c r="V574" s="435"/>
      <c r="W574" s="435"/>
      <c r="X574" s="435"/>
      <c r="Y574" s="435"/>
      <c r="Z574" s="435"/>
    </row>
    <row r="575" spans="1:26" ht="12.75" x14ac:dyDescent="0.2">
      <c r="A575" s="435"/>
      <c r="B575" s="435"/>
      <c r="C575" s="435"/>
      <c r="D575" s="435"/>
      <c r="E575" s="435"/>
      <c r="F575" s="435"/>
      <c r="G575" s="435"/>
      <c r="H575" s="435"/>
      <c r="I575" s="435"/>
      <c r="J575" s="435"/>
      <c r="K575" s="435"/>
      <c r="L575" s="435"/>
      <c r="M575" s="435"/>
      <c r="N575" s="435"/>
      <c r="O575" s="435"/>
      <c r="P575" s="435"/>
      <c r="Q575" s="435"/>
      <c r="R575" s="435"/>
      <c r="S575" s="435"/>
      <c r="T575" s="435"/>
      <c r="U575" s="435"/>
      <c r="V575" s="435"/>
      <c r="W575" s="435"/>
      <c r="X575" s="435"/>
      <c r="Y575" s="435"/>
      <c r="Z575" s="435"/>
    </row>
    <row r="576" spans="1:26" ht="12.75" x14ac:dyDescent="0.2">
      <c r="A576" s="435"/>
      <c r="B576" s="435"/>
      <c r="C576" s="435"/>
      <c r="D576" s="435"/>
      <c r="E576" s="435"/>
      <c r="F576" s="435"/>
      <c r="G576" s="435"/>
      <c r="H576" s="435"/>
      <c r="I576" s="435"/>
      <c r="J576" s="435"/>
      <c r="K576" s="435"/>
      <c r="L576" s="435"/>
      <c r="M576" s="435"/>
      <c r="N576" s="435"/>
      <c r="O576" s="435"/>
      <c r="P576" s="435"/>
      <c r="Q576" s="435"/>
      <c r="R576" s="435"/>
      <c r="S576" s="435"/>
      <c r="T576" s="435"/>
      <c r="U576" s="435"/>
      <c r="V576" s="435"/>
      <c r="W576" s="435"/>
      <c r="X576" s="435"/>
      <c r="Y576" s="435"/>
      <c r="Z576" s="435"/>
    </row>
    <row r="577" spans="1:26" ht="12.75" x14ac:dyDescent="0.2">
      <c r="A577" s="435"/>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row>
    <row r="578" spans="1:26" ht="12.75" x14ac:dyDescent="0.2">
      <c r="A578" s="435"/>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row>
    <row r="579" spans="1:26" ht="12.75" x14ac:dyDescent="0.2">
      <c r="A579" s="435"/>
      <c r="B579" s="435"/>
      <c r="C579" s="435"/>
      <c r="D579" s="435"/>
      <c r="E579" s="435"/>
      <c r="F579" s="435"/>
      <c r="G579" s="435"/>
      <c r="H579" s="435"/>
      <c r="I579" s="435"/>
      <c r="J579" s="435"/>
      <c r="K579" s="435"/>
      <c r="L579" s="435"/>
      <c r="M579" s="435"/>
      <c r="N579" s="435"/>
      <c r="O579" s="435"/>
      <c r="P579" s="435"/>
      <c r="Q579" s="435"/>
      <c r="R579" s="435"/>
      <c r="S579" s="435"/>
      <c r="T579" s="435"/>
      <c r="U579" s="435"/>
      <c r="V579" s="435"/>
      <c r="W579" s="435"/>
      <c r="X579" s="435"/>
      <c r="Y579" s="435"/>
      <c r="Z579" s="435"/>
    </row>
    <row r="580" spans="1:26" ht="12.75" x14ac:dyDescent="0.2">
      <c r="A580" s="435"/>
      <c r="B580" s="435"/>
      <c r="C580" s="435"/>
      <c r="D580" s="435"/>
      <c r="E580" s="435"/>
      <c r="F580" s="435"/>
      <c r="G580" s="435"/>
      <c r="H580" s="435"/>
      <c r="I580" s="435"/>
      <c r="J580" s="435"/>
      <c r="K580" s="435"/>
      <c r="L580" s="435"/>
      <c r="M580" s="435"/>
      <c r="N580" s="435"/>
      <c r="O580" s="435"/>
      <c r="P580" s="435"/>
      <c r="Q580" s="435"/>
      <c r="R580" s="435"/>
      <c r="S580" s="435"/>
      <c r="T580" s="435"/>
      <c r="U580" s="435"/>
      <c r="V580" s="435"/>
      <c r="W580" s="435"/>
      <c r="X580" s="435"/>
      <c r="Y580" s="435"/>
      <c r="Z580" s="435"/>
    </row>
    <row r="581" spans="1:26" ht="12.75" x14ac:dyDescent="0.2">
      <c r="A581" s="435"/>
      <c r="B581" s="435"/>
      <c r="C581" s="435"/>
      <c r="D581" s="435"/>
      <c r="E581" s="435"/>
      <c r="F581" s="435"/>
      <c r="G581" s="435"/>
      <c r="H581" s="435"/>
      <c r="I581" s="435"/>
      <c r="J581" s="435"/>
      <c r="K581" s="435"/>
      <c r="L581" s="435"/>
      <c r="M581" s="435"/>
      <c r="N581" s="435"/>
      <c r="O581" s="435"/>
      <c r="P581" s="435"/>
      <c r="Q581" s="435"/>
      <c r="R581" s="435"/>
      <c r="S581" s="435"/>
      <c r="T581" s="435"/>
      <c r="U581" s="435"/>
      <c r="V581" s="435"/>
      <c r="W581" s="435"/>
      <c r="X581" s="435"/>
      <c r="Y581" s="435"/>
      <c r="Z581" s="435"/>
    </row>
    <row r="582" spans="1:26" ht="12.75" x14ac:dyDescent="0.2">
      <c r="A582" s="435"/>
      <c r="B582" s="435"/>
      <c r="C582" s="435"/>
      <c r="D582" s="435"/>
      <c r="E582" s="435"/>
      <c r="F582" s="435"/>
      <c r="G582" s="435"/>
      <c r="H582" s="435"/>
      <c r="I582" s="435"/>
      <c r="J582" s="435"/>
      <c r="K582" s="435"/>
      <c r="L582" s="435"/>
      <c r="M582" s="435"/>
      <c r="N582" s="435"/>
      <c r="O582" s="435"/>
      <c r="P582" s="435"/>
      <c r="Q582" s="435"/>
      <c r="R582" s="435"/>
      <c r="S582" s="435"/>
      <c r="T582" s="435"/>
      <c r="U582" s="435"/>
      <c r="V582" s="435"/>
      <c r="W582" s="435"/>
      <c r="X582" s="435"/>
      <c r="Y582" s="435"/>
      <c r="Z582" s="435"/>
    </row>
    <row r="583" spans="1:26" ht="12.75" x14ac:dyDescent="0.2">
      <c r="A583" s="435"/>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row>
    <row r="584" spans="1:26" ht="12.75" x14ac:dyDescent="0.2">
      <c r="A584" s="435"/>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row>
    <row r="585" spans="1:26" ht="12.75" x14ac:dyDescent="0.2">
      <c r="A585" s="435"/>
      <c r="B585" s="435"/>
      <c r="C585" s="435"/>
      <c r="D585" s="435"/>
      <c r="E585" s="435"/>
      <c r="F585" s="435"/>
      <c r="G585" s="435"/>
      <c r="H585" s="435"/>
      <c r="I585" s="435"/>
      <c r="J585" s="435"/>
      <c r="K585" s="435"/>
      <c r="L585" s="435"/>
      <c r="M585" s="435"/>
      <c r="N585" s="435"/>
      <c r="O585" s="435"/>
      <c r="P585" s="435"/>
      <c r="Q585" s="435"/>
      <c r="R585" s="435"/>
      <c r="S585" s="435"/>
      <c r="T585" s="435"/>
      <c r="U585" s="435"/>
      <c r="V585" s="435"/>
      <c r="W585" s="435"/>
      <c r="X585" s="435"/>
      <c r="Y585" s="435"/>
      <c r="Z585" s="435"/>
    </row>
    <row r="586" spans="1:26" ht="12.75" x14ac:dyDescent="0.2">
      <c r="A586" s="435"/>
      <c r="B586" s="435"/>
      <c r="C586" s="435"/>
      <c r="D586" s="435"/>
      <c r="E586" s="435"/>
      <c r="F586" s="435"/>
      <c r="G586" s="435"/>
      <c r="H586" s="435"/>
      <c r="I586" s="435"/>
      <c r="J586" s="435"/>
      <c r="K586" s="435"/>
      <c r="L586" s="435"/>
      <c r="M586" s="435"/>
      <c r="N586" s="435"/>
      <c r="O586" s="435"/>
      <c r="P586" s="435"/>
      <c r="Q586" s="435"/>
      <c r="R586" s="435"/>
      <c r="S586" s="435"/>
      <c r="T586" s="435"/>
      <c r="U586" s="435"/>
      <c r="V586" s="435"/>
      <c r="W586" s="435"/>
      <c r="X586" s="435"/>
      <c r="Y586" s="435"/>
      <c r="Z586" s="435"/>
    </row>
    <row r="587" spans="1:26" ht="12.75" x14ac:dyDescent="0.2">
      <c r="A587" s="435"/>
      <c r="B587" s="435"/>
      <c r="C587" s="435"/>
      <c r="D587" s="435"/>
      <c r="E587" s="435"/>
      <c r="F587" s="435"/>
      <c r="G587" s="435"/>
      <c r="H587" s="435"/>
      <c r="I587" s="435"/>
      <c r="J587" s="435"/>
      <c r="K587" s="435"/>
      <c r="L587" s="435"/>
      <c r="M587" s="435"/>
      <c r="N587" s="435"/>
      <c r="O587" s="435"/>
      <c r="P587" s="435"/>
      <c r="Q587" s="435"/>
      <c r="R587" s="435"/>
      <c r="S587" s="435"/>
      <c r="T587" s="435"/>
      <c r="U587" s="435"/>
      <c r="V587" s="435"/>
      <c r="W587" s="435"/>
      <c r="X587" s="435"/>
      <c r="Y587" s="435"/>
      <c r="Z587" s="435"/>
    </row>
    <row r="588" spans="1:26" ht="12.75" x14ac:dyDescent="0.2">
      <c r="A588" s="435"/>
      <c r="B588" s="435"/>
      <c r="C588" s="435"/>
      <c r="D588" s="435"/>
      <c r="E588" s="435"/>
      <c r="F588" s="435"/>
      <c r="G588" s="435"/>
      <c r="H588" s="435"/>
      <c r="I588" s="435"/>
      <c r="J588" s="435"/>
      <c r="K588" s="435"/>
      <c r="L588" s="435"/>
      <c r="M588" s="435"/>
      <c r="N588" s="435"/>
      <c r="O588" s="435"/>
      <c r="P588" s="435"/>
      <c r="Q588" s="435"/>
      <c r="R588" s="435"/>
      <c r="S588" s="435"/>
      <c r="T588" s="435"/>
      <c r="U588" s="435"/>
      <c r="V588" s="435"/>
      <c r="W588" s="435"/>
      <c r="X588" s="435"/>
      <c r="Y588" s="435"/>
      <c r="Z588" s="435"/>
    </row>
    <row r="589" spans="1:26" ht="12.75" x14ac:dyDescent="0.2">
      <c r="A589" s="435"/>
      <c r="B589" s="435"/>
      <c r="C589" s="435"/>
      <c r="D589" s="435"/>
      <c r="E589" s="435"/>
      <c r="F589" s="435"/>
      <c r="G589" s="435"/>
      <c r="H589" s="435"/>
      <c r="I589" s="435"/>
      <c r="J589" s="435"/>
      <c r="K589" s="435"/>
      <c r="L589" s="435"/>
      <c r="M589" s="435"/>
      <c r="N589" s="435"/>
      <c r="O589" s="435"/>
      <c r="P589" s="435"/>
      <c r="Q589" s="435"/>
      <c r="R589" s="435"/>
      <c r="S589" s="435"/>
      <c r="T589" s="435"/>
      <c r="U589" s="435"/>
      <c r="V589" s="435"/>
      <c r="W589" s="435"/>
      <c r="X589" s="435"/>
      <c r="Y589" s="435"/>
      <c r="Z589" s="435"/>
    </row>
    <row r="590" spans="1:26" ht="12.75" x14ac:dyDescent="0.2">
      <c r="A590" s="435"/>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row>
    <row r="591" spans="1:26" ht="12.75" x14ac:dyDescent="0.2">
      <c r="A591" s="435"/>
      <c r="B591" s="435"/>
      <c r="C591" s="435"/>
      <c r="D591" s="435"/>
      <c r="E591" s="435"/>
      <c r="F591" s="435"/>
      <c r="G591" s="435"/>
      <c r="H591" s="435"/>
      <c r="I591" s="435"/>
      <c r="J591" s="435"/>
      <c r="K591" s="435"/>
      <c r="L591" s="435"/>
      <c r="M591" s="435"/>
      <c r="N591" s="435"/>
      <c r="O591" s="435"/>
      <c r="P591" s="435"/>
      <c r="Q591" s="435"/>
      <c r="R591" s="435"/>
      <c r="S591" s="435"/>
      <c r="T591" s="435"/>
      <c r="U591" s="435"/>
      <c r="V591" s="435"/>
      <c r="W591" s="435"/>
      <c r="X591" s="435"/>
      <c r="Y591" s="435"/>
      <c r="Z591" s="435"/>
    </row>
    <row r="592" spans="1:26" ht="12.75" x14ac:dyDescent="0.2">
      <c r="A592" s="435"/>
      <c r="B592" s="435"/>
      <c r="C592" s="435"/>
      <c r="D592" s="435"/>
      <c r="E592" s="435"/>
      <c r="F592" s="435"/>
      <c r="G592" s="435"/>
      <c r="H592" s="435"/>
      <c r="I592" s="435"/>
      <c r="J592" s="435"/>
      <c r="K592" s="435"/>
      <c r="L592" s="435"/>
      <c r="M592" s="435"/>
      <c r="N592" s="435"/>
      <c r="O592" s="435"/>
      <c r="P592" s="435"/>
      <c r="Q592" s="435"/>
      <c r="R592" s="435"/>
      <c r="S592" s="435"/>
      <c r="T592" s="435"/>
      <c r="U592" s="435"/>
      <c r="V592" s="435"/>
      <c r="W592" s="435"/>
      <c r="X592" s="435"/>
      <c r="Y592" s="435"/>
      <c r="Z592" s="435"/>
    </row>
    <row r="593" spans="1:26" ht="12.75" x14ac:dyDescent="0.2">
      <c r="A593" s="435"/>
      <c r="B593" s="435"/>
      <c r="C593" s="435"/>
      <c r="D593" s="435"/>
      <c r="E593" s="435"/>
      <c r="F593" s="435"/>
      <c r="G593" s="435"/>
      <c r="H593" s="435"/>
      <c r="I593" s="435"/>
      <c r="J593" s="435"/>
      <c r="K593" s="435"/>
      <c r="L593" s="435"/>
      <c r="M593" s="435"/>
      <c r="N593" s="435"/>
      <c r="O593" s="435"/>
      <c r="P593" s="435"/>
      <c r="Q593" s="435"/>
      <c r="R593" s="435"/>
      <c r="S593" s="435"/>
      <c r="T593" s="435"/>
      <c r="U593" s="435"/>
      <c r="V593" s="435"/>
      <c r="W593" s="435"/>
      <c r="X593" s="435"/>
      <c r="Y593" s="435"/>
      <c r="Z593" s="435"/>
    </row>
    <row r="594" spans="1:26" ht="12.75" x14ac:dyDescent="0.2">
      <c r="A594" s="435"/>
      <c r="B594" s="435"/>
      <c r="C594" s="435"/>
      <c r="D594" s="435"/>
      <c r="E594" s="435"/>
      <c r="F594" s="435"/>
      <c r="G594" s="435"/>
      <c r="H594" s="435"/>
      <c r="I594" s="435"/>
      <c r="J594" s="435"/>
      <c r="K594" s="435"/>
      <c r="L594" s="435"/>
      <c r="M594" s="435"/>
      <c r="N594" s="435"/>
      <c r="O594" s="435"/>
      <c r="P594" s="435"/>
      <c r="Q594" s="435"/>
      <c r="R594" s="435"/>
      <c r="S594" s="435"/>
      <c r="T594" s="435"/>
      <c r="U594" s="435"/>
      <c r="V594" s="435"/>
      <c r="W594" s="435"/>
      <c r="X594" s="435"/>
      <c r="Y594" s="435"/>
      <c r="Z594" s="435"/>
    </row>
    <row r="595" spans="1:26" ht="12.75" x14ac:dyDescent="0.2">
      <c r="A595" s="435"/>
      <c r="B595" s="435"/>
      <c r="C595" s="435"/>
      <c r="D595" s="435"/>
      <c r="E595" s="435"/>
      <c r="F595" s="435"/>
      <c r="G595" s="435"/>
      <c r="H595" s="435"/>
      <c r="I595" s="435"/>
      <c r="J595" s="435"/>
      <c r="K595" s="435"/>
      <c r="L595" s="435"/>
      <c r="M595" s="435"/>
      <c r="N595" s="435"/>
      <c r="O595" s="435"/>
      <c r="P595" s="435"/>
      <c r="Q595" s="435"/>
      <c r="R595" s="435"/>
      <c r="S595" s="435"/>
      <c r="T595" s="435"/>
      <c r="U595" s="435"/>
      <c r="V595" s="435"/>
      <c r="W595" s="435"/>
      <c r="X595" s="435"/>
      <c r="Y595" s="435"/>
      <c r="Z595" s="435"/>
    </row>
    <row r="596" spans="1:26" ht="12.75" x14ac:dyDescent="0.2">
      <c r="A596" s="435"/>
      <c r="B596" s="435"/>
      <c r="C596" s="435"/>
      <c r="D596" s="435"/>
      <c r="E596" s="435"/>
      <c r="F596" s="435"/>
      <c r="G596" s="435"/>
      <c r="H596" s="435"/>
      <c r="I596" s="435"/>
      <c r="J596" s="435"/>
      <c r="K596" s="435"/>
      <c r="L596" s="435"/>
      <c r="M596" s="435"/>
      <c r="N596" s="435"/>
      <c r="O596" s="435"/>
      <c r="P596" s="435"/>
      <c r="Q596" s="435"/>
      <c r="R596" s="435"/>
      <c r="S596" s="435"/>
      <c r="T596" s="435"/>
      <c r="U596" s="435"/>
      <c r="V596" s="435"/>
      <c r="W596" s="435"/>
      <c r="X596" s="435"/>
      <c r="Y596" s="435"/>
      <c r="Z596" s="435"/>
    </row>
    <row r="597" spans="1:26" ht="12.75" x14ac:dyDescent="0.2">
      <c r="A597" s="435"/>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row>
    <row r="598" spans="1:26" ht="12.75" x14ac:dyDescent="0.2">
      <c r="A598" s="435"/>
      <c r="B598" s="435"/>
      <c r="C598" s="435"/>
      <c r="D598" s="435"/>
      <c r="E598" s="435"/>
      <c r="F598" s="435"/>
      <c r="G598" s="435"/>
      <c r="H598" s="435"/>
      <c r="I598" s="435"/>
      <c r="J598" s="435"/>
      <c r="K598" s="435"/>
      <c r="L598" s="435"/>
      <c r="M598" s="435"/>
      <c r="N598" s="435"/>
      <c r="O598" s="435"/>
      <c r="P598" s="435"/>
      <c r="Q598" s="435"/>
      <c r="R598" s="435"/>
      <c r="S598" s="435"/>
      <c r="T598" s="435"/>
      <c r="U598" s="435"/>
      <c r="V598" s="435"/>
      <c r="W598" s="435"/>
      <c r="X598" s="435"/>
      <c r="Y598" s="435"/>
      <c r="Z598" s="435"/>
    </row>
    <row r="599" spans="1:26" ht="12.75" x14ac:dyDescent="0.2">
      <c r="A599" s="435"/>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row>
    <row r="600" spans="1:26" ht="12.75" x14ac:dyDescent="0.2">
      <c r="A600" s="435"/>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row>
    <row r="601" spans="1:26" ht="12.75" x14ac:dyDescent="0.2">
      <c r="A601" s="435"/>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row>
    <row r="602" spans="1:26" ht="12.75" x14ac:dyDescent="0.2">
      <c r="A602" s="435"/>
      <c r="B602" s="435"/>
      <c r="C602" s="435"/>
      <c r="D602" s="435"/>
      <c r="E602" s="435"/>
      <c r="F602" s="435"/>
      <c r="G602" s="435"/>
      <c r="H602" s="435"/>
      <c r="I602" s="435"/>
      <c r="J602" s="435"/>
      <c r="K602" s="435"/>
      <c r="L602" s="435"/>
      <c r="M602" s="435"/>
      <c r="N602" s="435"/>
      <c r="O602" s="435"/>
      <c r="P602" s="435"/>
      <c r="Q602" s="435"/>
      <c r="R602" s="435"/>
      <c r="S602" s="435"/>
      <c r="T602" s="435"/>
      <c r="U602" s="435"/>
      <c r="V602" s="435"/>
      <c r="W602" s="435"/>
      <c r="X602" s="435"/>
      <c r="Y602" s="435"/>
      <c r="Z602" s="435"/>
    </row>
    <row r="603" spans="1:26" ht="12.75" x14ac:dyDescent="0.2">
      <c r="A603" s="435"/>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row>
    <row r="604" spans="1:26" ht="12.75" x14ac:dyDescent="0.2">
      <c r="A604" s="435"/>
      <c r="B604" s="435"/>
      <c r="C604" s="435"/>
      <c r="D604" s="435"/>
      <c r="E604" s="435"/>
      <c r="F604" s="435"/>
      <c r="G604" s="435"/>
      <c r="H604" s="435"/>
      <c r="I604" s="435"/>
      <c r="J604" s="435"/>
      <c r="K604" s="435"/>
      <c r="L604" s="435"/>
      <c r="M604" s="435"/>
      <c r="N604" s="435"/>
      <c r="O604" s="435"/>
      <c r="P604" s="435"/>
      <c r="Q604" s="435"/>
      <c r="R604" s="435"/>
      <c r="S604" s="435"/>
      <c r="T604" s="435"/>
      <c r="U604" s="435"/>
      <c r="V604" s="435"/>
      <c r="W604" s="435"/>
      <c r="X604" s="435"/>
      <c r="Y604" s="435"/>
      <c r="Z604" s="435"/>
    </row>
    <row r="605" spans="1:26" ht="12.75" x14ac:dyDescent="0.2">
      <c r="A605" s="435"/>
      <c r="B605" s="435"/>
      <c r="C605" s="435"/>
      <c r="D605" s="435"/>
      <c r="E605" s="435"/>
      <c r="F605" s="435"/>
      <c r="G605" s="435"/>
      <c r="H605" s="435"/>
      <c r="I605" s="435"/>
      <c r="J605" s="435"/>
      <c r="K605" s="435"/>
      <c r="L605" s="435"/>
      <c r="M605" s="435"/>
      <c r="N605" s="435"/>
      <c r="O605" s="435"/>
      <c r="P605" s="435"/>
      <c r="Q605" s="435"/>
      <c r="R605" s="435"/>
      <c r="S605" s="435"/>
      <c r="T605" s="435"/>
      <c r="U605" s="435"/>
      <c r="V605" s="435"/>
      <c r="W605" s="435"/>
      <c r="X605" s="435"/>
      <c r="Y605" s="435"/>
      <c r="Z605" s="435"/>
    </row>
    <row r="606" spans="1:26" ht="12.75" x14ac:dyDescent="0.2">
      <c r="A606" s="435"/>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row>
    <row r="607" spans="1:26" ht="12.75" x14ac:dyDescent="0.2">
      <c r="A607" s="435"/>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row>
    <row r="608" spans="1:26" ht="12.75" x14ac:dyDescent="0.2">
      <c r="A608" s="435"/>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row>
    <row r="609" spans="1:26" ht="12.75" x14ac:dyDescent="0.2">
      <c r="A609" s="435"/>
      <c r="B609" s="435"/>
      <c r="C609" s="435"/>
      <c r="D609" s="435"/>
      <c r="E609" s="435"/>
      <c r="F609" s="435"/>
      <c r="G609" s="435"/>
      <c r="H609" s="435"/>
      <c r="I609" s="435"/>
      <c r="J609" s="435"/>
      <c r="K609" s="435"/>
      <c r="L609" s="435"/>
      <c r="M609" s="435"/>
      <c r="N609" s="435"/>
      <c r="O609" s="435"/>
      <c r="P609" s="435"/>
      <c r="Q609" s="435"/>
      <c r="R609" s="435"/>
      <c r="S609" s="435"/>
      <c r="T609" s="435"/>
      <c r="U609" s="435"/>
      <c r="V609" s="435"/>
      <c r="W609" s="435"/>
      <c r="X609" s="435"/>
      <c r="Y609" s="435"/>
      <c r="Z609" s="435"/>
    </row>
    <row r="610" spans="1:26" ht="12.75" x14ac:dyDescent="0.2">
      <c r="A610" s="435"/>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row>
    <row r="611" spans="1:26" ht="12.75" x14ac:dyDescent="0.2">
      <c r="A611" s="435"/>
      <c r="B611" s="435"/>
      <c r="C611" s="435"/>
      <c r="D611" s="435"/>
      <c r="E611" s="435"/>
      <c r="F611" s="435"/>
      <c r="G611" s="435"/>
      <c r="H611" s="435"/>
      <c r="I611" s="435"/>
      <c r="J611" s="435"/>
      <c r="K611" s="435"/>
      <c r="L611" s="435"/>
      <c r="M611" s="435"/>
      <c r="N611" s="435"/>
      <c r="O611" s="435"/>
      <c r="P611" s="435"/>
      <c r="Q611" s="435"/>
      <c r="R611" s="435"/>
      <c r="S611" s="435"/>
      <c r="T611" s="435"/>
      <c r="U611" s="435"/>
      <c r="V611" s="435"/>
      <c r="W611" s="435"/>
      <c r="X611" s="435"/>
      <c r="Y611" s="435"/>
      <c r="Z611" s="435"/>
    </row>
    <row r="612" spans="1:26" ht="12.75" x14ac:dyDescent="0.2">
      <c r="A612" s="435"/>
      <c r="B612" s="435"/>
      <c r="C612" s="435"/>
      <c r="D612" s="435"/>
      <c r="E612" s="435"/>
      <c r="F612" s="435"/>
      <c r="G612" s="435"/>
      <c r="H612" s="435"/>
      <c r="I612" s="435"/>
      <c r="J612" s="435"/>
      <c r="K612" s="435"/>
      <c r="L612" s="435"/>
      <c r="M612" s="435"/>
      <c r="N612" s="435"/>
      <c r="O612" s="435"/>
      <c r="P612" s="435"/>
      <c r="Q612" s="435"/>
      <c r="R612" s="435"/>
      <c r="S612" s="435"/>
      <c r="T612" s="435"/>
      <c r="U612" s="435"/>
      <c r="V612" s="435"/>
      <c r="W612" s="435"/>
      <c r="X612" s="435"/>
      <c r="Y612" s="435"/>
      <c r="Z612" s="435"/>
    </row>
    <row r="613" spans="1:26" ht="12.75" x14ac:dyDescent="0.2">
      <c r="A613" s="435"/>
      <c r="B613" s="435"/>
      <c r="C613" s="435"/>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row>
    <row r="614" spans="1:26" ht="12.75" x14ac:dyDescent="0.2">
      <c r="A614" s="435"/>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row>
    <row r="615" spans="1:26" ht="12.75" x14ac:dyDescent="0.2">
      <c r="A615" s="435"/>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row>
    <row r="616" spans="1:26" ht="12.75" x14ac:dyDescent="0.2">
      <c r="A616" s="435"/>
      <c r="B616" s="435"/>
      <c r="C616" s="435"/>
      <c r="D616" s="435"/>
      <c r="E616" s="435"/>
      <c r="F616" s="435"/>
      <c r="G616" s="435"/>
      <c r="H616" s="435"/>
      <c r="I616" s="435"/>
      <c r="J616" s="435"/>
      <c r="K616" s="435"/>
      <c r="L616" s="435"/>
      <c r="M616" s="435"/>
      <c r="N616" s="435"/>
      <c r="O616" s="435"/>
      <c r="P616" s="435"/>
      <c r="Q616" s="435"/>
      <c r="R616" s="435"/>
      <c r="S616" s="435"/>
      <c r="T616" s="435"/>
      <c r="U616" s="435"/>
      <c r="V616" s="435"/>
      <c r="W616" s="435"/>
      <c r="X616" s="435"/>
      <c r="Y616" s="435"/>
      <c r="Z616" s="435"/>
    </row>
    <row r="617" spans="1:26" ht="12.75" x14ac:dyDescent="0.2">
      <c r="A617" s="435"/>
      <c r="B617" s="435"/>
      <c r="C617" s="435"/>
      <c r="D617" s="435"/>
      <c r="E617" s="435"/>
      <c r="F617" s="435"/>
      <c r="G617" s="435"/>
      <c r="H617" s="435"/>
      <c r="I617" s="435"/>
      <c r="J617" s="435"/>
      <c r="K617" s="435"/>
      <c r="L617" s="435"/>
      <c r="M617" s="435"/>
      <c r="N617" s="435"/>
      <c r="O617" s="435"/>
      <c r="P617" s="435"/>
      <c r="Q617" s="435"/>
      <c r="R617" s="435"/>
      <c r="S617" s="435"/>
      <c r="T617" s="435"/>
      <c r="U617" s="435"/>
      <c r="V617" s="435"/>
      <c r="W617" s="435"/>
      <c r="X617" s="435"/>
      <c r="Y617" s="435"/>
      <c r="Z617" s="435"/>
    </row>
    <row r="618" spans="1:26" ht="12.75" x14ac:dyDescent="0.2">
      <c r="A618" s="435"/>
      <c r="B618" s="435"/>
      <c r="C618" s="435"/>
      <c r="D618" s="435"/>
      <c r="E618" s="435"/>
      <c r="F618" s="435"/>
      <c r="G618" s="435"/>
      <c r="H618" s="435"/>
      <c r="I618" s="435"/>
      <c r="J618" s="435"/>
      <c r="K618" s="435"/>
      <c r="L618" s="435"/>
      <c r="M618" s="435"/>
      <c r="N618" s="435"/>
      <c r="O618" s="435"/>
      <c r="P618" s="435"/>
      <c r="Q618" s="435"/>
      <c r="R618" s="435"/>
      <c r="S618" s="435"/>
      <c r="T618" s="435"/>
      <c r="U618" s="435"/>
      <c r="V618" s="435"/>
      <c r="W618" s="435"/>
      <c r="X618" s="435"/>
      <c r="Y618" s="435"/>
      <c r="Z618" s="435"/>
    </row>
    <row r="619" spans="1:26" ht="12.75" x14ac:dyDescent="0.2">
      <c r="A619" s="435"/>
      <c r="B619" s="435"/>
      <c r="C619" s="435"/>
      <c r="D619" s="435"/>
      <c r="E619" s="435"/>
      <c r="F619" s="435"/>
      <c r="G619" s="435"/>
      <c r="H619" s="435"/>
      <c r="I619" s="435"/>
      <c r="J619" s="435"/>
      <c r="K619" s="435"/>
      <c r="L619" s="435"/>
      <c r="M619" s="435"/>
      <c r="N619" s="435"/>
      <c r="O619" s="435"/>
      <c r="P619" s="435"/>
      <c r="Q619" s="435"/>
      <c r="R619" s="435"/>
      <c r="S619" s="435"/>
      <c r="T619" s="435"/>
      <c r="U619" s="435"/>
      <c r="V619" s="435"/>
      <c r="W619" s="435"/>
      <c r="X619" s="435"/>
      <c r="Y619" s="435"/>
      <c r="Z619" s="435"/>
    </row>
    <row r="620" spans="1:26" ht="12.75" x14ac:dyDescent="0.2">
      <c r="A620" s="435"/>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row>
    <row r="621" spans="1:26" ht="12.75" x14ac:dyDescent="0.2">
      <c r="A621" s="435"/>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row>
    <row r="622" spans="1:26" ht="12.75" x14ac:dyDescent="0.2">
      <c r="A622" s="435"/>
      <c r="B622" s="435"/>
      <c r="C622" s="435"/>
      <c r="D622" s="435"/>
      <c r="E622" s="435"/>
      <c r="F622" s="435"/>
      <c r="G622" s="435"/>
      <c r="H622" s="435"/>
      <c r="I622" s="435"/>
      <c r="J622" s="435"/>
      <c r="K622" s="435"/>
      <c r="L622" s="435"/>
      <c r="M622" s="435"/>
      <c r="N622" s="435"/>
      <c r="O622" s="435"/>
      <c r="P622" s="435"/>
      <c r="Q622" s="435"/>
      <c r="R622" s="435"/>
      <c r="S622" s="435"/>
      <c r="T622" s="435"/>
      <c r="U622" s="435"/>
      <c r="V622" s="435"/>
      <c r="W622" s="435"/>
      <c r="X622" s="435"/>
      <c r="Y622" s="435"/>
      <c r="Z622" s="435"/>
    </row>
    <row r="623" spans="1:26" ht="12.75" x14ac:dyDescent="0.2">
      <c r="A623" s="435"/>
      <c r="B623" s="435"/>
      <c r="C623" s="435"/>
      <c r="D623" s="435"/>
      <c r="E623" s="435"/>
      <c r="F623" s="435"/>
      <c r="G623" s="435"/>
      <c r="H623" s="435"/>
      <c r="I623" s="435"/>
      <c r="J623" s="435"/>
      <c r="K623" s="435"/>
      <c r="L623" s="435"/>
      <c r="M623" s="435"/>
      <c r="N623" s="435"/>
      <c r="O623" s="435"/>
      <c r="P623" s="435"/>
      <c r="Q623" s="435"/>
      <c r="R623" s="435"/>
      <c r="S623" s="435"/>
      <c r="T623" s="435"/>
      <c r="U623" s="435"/>
      <c r="V623" s="435"/>
      <c r="W623" s="435"/>
      <c r="X623" s="435"/>
      <c r="Y623" s="435"/>
      <c r="Z623" s="435"/>
    </row>
    <row r="624" spans="1:26" ht="12.75" x14ac:dyDescent="0.2">
      <c r="A624" s="435"/>
      <c r="B624" s="435"/>
      <c r="C624" s="435"/>
      <c r="D624" s="435"/>
      <c r="E624" s="435"/>
      <c r="F624" s="435"/>
      <c r="G624" s="435"/>
      <c r="H624" s="435"/>
      <c r="I624" s="435"/>
      <c r="J624" s="435"/>
      <c r="K624" s="435"/>
      <c r="L624" s="435"/>
      <c r="M624" s="435"/>
      <c r="N624" s="435"/>
      <c r="O624" s="435"/>
      <c r="P624" s="435"/>
      <c r="Q624" s="435"/>
      <c r="R624" s="435"/>
      <c r="S624" s="435"/>
      <c r="T624" s="435"/>
      <c r="U624" s="435"/>
      <c r="V624" s="435"/>
      <c r="W624" s="435"/>
      <c r="X624" s="435"/>
      <c r="Y624" s="435"/>
      <c r="Z624" s="435"/>
    </row>
    <row r="625" spans="1:26" ht="12.75" x14ac:dyDescent="0.2">
      <c r="A625" s="435"/>
      <c r="B625" s="435"/>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row>
    <row r="626" spans="1:26" ht="12.75" x14ac:dyDescent="0.2">
      <c r="A626" s="435"/>
      <c r="B626" s="435"/>
      <c r="C626" s="435"/>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row>
    <row r="627" spans="1:26" ht="12.75" x14ac:dyDescent="0.2">
      <c r="A627" s="435"/>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row>
    <row r="628" spans="1:26" ht="12.75" x14ac:dyDescent="0.2">
      <c r="A628" s="435"/>
      <c r="B628" s="435"/>
      <c r="C628" s="435"/>
      <c r="D628" s="435"/>
      <c r="E628" s="435"/>
      <c r="F628" s="435"/>
      <c r="G628" s="435"/>
      <c r="H628" s="435"/>
      <c r="I628" s="435"/>
      <c r="J628" s="435"/>
      <c r="K628" s="435"/>
      <c r="L628" s="435"/>
      <c r="M628" s="435"/>
      <c r="N628" s="435"/>
      <c r="O628" s="435"/>
      <c r="P628" s="435"/>
      <c r="Q628" s="435"/>
      <c r="R628" s="435"/>
      <c r="S628" s="435"/>
      <c r="T628" s="435"/>
      <c r="U628" s="435"/>
      <c r="V628" s="435"/>
      <c r="W628" s="435"/>
      <c r="X628" s="435"/>
      <c r="Y628" s="435"/>
      <c r="Z628" s="435"/>
    </row>
    <row r="629" spans="1:26" ht="12.75" x14ac:dyDescent="0.2">
      <c r="A629" s="435"/>
      <c r="B629" s="435"/>
      <c r="C629" s="435"/>
      <c r="D629" s="435"/>
      <c r="E629" s="435"/>
      <c r="F629" s="435"/>
      <c r="G629" s="435"/>
      <c r="H629" s="435"/>
      <c r="I629" s="435"/>
      <c r="J629" s="435"/>
      <c r="K629" s="435"/>
      <c r="L629" s="435"/>
      <c r="M629" s="435"/>
      <c r="N629" s="435"/>
      <c r="O629" s="435"/>
      <c r="P629" s="435"/>
      <c r="Q629" s="435"/>
      <c r="R629" s="435"/>
      <c r="S629" s="435"/>
      <c r="T629" s="435"/>
      <c r="U629" s="435"/>
      <c r="V629" s="435"/>
      <c r="W629" s="435"/>
      <c r="X629" s="435"/>
      <c r="Y629" s="435"/>
      <c r="Z629" s="435"/>
    </row>
    <row r="630" spans="1:26" ht="12.75" x14ac:dyDescent="0.2">
      <c r="A630" s="435"/>
      <c r="B630" s="435"/>
      <c r="C630" s="435"/>
      <c r="D630" s="435"/>
      <c r="E630" s="435"/>
      <c r="F630" s="435"/>
      <c r="G630" s="435"/>
      <c r="H630" s="435"/>
      <c r="I630" s="435"/>
      <c r="J630" s="435"/>
      <c r="K630" s="435"/>
      <c r="L630" s="435"/>
      <c r="M630" s="435"/>
      <c r="N630" s="435"/>
      <c r="O630" s="435"/>
      <c r="P630" s="435"/>
      <c r="Q630" s="435"/>
      <c r="R630" s="435"/>
      <c r="S630" s="435"/>
      <c r="T630" s="435"/>
      <c r="U630" s="435"/>
      <c r="V630" s="435"/>
      <c r="W630" s="435"/>
      <c r="X630" s="435"/>
      <c r="Y630" s="435"/>
      <c r="Z630" s="435"/>
    </row>
    <row r="631" spans="1:26" ht="12.75" x14ac:dyDescent="0.2">
      <c r="A631" s="435"/>
      <c r="B631" s="435"/>
      <c r="C631" s="435"/>
      <c r="D631" s="435"/>
      <c r="E631" s="435"/>
      <c r="F631" s="435"/>
      <c r="G631" s="435"/>
      <c r="H631" s="435"/>
      <c r="I631" s="435"/>
      <c r="J631" s="435"/>
      <c r="K631" s="435"/>
      <c r="L631" s="435"/>
      <c r="M631" s="435"/>
      <c r="N631" s="435"/>
      <c r="O631" s="435"/>
      <c r="P631" s="435"/>
      <c r="Q631" s="435"/>
      <c r="R631" s="435"/>
      <c r="S631" s="435"/>
      <c r="T631" s="435"/>
      <c r="U631" s="435"/>
      <c r="V631" s="435"/>
      <c r="W631" s="435"/>
      <c r="X631" s="435"/>
      <c r="Y631" s="435"/>
      <c r="Z631" s="435"/>
    </row>
    <row r="632" spans="1:26" ht="12.75" x14ac:dyDescent="0.2">
      <c r="A632" s="435"/>
      <c r="B632" s="435"/>
      <c r="C632" s="435"/>
      <c r="D632" s="435"/>
      <c r="E632" s="435"/>
      <c r="F632" s="435"/>
      <c r="G632" s="435"/>
      <c r="H632" s="435"/>
      <c r="I632" s="435"/>
      <c r="J632" s="435"/>
      <c r="K632" s="435"/>
      <c r="L632" s="435"/>
      <c r="M632" s="435"/>
      <c r="N632" s="435"/>
      <c r="O632" s="435"/>
      <c r="P632" s="435"/>
      <c r="Q632" s="435"/>
      <c r="R632" s="435"/>
      <c r="S632" s="435"/>
      <c r="T632" s="435"/>
      <c r="U632" s="435"/>
      <c r="V632" s="435"/>
      <c r="W632" s="435"/>
      <c r="X632" s="435"/>
      <c r="Y632" s="435"/>
      <c r="Z632" s="435"/>
    </row>
    <row r="633" spans="1:26" ht="12.75" x14ac:dyDescent="0.2">
      <c r="A633" s="435"/>
      <c r="B633" s="435"/>
      <c r="C633" s="435"/>
      <c r="D633" s="435"/>
      <c r="E633" s="435"/>
      <c r="F633" s="435"/>
      <c r="G633" s="435"/>
      <c r="H633" s="435"/>
      <c r="I633" s="435"/>
      <c r="J633" s="435"/>
      <c r="K633" s="435"/>
      <c r="L633" s="435"/>
      <c r="M633" s="435"/>
      <c r="N633" s="435"/>
      <c r="O633" s="435"/>
      <c r="P633" s="435"/>
      <c r="Q633" s="435"/>
      <c r="R633" s="435"/>
      <c r="S633" s="435"/>
      <c r="T633" s="435"/>
      <c r="U633" s="435"/>
      <c r="V633" s="435"/>
      <c r="W633" s="435"/>
      <c r="X633" s="435"/>
      <c r="Y633" s="435"/>
      <c r="Z633" s="435"/>
    </row>
    <row r="634" spans="1:26" ht="12.75" x14ac:dyDescent="0.2">
      <c r="A634" s="435"/>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row>
    <row r="635" spans="1:26" ht="12.75" x14ac:dyDescent="0.2">
      <c r="A635" s="435"/>
      <c r="B635" s="435"/>
      <c r="C635" s="435"/>
      <c r="D635" s="435"/>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row>
    <row r="636" spans="1:26" ht="12.75" x14ac:dyDescent="0.2">
      <c r="A636" s="435"/>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row>
    <row r="637" spans="1:26" ht="12.75" x14ac:dyDescent="0.2">
      <c r="A637" s="435"/>
      <c r="B637" s="435"/>
      <c r="C637" s="435"/>
      <c r="D637" s="435"/>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row>
    <row r="638" spans="1:26" ht="12.75" x14ac:dyDescent="0.2">
      <c r="A638" s="435"/>
      <c r="B638" s="435"/>
      <c r="C638" s="435"/>
      <c r="D638" s="435"/>
      <c r="E638" s="435"/>
      <c r="F638" s="435"/>
      <c r="G638" s="435"/>
      <c r="H638" s="435"/>
      <c r="I638" s="435"/>
      <c r="J638" s="435"/>
      <c r="K638" s="435"/>
      <c r="L638" s="435"/>
      <c r="M638" s="435"/>
      <c r="N638" s="435"/>
      <c r="O638" s="435"/>
      <c r="P638" s="435"/>
      <c r="Q638" s="435"/>
      <c r="R638" s="435"/>
      <c r="S638" s="435"/>
      <c r="T638" s="435"/>
      <c r="U638" s="435"/>
      <c r="V638" s="435"/>
      <c r="W638" s="435"/>
      <c r="X638" s="435"/>
      <c r="Y638" s="435"/>
      <c r="Z638" s="435"/>
    </row>
    <row r="639" spans="1:26" ht="12.75" x14ac:dyDescent="0.2">
      <c r="A639" s="435"/>
      <c r="B639" s="435"/>
      <c r="C639" s="435"/>
      <c r="D639" s="435"/>
      <c r="E639" s="435"/>
      <c r="F639" s="435"/>
      <c r="G639" s="435"/>
      <c r="H639" s="435"/>
      <c r="I639" s="435"/>
      <c r="J639" s="435"/>
      <c r="K639" s="435"/>
      <c r="L639" s="435"/>
      <c r="M639" s="435"/>
      <c r="N639" s="435"/>
      <c r="O639" s="435"/>
      <c r="P639" s="435"/>
      <c r="Q639" s="435"/>
      <c r="R639" s="435"/>
      <c r="S639" s="435"/>
      <c r="T639" s="435"/>
      <c r="U639" s="435"/>
      <c r="V639" s="435"/>
      <c r="W639" s="435"/>
      <c r="X639" s="435"/>
      <c r="Y639" s="435"/>
      <c r="Z639" s="435"/>
    </row>
    <row r="640" spans="1:26" ht="12.75" x14ac:dyDescent="0.2">
      <c r="A640" s="435"/>
      <c r="B640" s="435"/>
      <c r="C640" s="435"/>
      <c r="D640" s="435"/>
      <c r="E640" s="435"/>
      <c r="F640" s="435"/>
      <c r="G640" s="435"/>
      <c r="H640" s="435"/>
      <c r="I640" s="435"/>
      <c r="J640" s="435"/>
      <c r="K640" s="435"/>
      <c r="L640" s="435"/>
      <c r="M640" s="435"/>
      <c r="N640" s="435"/>
      <c r="O640" s="435"/>
      <c r="P640" s="435"/>
      <c r="Q640" s="435"/>
      <c r="R640" s="435"/>
      <c r="S640" s="435"/>
      <c r="T640" s="435"/>
      <c r="U640" s="435"/>
      <c r="V640" s="435"/>
      <c r="W640" s="435"/>
      <c r="X640" s="435"/>
      <c r="Y640" s="435"/>
      <c r="Z640" s="435"/>
    </row>
    <row r="641" spans="1:26" ht="12.75" x14ac:dyDescent="0.2">
      <c r="A641" s="435"/>
      <c r="B641" s="435"/>
      <c r="C641" s="435"/>
      <c r="D641" s="435"/>
      <c r="E641" s="435"/>
      <c r="F641" s="435"/>
      <c r="G641" s="435"/>
      <c r="H641" s="435"/>
      <c r="I641" s="435"/>
      <c r="J641" s="435"/>
      <c r="K641" s="435"/>
      <c r="L641" s="435"/>
      <c r="M641" s="435"/>
      <c r="N641" s="435"/>
      <c r="O641" s="435"/>
      <c r="P641" s="435"/>
      <c r="Q641" s="435"/>
      <c r="R641" s="435"/>
      <c r="S641" s="435"/>
      <c r="T641" s="435"/>
      <c r="U641" s="435"/>
      <c r="V641" s="435"/>
      <c r="W641" s="435"/>
      <c r="X641" s="435"/>
      <c r="Y641" s="435"/>
      <c r="Z641" s="435"/>
    </row>
    <row r="642" spans="1:26" ht="12.75" x14ac:dyDescent="0.2">
      <c r="A642" s="435"/>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c r="Y642" s="435"/>
      <c r="Z642" s="435"/>
    </row>
    <row r="643" spans="1:26" ht="12.75" x14ac:dyDescent="0.2">
      <c r="A643" s="435"/>
      <c r="B643" s="435"/>
      <c r="C643" s="435"/>
      <c r="D643" s="435"/>
      <c r="E643" s="435"/>
      <c r="F643" s="435"/>
      <c r="G643" s="435"/>
      <c r="H643" s="435"/>
      <c r="I643" s="435"/>
      <c r="J643" s="435"/>
      <c r="K643" s="435"/>
      <c r="L643" s="435"/>
      <c r="M643" s="435"/>
      <c r="N643" s="435"/>
      <c r="O643" s="435"/>
      <c r="P643" s="435"/>
      <c r="Q643" s="435"/>
      <c r="R643" s="435"/>
      <c r="S643" s="435"/>
      <c r="T643" s="435"/>
      <c r="U643" s="435"/>
      <c r="V643" s="435"/>
      <c r="W643" s="435"/>
      <c r="X643" s="435"/>
      <c r="Y643" s="435"/>
      <c r="Z643" s="435"/>
    </row>
    <row r="644" spans="1:26" ht="12.75" x14ac:dyDescent="0.2">
      <c r="A644" s="435"/>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row>
    <row r="645" spans="1:26" ht="12.75" x14ac:dyDescent="0.2">
      <c r="A645" s="435"/>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row>
    <row r="646" spans="1:26" ht="12.75" x14ac:dyDescent="0.2">
      <c r="A646" s="435"/>
      <c r="B646" s="435"/>
      <c r="C646" s="435"/>
      <c r="D646" s="435"/>
      <c r="E646" s="435"/>
      <c r="F646" s="435"/>
      <c r="G646" s="435"/>
      <c r="H646" s="435"/>
      <c r="I646" s="435"/>
      <c r="J646" s="435"/>
      <c r="K646" s="435"/>
      <c r="L646" s="435"/>
      <c r="M646" s="435"/>
      <c r="N646" s="435"/>
      <c r="O646" s="435"/>
      <c r="P646" s="435"/>
      <c r="Q646" s="435"/>
      <c r="R646" s="435"/>
      <c r="S646" s="435"/>
      <c r="T646" s="435"/>
      <c r="U646" s="435"/>
      <c r="V646" s="435"/>
      <c r="W646" s="435"/>
      <c r="X646" s="435"/>
      <c r="Y646" s="435"/>
      <c r="Z646" s="435"/>
    </row>
    <row r="647" spans="1:26" ht="12.75" x14ac:dyDescent="0.2">
      <c r="A647" s="435"/>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row>
    <row r="648" spans="1:26" ht="12.75" x14ac:dyDescent="0.2">
      <c r="A648" s="435"/>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row>
    <row r="649" spans="1:26" ht="12.75" x14ac:dyDescent="0.2">
      <c r="A649" s="435"/>
      <c r="B649" s="435"/>
      <c r="C649" s="435"/>
      <c r="D649" s="435"/>
      <c r="E649" s="435"/>
      <c r="F649" s="435"/>
      <c r="G649" s="435"/>
      <c r="H649" s="435"/>
      <c r="I649" s="435"/>
      <c r="J649" s="435"/>
      <c r="K649" s="435"/>
      <c r="L649" s="435"/>
      <c r="M649" s="435"/>
      <c r="N649" s="435"/>
      <c r="O649" s="435"/>
      <c r="P649" s="435"/>
      <c r="Q649" s="435"/>
      <c r="R649" s="435"/>
      <c r="S649" s="435"/>
      <c r="T649" s="435"/>
      <c r="U649" s="435"/>
      <c r="V649" s="435"/>
      <c r="W649" s="435"/>
      <c r="X649" s="435"/>
      <c r="Y649" s="435"/>
      <c r="Z649" s="435"/>
    </row>
    <row r="650" spans="1:26" ht="12.75" x14ac:dyDescent="0.2">
      <c r="A650" s="435"/>
      <c r="B650" s="435"/>
      <c r="C650" s="435"/>
      <c r="D650" s="435"/>
      <c r="E650" s="435"/>
      <c r="F650" s="435"/>
      <c r="G650" s="435"/>
      <c r="H650" s="435"/>
      <c r="I650" s="435"/>
      <c r="J650" s="435"/>
      <c r="K650" s="435"/>
      <c r="L650" s="435"/>
      <c r="M650" s="435"/>
      <c r="N650" s="435"/>
      <c r="O650" s="435"/>
      <c r="P650" s="435"/>
      <c r="Q650" s="435"/>
      <c r="R650" s="435"/>
      <c r="S650" s="435"/>
      <c r="T650" s="435"/>
      <c r="U650" s="435"/>
      <c r="V650" s="435"/>
      <c r="W650" s="435"/>
      <c r="X650" s="435"/>
      <c r="Y650" s="435"/>
      <c r="Z650" s="435"/>
    </row>
    <row r="651" spans="1:26" ht="12.75" x14ac:dyDescent="0.2">
      <c r="A651" s="435"/>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row>
    <row r="652" spans="1:26" ht="12.75" x14ac:dyDescent="0.2">
      <c r="A652" s="435"/>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row>
    <row r="653" spans="1:26" ht="12.75" x14ac:dyDescent="0.2">
      <c r="A653" s="435"/>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row>
    <row r="654" spans="1:26" ht="12.75" x14ac:dyDescent="0.2">
      <c r="A654" s="435"/>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row>
    <row r="655" spans="1:26" ht="12.75" x14ac:dyDescent="0.2">
      <c r="A655" s="435"/>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row>
    <row r="656" spans="1:26" ht="12.75" x14ac:dyDescent="0.2">
      <c r="A656" s="435"/>
      <c r="B656" s="435"/>
      <c r="C656" s="435"/>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row>
    <row r="657" spans="1:26" ht="12.75" x14ac:dyDescent="0.2">
      <c r="A657" s="435"/>
      <c r="B657" s="435"/>
      <c r="C657" s="435"/>
      <c r="D657" s="435"/>
      <c r="E657" s="435"/>
      <c r="F657" s="435"/>
      <c r="G657" s="435"/>
      <c r="H657" s="435"/>
      <c r="I657" s="435"/>
      <c r="J657" s="435"/>
      <c r="K657" s="435"/>
      <c r="L657" s="435"/>
      <c r="M657" s="435"/>
      <c r="N657" s="435"/>
      <c r="O657" s="435"/>
      <c r="P657" s="435"/>
      <c r="Q657" s="435"/>
      <c r="R657" s="435"/>
      <c r="S657" s="435"/>
      <c r="T657" s="435"/>
      <c r="U657" s="435"/>
      <c r="V657" s="435"/>
      <c r="W657" s="435"/>
      <c r="X657" s="435"/>
      <c r="Y657" s="435"/>
      <c r="Z657" s="435"/>
    </row>
    <row r="658" spans="1:26" ht="12.75" x14ac:dyDescent="0.2">
      <c r="A658" s="435"/>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row>
    <row r="659" spans="1:26" ht="12.75" x14ac:dyDescent="0.2">
      <c r="A659" s="435"/>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row>
    <row r="660" spans="1:26" ht="12.75" x14ac:dyDescent="0.2">
      <c r="A660" s="435"/>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row>
    <row r="661" spans="1:26" ht="12.75" x14ac:dyDescent="0.2">
      <c r="A661" s="435"/>
      <c r="B661" s="435"/>
      <c r="C661" s="435"/>
      <c r="D661" s="435"/>
      <c r="E661" s="435"/>
      <c r="F661" s="435"/>
      <c r="G661" s="435"/>
      <c r="H661" s="435"/>
      <c r="I661" s="435"/>
      <c r="J661" s="435"/>
      <c r="K661" s="435"/>
      <c r="L661" s="435"/>
      <c r="M661" s="435"/>
      <c r="N661" s="435"/>
      <c r="O661" s="435"/>
      <c r="P661" s="435"/>
      <c r="Q661" s="435"/>
      <c r="R661" s="435"/>
      <c r="S661" s="435"/>
      <c r="T661" s="435"/>
      <c r="U661" s="435"/>
      <c r="V661" s="435"/>
      <c r="W661" s="435"/>
      <c r="X661" s="435"/>
      <c r="Y661" s="435"/>
      <c r="Z661" s="435"/>
    </row>
    <row r="662" spans="1:26" ht="12.75" x14ac:dyDescent="0.2">
      <c r="A662" s="435"/>
      <c r="B662" s="435"/>
      <c r="C662" s="435"/>
      <c r="D662" s="435"/>
      <c r="E662" s="435"/>
      <c r="F662" s="435"/>
      <c r="G662" s="435"/>
      <c r="H662" s="435"/>
      <c r="I662" s="435"/>
      <c r="J662" s="435"/>
      <c r="K662" s="435"/>
      <c r="L662" s="435"/>
      <c r="M662" s="435"/>
      <c r="N662" s="435"/>
      <c r="O662" s="435"/>
      <c r="P662" s="435"/>
      <c r="Q662" s="435"/>
      <c r="R662" s="435"/>
      <c r="S662" s="435"/>
      <c r="T662" s="435"/>
      <c r="U662" s="435"/>
      <c r="V662" s="435"/>
      <c r="W662" s="435"/>
      <c r="X662" s="435"/>
      <c r="Y662" s="435"/>
      <c r="Z662" s="435"/>
    </row>
    <row r="663" spans="1:26" ht="12.75" x14ac:dyDescent="0.2">
      <c r="A663" s="435"/>
      <c r="B663" s="435"/>
      <c r="C663" s="435"/>
      <c r="D663" s="435"/>
      <c r="E663" s="435"/>
      <c r="F663" s="435"/>
      <c r="G663" s="435"/>
      <c r="H663" s="435"/>
      <c r="I663" s="435"/>
      <c r="J663" s="435"/>
      <c r="K663" s="435"/>
      <c r="L663" s="435"/>
      <c r="M663" s="435"/>
      <c r="N663" s="435"/>
      <c r="O663" s="435"/>
      <c r="P663" s="435"/>
      <c r="Q663" s="435"/>
      <c r="R663" s="435"/>
      <c r="S663" s="435"/>
      <c r="T663" s="435"/>
      <c r="U663" s="435"/>
      <c r="V663" s="435"/>
      <c r="W663" s="435"/>
      <c r="X663" s="435"/>
      <c r="Y663" s="435"/>
      <c r="Z663" s="435"/>
    </row>
    <row r="664" spans="1:26" ht="12.75" x14ac:dyDescent="0.2">
      <c r="A664" s="435"/>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row>
    <row r="665" spans="1:26" ht="12.75" x14ac:dyDescent="0.2">
      <c r="A665" s="435"/>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row>
    <row r="666" spans="1:26" ht="12.75" x14ac:dyDescent="0.2">
      <c r="A666" s="435"/>
      <c r="B666" s="435"/>
      <c r="C666" s="435"/>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row>
    <row r="667" spans="1:26" ht="12.75" x14ac:dyDescent="0.2">
      <c r="A667" s="435"/>
      <c r="B667" s="435"/>
      <c r="C667" s="435"/>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row>
    <row r="668" spans="1:26" ht="12.75" x14ac:dyDescent="0.2">
      <c r="A668" s="435"/>
      <c r="B668" s="435"/>
      <c r="C668" s="435"/>
      <c r="D668" s="435"/>
      <c r="E668" s="435"/>
      <c r="F668" s="435"/>
      <c r="G668" s="435"/>
      <c r="H668" s="435"/>
      <c r="I668" s="435"/>
      <c r="J668" s="435"/>
      <c r="K668" s="435"/>
      <c r="L668" s="435"/>
      <c r="M668" s="435"/>
      <c r="N668" s="435"/>
      <c r="O668" s="435"/>
      <c r="P668" s="435"/>
      <c r="Q668" s="435"/>
      <c r="R668" s="435"/>
      <c r="S668" s="435"/>
      <c r="T668" s="435"/>
      <c r="U668" s="435"/>
      <c r="V668" s="435"/>
      <c r="W668" s="435"/>
      <c r="X668" s="435"/>
      <c r="Y668" s="435"/>
      <c r="Z668" s="435"/>
    </row>
    <row r="669" spans="1:26" ht="12.75" x14ac:dyDescent="0.2">
      <c r="A669" s="435"/>
      <c r="B669" s="435"/>
      <c r="C669" s="435"/>
      <c r="D669" s="435"/>
      <c r="E669" s="435"/>
      <c r="F669" s="435"/>
      <c r="G669" s="435"/>
      <c r="H669" s="435"/>
      <c r="I669" s="435"/>
      <c r="J669" s="435"/>
      <c r="K669" s="435"/>
      <c r="L669" s="435"/>
      <c r="M669" s="435"/>
      <c r="N669" s="435"/>
      <c r="O669" s="435"/>
      <c r="P669" s="435"/>
      <c r="Q669" s="435"/>
      <c r="R669" s="435"/>
      <c r="S669" s="435"/>
      <c r="T669" s="435"/>
      <c r="U669" s="435"/>
      <c r="V669" s="435"/>
      <c r="W669" s="435"/>
      <c r="X669" s="435"/>
      <c r="Y669" s="435"/>
      <c r="Z669" s="435"/>
    </row>
    <row r="670" spans="1:26" ht="12.75" x14ac:dyDescent="0.2">
      <c r="A670" s="435"/>
      <c r="B670" s="435"/>
      <c r="C670" s="435"/>
      <c r="D670" s="435"/>
      <c r="E670" s="435"/>
      <c r="F670" s="435"/>
      <c r="G670" s="435"/>
      <c r="H670" s="435"/>
      <c r="I670" s="435"/>
      <c r="J670" s="435"/>
      <c r="K670" s="435"/>
      <c r="L670" s="435"/>
      <c r="M670" s="435"/>
      <c r="N670" s="435"/>
      <c r="O670" s="435"/>
      <c r="P670" s="435"/>
      <c r="Q670" s="435"/>
      <c r="R670" s="435"/>
      <c r="S670" s="435"/>
      <c r="T670" s="435"/>
      <c r="U670" s="435"/>
      <c r="V670" s="435"/>
      <c r="W670" s="435"/>
      <c r="X670" s="435"/>
      <c r="Y670" s="435"/>
      <c r="Z670" s="435"/>
    </row>
    <row r="671" spans="1:26" ht="12.75" x14ac:dyDescent="0.2">
      <c r="A671" s="435"/>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row>
    <row r="672" spans="1:26" ht="12.75" x14ac:dyDescent="0.2">
      <c r="A672" s="435"/>
      <c r="B672" s="435"/>
      <c r="C672" s="435"/>
      <c r="D672" s="435"/>
      <c r="E672" s="435"/>
      <c r="F672" s="435"/>
      <c r="G672" s="435"/>
      <c r="H672" s="435"/>
      <c r="I672" s="435"/>
      <c r="J672" s="435"/>
      <c r="K672" s="435"/>
      <c r="L672" s="435"/>
      <c r="M672" s="435"/>
      <c r="N672" s="435"/>
      <c r="O672" s="435"/>
      <c r="P672" s="435"/>
      <c r="Q672" s="435"/>
      <c r="R672" s="435"/>
      <c r="S672" s="435"/>
      <c r="T672" s="435"/>
      <c r="U672" s="435"/>
      <c r="V672" s="435"/>
      <c r="W672" s="435"/>
      <c r="X672" s="435"/>
      <c r="Y672" s="435"/>
      <c r="Z672" s="435"/>
    </row>
    <row r="673" spans="1:26" ht="12.75" x14ac:dyDescent="0.2">
      <c r="A673" s="435"/>
      <c r="B673" s="435"/>
      <c r="C673" s="435"/>
      <c r="D673" s="435"/>
      <c r="E673" s="435"/>
      <c r="F673" s="435"/>
      <c r="G673" s="435"/>
      <c r="H673" s="435"/>
      <c r="I673" s="435"/>
      <c r="J673" s="435"/>
      <c r="K673" s="435"/>
      <c r="L673" s="435"/>
      <c r="M673" s="435"/>
      <c r="N673" s="435"/>
      <c r="O673" s="435"/>
      <c r="P673" s="435"/>
      <c r="Q673" s="435"/>
      <c r="R673" s="435"/>
      <c r="S673" s="435"/>
      <c r="T673" s="435"/>
      <c r="U673" s="435"/>
      <c r="V673" s="435"/>
      <c r="W673" s="435"/>
      <c r="X673" s="435"/>
      <c r="Y673" s="435"/>
      <c r="Z673" s="435"/>
    </row>
    <row r="674" spans="1:26" ht="12.75" x14ac:dyDescent="0.2">
      <c r="A674" s="435"/>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row>
    <row r="675" spans="1:26" ht="12.75" x14ac:dyDescent="0.2">
      <c r="A675" s="435"/>
      <c r="B675" s="435"/>
      <c r="C675" s="435"/>
      <c r="D675" s="435"/>
      <c r="E675" s="435"/>
      <c r="F675" s="435"/>
      <c r="G675" s="435"/>
      <c r="H675" s="435"/>
      <c r="I675" s="435"/>
      <c r="J675" s="435"/>
      <c r="K675" s="435"/>
      <c r="L675" s="435"/>
      <c r="M675" s="435"/>
      <c r="N675" s="435"/>
      <c r="O675" s="435"/>
      <c r="P675" s="435"/>
      <c r="Q675" s="435"/>
      <c r="R675" s="435"/>
      <c r="S675" s="435"/>
      <c r="T675" s="435"/>
      <c r="U675" s="435"/>
      <c r="V675" s="435"/>
      <c r="W675" s="435"/>
      <c r="X675" s="435"/>
      <c r="Y675" s="435"/>
      <c r="Z675" s="435"/>
    </row>
    <row r="676" spans="1:26" ht="12.75" x14ac:dyDescent="0.2">
      <c r="A676" s="435"/>
      <c r="B676" s="435"/>
      <c r="C676" s="435"/>
      <c r="D676" s="435"/>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row>
    <row r="677" spans="1:26" ht="12.75" x14ac:dyDescent="0.2">
      <c r="A677" s="435"/>
      <c r="B677" s="435"/>
      <c r="C677" s="435"/>
      <c r="D677" s="435"/>
      <c r="E677" s="435"/>
      <c r="F677" s="435"/>
      <c r="G677" s="435"/>
      <c r="H677" s="435"/>
      <c r="I677" s="435"/>
      <c r="J677" s="435"/>
      <c r="K677" s="435"/>
      <c r="L677" s="435"/>
      <c r="M677" s="435"/>
      <c r="N677" s="435"/>
      <c r="O677" s="435"/>
      <c r="P677" s="435"/>
      <c r="Q677" s="435"/>
      <c r="R677" s="435"/>
      <c r="S677" s="435"/>
      <c r="T677" s="435"/>
      <c r="U677" s="435"/>
      <c r="V677" s="435"/>
      <c r="W677" s="435"/>
      <c r="X677" s="435"/>
      <c r="Y677" s="435"/>
      <c r="Z677" s="435"/>
    </row>
    <row r="678" spans="1:26" ht="12.75" x14ac:dyDescent="0.2">
      <c r="A678" s="435"/>
      <c r="B678" s="435"/>
      <c r="C678" s="435"/>
      <c r="D678" s="435"/>
      <c r="E678" s="435"/>
      <c r="F678" s="435"/>
      <c r="G678" s="435"/>
      <c r="H678" s="435"/>
      <c r="I678" s="435"/>
      <c r="J678" s="435"/>
      <c r="K678" s="435"/>
      <c r="L678" s="435"/>
      <c r="M678" s="435"/>
      <c r="N678" s="435"/>
      <c r="O678" s="435"/>
      <c r="P678" s="435"/>
      <c r="Q678" s="435"/>
      <c r="R678" s="435"/>
      <c r="S678" s="435"/>
      <c r="T678" s="435"/>
      <c r="U678" s="435"/>
      <c r="V678" s="435"/>
      <c r="W678" s="435"/>
      <c r="X678" s="435"/>
      <c r="Y678" s="435"/>
      <c r="Z678" s="435"/>
    </row>
    <row r="679" spans="1:26" ht="12.75" x14ac:dyDescent="0.2">
      <c r="A679" s="435"/>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row>
    <row r="680" spans="1:26" ht="12.75" x14ac:dyDescent="0.2">
      <c r="A680" s="435"/>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row>
    <row r="681" spans="1:26" ht="12.75" x14ac:dyDescent="0.2">
      <c r="A681" s="435"/>
      <c r="B681" s="435"/>
      <c r="C681" s="435"/>
      <c r="D681" s="435"/>
      <c r="E681" s="435"/>
      <c r="F681" s="435"/>
      <c r="G681" s="435"/>
      <c r="H681" s="435"/>
      <c r="I681" s="435"/>
      <c r="J681" s="435"/>
      <c r="K681" s="435"/>
      <c r="L681" s="435"/>
      <c r="M681" s="435"/>
      <c r="N681" s="435"/>
      <c r="O681" s="435"/>
      <c r="P681" s="435"/>
      <c r="Q681" s="435"/>
      <c r="R681" s="435"/>
      <c r="S681" s="435"/>
      <c r="T681" s="435"/>
      <c r="U681" s="435"/>
      <c r="V681" s="435"/>
      <c r="W681" s="435"/>
      <c r="X681" s="435"/>
      <c r="Y681" s="435"/>
      <c r="Z681" s="435"/>
    </row>
    <row r="682" spans="1:26" ht="12.75" x14ac:dyDescent="0.2">
      <c r="A682" s="435"/>
      <c r="B682" s="435"/>
      <c r="C682" s="435"/>
      <c r="D682" s="435"/>
      <c r="E682" s="435"/>
      <c r="F682" s="435"/>
      <c r="G682" s="435"/>
      <c r="H682" s="435"/>
      <c r="I682" s="435"/>
      <c r="J682" s="435"/>
      <c r="K682" s="435"/>
      <c r="L682" s="435"/>
      <c r="M682" s="435"/>
      <c r="N682" s="435"/>
      <c r="O682" s="435"/>
      <c r="P682" s="435"/>
      <c r="Q682" s="435"/>
      <c r="R682" s="435"/>
      <c r="S682" s="435"/>
      <c r="T682" s="435"/>
      <c r="U682" s="435"/>
      <c r="V682" s="435"/>
      <c r="W682" s="435"/>
      <c r="X682" s="435"/>
      <c r="Y682" s="435"/>
      <c r="Z682" s="435"/>
    </row>
    <row r="683" spans="1:26" ht="12.75" x14ac:dyDescent="0.2">
      <c r="A683" s="435"/>
      <c r="B683" s="435"/>
      <c r="C683" s="435"/>
      <c r="D683" s="435"/>
      <c r="E683" s="435"/>
      <c r="F683" s="435"/>
      <c r="G683" s="435"/>
      <c r="H683" s="435"/>
      <c r="I683" s="435"/>
      <c r="J683" s="435"/>
      <c r="K683" s="435"/>
      <c r="L683" s="435"/>
      <c r="M683" s="435"/>
      <c r="N683" s="435"/>
      <c r="O683" s="435"/>
      <c r="P683" s="435"/>
      <c r="Q683" s="435"/>
      <c r="R683" s="435"/>
      <c r="S683" s="435"/>
      <c r="T683" s="435"/>
      <c r="U683" s="435"/>
      <c r="V683" s="435"/>
      <c r="W683" s="435"/>
      <c r="X683" s="435"/>
      <c r="Y683" s="435"/>
      <c r="Z683" s="435"/>
    </row>
    <row r="684" spans="1:26" ht="12.75" x14ac:dyDescent="0.2">
      <c r="A684" s="435"/>
      <c r="B684" s="435"/>
      <c r="C684" s="435"/>
      <c r="D684" s="435"/>
      <c r="E684" s="435"/>
      <c r="F684" s="435"/>
      <c r="G684" s="435"/>
      <c r="H684" s="435"/>
      <c r="I684" s="435"/>
      <c r="J684" s="435"/>
      <c r="K684" s="435"/>
      <c r="L684" s="435"/>
      <c r="M684" s="435"/>
      <c r="N684" s="435"/>
      <c r="O684" s="435"/>
      <c r="P684" s="435"/>
      <c r="Q684" s="435"/>
      <c r="R684" s="435"/>
      <c r="S684" s="435"/>
      <c r="T684" s="435"/>
      <c r="U684" s="435"/>
      <c r="V684" s="435"/>
      <c r="W684" s="435"/>
      <c r="X684" s="435"/>
      <c r="Y684" s="435"/>
      <c r="Z684" s="435"/>
    </row>
    <row r="685" spans="1:26" ht="12.75" x14ac:dyDescent="0.2">
      <c r="A685" s="435"/>
      <c r="B685" s="435"/>
      <c r="C685" s="435"/>
      <c r="D685" s="435"/>
      <c r="E685" s="435"/>
      <c r="F685" s="435"/>
      <c r="G685" s="435"/>
      <c r="H685" s="435"/>
      <c r="I685" s="435"/>
      <c r="J685" s="435"/>
      <c r="K685" s="435"/>
      <c r="L685" s="435"/>
      <c r="M685" s="435"/>
      <c r="N685" s="435"/>
      <c r="O685" s="435"/>
      <c r="P685" s="435"/>
      <c r="Q685" s="435"/>
      <c r="R685" s="435"/>
      <c r="S685" s="435"/>
      <c r="T685" s="435"/>
      <c r="U685" s="435"/>
      <c r="V685" s="435"/>
      <c r="W685" s="435"/>
      <c r="X685" s="435"/>
      <c r="Y685" s="435"/>
      <c r="Z685" s="435"/>
    </row>
    <row r="686" spans="1:26" ht="12.75" x14ac:dyDescent="0.2">
      <c r="A686" s="435"/>
      <c r="B686" s="435"/>
      <c r="C686" s="435"/>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row>
    <row r="687" spans="1:26" ht="12.75" x14ac:dyDescent="0.2">
      <c r="A687" s="435"/>
      <c r="B687" s="435"/>
      <c r="C687" s="435"/>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row>
    <row r="688" spans="1:26" ht="12.75" x14ac:dyDescent="0.2">
      <c r="A688" s="435"/>
      <c r="B688" s="435"/>
      <c r="C688" s="435"/>
      <c r="D688" s="435"/>
      <c r="E688" s="435"/>
      <c r="F688" s="435"/>
      <c r="G688" s="435"/>
      <c r="H688" s="435"/>
      <c r="I688" s="435"/>
      <c r="J688" s="435"/>
      <c r="K688" s="435"/>
      <c r="L688" s="435"/>
      <c r="M688" s="435"/>
      <c r="N688" s="435"/>
      <c r="O688" s="435"/>
      <c r="P688" s="435"/>
      <c r="Q688" s="435"/>
      <c r="R688" s="435"/>
      <c r="S688" s="435"/>
      <c r="T688" s="435"/>
      <c r="U688" s="435"/>
      <c r="V688" s="435"/>
      <c r="W688" s="435"/>
      <c r="X688" s="435"/>
      <c r="Y688" s="435"/>
      <c r="Z688" s="435"/>
    </row>
    <row r="689" spans="1:26" ht="12.75" x14ac:dyDescent="0.2">
      <c r="A689" s="435"/>
      <c r="B689" s="435"/>
      <c r="C689" s="435"/>
      <c r="D689" s="435"/>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row>
    <row r="690" spans="1:26" ht="12.75" x14ac:dyDescent="0.2">
      <c r="A690" s="435"/>
      <c r="B690" s="435"/>
      <c r="C690" s="435"/>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row>
    <row r="691" spans="1:26" ht="12.75" x14ac:dyDescent="0.2">
      <c r="A691" s="435"/>
      <c r="B691" s="435"/>
      <c r="C691" s="435"/>
      <c r="D691" s="435"/>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row>
    <row r="692" spans="1:26" ht="12.75" x14ac:dyDescent="0.2">
      <c r="A692" s="435"/>
      <c r="B692" s="435"/>
      <c r="C692" s="435"/>
      <c r="D692" s="435"/>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row>
    <row r="693" spans="1:26" ht="12.75" x14ac:dyDescent="0.2">
      <c r="A693" s="435"/>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row>
    <row r="694" spans="1:26" ht="12.75" x14ac:dyDescent="0.2">
      <c r="A694" s="435"/>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row>
    <row r="695" spans="1:26" ht="12.75" x14ac:dyDescent="0.2">
      <c r="A695" s="435"/>
      <c r="B695" s="435"/>
      <c r="C695" s="435"/>
      <c r="D695" s="435"/>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row>
    <row r="696" spans="1:26" ht="12.75" x14ac:dyDescent="0.2">
      <c r="A696" s="435"/>
      <c r="B696" s="435"/>
      <c r="C696" s="435"/>
      <c r="D696" s="435"/>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row>
    <row r="697" spans="1:26" ht="12.75" x14ac:dyDescent="0.2">
      <c r="A697" s="435"/>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row>
    <row r="698" spans="1:26" ht="12.75" x14ac:dyDescent="0.2">
      <c r="A698" s="435"/>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row>
    <row r="699" spans="1:26" ht="12.75" x14ac:dyDescent="0.2">
      <c r="A699" s="435"/>
      <c r="B699" s="435"/>
      <c r="C699" s="435"/>
      <c r="D699" s="435"/>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row>
    <row r="700" spans="1:26" ht="12.75" x14ac:dyDescent="0.2">
      <c r="A700" s="435"/>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row>
    <row r="701" spans="1:26" ht="12.75" x14ac:dyDescent="0.2">
      <c r="A701" s="435"/>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row>
    <row r="702" spans="1:26" ht="12.75" x14ac:dyDescent="0.2">
      <c r="A702" s="435"/>
      <c r="B702" s="435"/>
      <c r="C702" s="435"/>
      <c r="D702" s="435"/>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row>
    <row r="703" spans="1:26" ht="12.75" x14ac:dyDescent="0.2">
      <c r="A703" s="435"/>
      <c r="B703" s="435"/>
      <c r="C703" s="435"/>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row>
    <row r="704" spans="1:26" ht="12.75" x14ac:dyDescent="0.2">
      <c r="A704" s="435"/>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row>
    <row r="705" spans="1:26" ht="12.75" x14ac:dyDescent="0.2">
      <c r="A705" s="435"/>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row>
    <row r="706" spans="1:26" ht="12.75" x14ac:dyDescent="0.2">
      <c r="A706" s="435"/>
      <c r="B706" s="435"/>
      <c r="C706" s="435"/>
      <c r="D706" s="435"/>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row>
    <row r="707" spans="1:26" ht="12.75" x14ac:dyDescent="0.2">
      <c r="A707" s="435"/>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row>
    <row r="708" spans="1:26" ht="12.75" x14ac:dyDescent="0.2">
      <c r="A708" s="435"/>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row>
    <row r="709" spans="1:26" ht="12.75" x14ac:dyDescent="0.2">
      <c r="A709" s="435"/>
      <c r="B709" s="435"/>
      <c r="C709" s="435"/>
      <c r="D709" s="435"/>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row>
    <row r="710" spans="1:26" ht="12.75" x14ac:dyDescent="0.2">
      <c r="A710" s="435"/>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row>
    <row r="711" spans="1:26" ht="12.75" x14ac:dyDescent="0.2">
      <c r="A711" s="435"/>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row>
    <row r="712" spans="1:26" ht="12.75" x14ac:dyDescent="0.2">
      <c r="A712" s="435"/>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row>
    <row r="713" spans="1:26" ht="12.75" x14ac:dyDescent="0.2">
      <c r="A713" s="435"/>
      <c r="B713" s="435"/>
      <c r="C713" s="435"/>
      <c r="D713" s="435"/>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row>
    <row r="714" spans="1:26" ht="12.75" x14ac:dyDescent="0.2">
      <c r="A714" s="435"/>
      <c r="B714" s="435"/>
      <c r="C714" s="435"/>
      <c r="D714" s="435"/>
      <c r="E714" s="435"/>
      <c r="F714" s="435"/>
      <c r="G714" s="435"/>
      <c r="H714" s="435"/>
      <c r="I714" s="435"/>
      <c r="J714" s="435"/>
      <c r="K714" s="435"/>
      <c r="L714" s="435"/>
      <c r="M714" s="435"/>
      <c r="N714" s="435"/>
      <c r="O714" s="435"/>
      <c r="P714" s="435"/>
      <c r="Q714" s="435"/>
      <c r="R714" s="435"/>
      <c r="S714" s="435"/>
      <c r="T714" s="435"/>
      <c r="U714" s="435"/>
      <c r="V714" s="435"/>
      <c r="W714" s="435"/>
      <c r="X714" s="435"/>
      <c r="Y714" s="435"/>
      <c r="Z714" s="435"/>
    </row>
    <row r="715" spans="1:26" ht="12.75" x14ac:dyDescent="0.2">
      <c r="A715" s="435"/>
      <c r="B715" s="435"/>
      <c r="C715" s="435"/>
      <c r="D715" s="435"/>
      <c r="E715" s="435"/>
      <c r="F715" s="435"/>
      <c r="G715" s="435"/>
      <c r="H715" s="435"/>
      <c r="I715" s="435"/>
      <c r="J715" s="435"/>
      <c r="K715" s="435"/>
      <c r="L715" s="435"/>
      <c r="M715" s="435"/>
      <c r="N715" s="435"/>
      <c r="O715" s="435"/>
      <c r="P715" s="435"/>
      <c r="Q715" s="435"/>
      <c r="R715" s="435"/>
      <c r="S715" s="435"/>
      <c r="T715" s="435"/>
      <c r="U715" s="435"/>
      <c r="V715" s="435"/>
      <c r="W715" s="435"/>
      <c r="X715" s="435"/>
      <c r="Y715" s="435"/>
      <c r="Z715" s="435"/>
    </row>
    <row r="716" spans="1:26" ht="12.75" x14ac:dyDescent="0.2">
      <c r="A716" s="435"/>
      <c r="B716" s="435"/>
      <c r="C716" s="435"/>
      <c r="D716" s="435"/>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row>
    <row r="717" spans="1:26" ht="12.75" x14ac:dyDescent="0.2">
      <c r="A717" s="435"/>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row>
    <row r="718" spans="1:26" ht="12.75" x14ac:dyDescent="0.2">
      <c r="A718" s="435"/>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row>
    <row r="719" spans="1:26" ht="12.75" x14ac:dyDescent="0.2">
      <c r="A719" s="435"/>
      <c r="B719" s="435"/>
      <c r="C719" s="435"/>
      <c r="D719" s="435"/>
      <c r="E719" s="435"/>
      <c r="F719" s="435"/>
      <c r="G719" s="435"/>
      <c r="H719" s="435"/>
      <c r="I719" s="435"/>
      <c r="J719" s="435"/>
      <c r="K719" s="435"/>
      <c r="L719" s="435"/>
      <c r="M719" s="435"/>
      <c r="N719" s="435"/>
      <c r="O719" s="435"/>
      <c r="P719" s="435"/>
      <c r="Q719" s="435"/>
      <c r="R719" s="435"/>
      <c r="S719" s="435"/>
      <c r="T719" s="435"/>
      <c r="U719" s="435"/>
      <c r="V719" s="435"/>
      <c r="W719" s="435"/>
      <c r="X719" s="435"/>
      <c r="Y719" s="435"/>
      <c r="Z719" s="435"/>
    </row>
    <row r="720" spans="1:26" ht="12.75" x14ac:dyDescent="0.2">
      <c r="A720" s="435"/>
      <c r="B720" s="435"/>
      <c r="C720" s="435"/>
      <c r="D720" s="435"/>
      <c r="E720" s="435"/>
      <c r="F720" s="435"/>
      <c r="G720" s="435"/>
      <c r="H720" s="435"/>
      <c r="I720" s="435"/>
      <c r="J720" s="435"/>
      <c r="K720" s="435"/>
      <c r="L720" s="435"/>
      <c r="M720" s="435"/>
      <c r="N720" s="435"/>
      <c r="O720" s="435"/>
      <c r="P720" s="435"/>
      <c r="Q720" s="435"/>
      <c r="R720" s="435"/>
      <c r="S720" s="435"/>
      <c r="T720" s="435"/>
      <c r="U720" s="435"/>
      <c r="V720" s="435"/>
      <c r="W720" s="435"/>
      <c r="X720" s="435"/>
      <c r="Y720" s="435"/>
      <c r="Z720" s="435"/>
    </row>
    <row r="721" spans="1:26" ht="12.75" x14ac:dyDescent="0.2">
      <c r="A721" s="435"/>
      <c r="B721" s="435"/>
      <c r="C721" s="435"/>
      <c r="D721" s="435"/>
      <c r="E721" s="435"/>
      <c r="F721" s="435"/>
      <c r="G721" s="435"/>
      <c r="H721" s="435"/>
      <c r="I721" s="435"/>
      <c r="J721" s="435"/>
      <c r="K721" s="435"/>
      <c r="L721" s="435"/>
      <c r="M721" s="435"/>
      <c r="N721" s="435"/>
      <c r="O721" s="435"/>
      <c r="P721" s="435"/>
      <c r="Q721" s="435"/>
      <c r="R721" s="435"/>
      <c r="S721" s="435"/>
      <c r="T721" s="435"/>
      <c r="U721" s="435"/>
      <c r="V721" s="435"/>
      <c r="W721" s="435"/>
      <c r="X721" s="435"/>
      <c r="Y721" s="435"/>
      <c r="Z721" s="435"/>
    </row>
    <row r="722" spans="1:26" ht="12.75" x14ac:dyDescent="0.2">
      <c r="A722" s="435"/>
      <c r="B722" s="435"/>
      <c r="C722" s="435"/>
      <c r="D722" s="435"/>
      <c r="E722" s="435"/>
      <c r="F722" s="435"/>
      <c r="G722" s="435"/>
      <c r="H722" s="435"/>
      <c r="I722" s="435"/>
      <c r="J722" s="435"/>
      <c r="K722" s="435"/>
      <c r="L722" s="435"/>
      <c r="M722" s="435"/>
      <c r="N722" s="435"/>
      <c r="O722" s="435"/>
      <c r="P722" s="435"/>
      <c r="Q722" s="435"/>
      <c r="R722" s="435"/>
      <c r="S722" s="435"/>
      <c r="T722" s="435"/>
      <c r="U722" s="435"/>
      <c r="V722" s="435"/>
      <c r="W722" s="435"/>
      <c r="X722" s="435"/>
      <c r="Y722" s="435"/>
      <c r="Z722" s="435"/>
    </row>
    <row r="723" spans="1:26" ht="12.75" x14ac:dyDescent="0.2">
      <c r="A723" s="435"/>
      <c r="B723" s="435"/>
      <c r="C723" s="435"/>
      <c r="D723" s="435"/>
      <c r="E723" s="435"/>
      <c r="F723" s="435"/>
      <c r="G723" s="435"/>
      <c r="H723" s="435"/>
      <c r="I723" s="435"/>
      <c r="J723" s="435"/>
      <c r="K723" s="435"/>
      <c r="L723" s="435"/>
      <c r="M723" s="435"/>
      <c r="N723" s="435"/>
      <c r="O723" s="435"/>
      <c r="P723" s="435"/>
      <c r="Q723" s="435"/>
      <c r="R723" s="435"/>
      <c r="S723" s="435"/>
      <c r="T723" s="435"/>
      <c r="U723" s="435"/>
      <c r="V723" s="435"/>
      <c r="W723" s="435"/>
      <c r="X723" s="435"/>
      <c r="Y723" s="435"/>
      <c r="Z723" s="435"/>
    </row>
    <row r="724" spans="1:26" ht="12.75" x14ac:dyDescent="0.2">
      <c r="A724" s="435"/>
      <c r="B724" s="435"/>
      <c r="C724" s="435"/>
      <c r="D724" s="435"/>
      <c r="E724" s="435"/>
      <c r="F724" s="435"/>
      <c r="G724" s="435"/>
      <c r="H724" s="435"/>
      <c r="I724" s="435"/>
      <c r="J724" s="435"/>
      <c r="K724" s="435"/>
      <c r="L724" s="435"/>
      <c r="M724" s="435"/>
      <c r="N724" s="435"/>
      <c r="O724" s="435"/>
      <c r="P724" s="435"/>
      <c r="Q724" s="435"/>
      <c r="R724" s="435"/>
      <c r="S724" s="435"/>
      <c r="T724" s="435"/>
      <c r="U724" s="435"/>
      <c r="V724" s="435"/>
      <c r="W724" s="435"/>
      <c r="X724" s="435"/>
      <c r="Y724" s="435"/>
      <c r="Z724" s="435"/>
    </row>
    <row r="725" spans="1:26" ht="12.75" x14ac:dyDescent="0.2">
      <c r="A725" s="435"/>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row>
    <row r="726" spans="1:26" ht="12.75" x14ac:dyDescent="0.2">
      <c r="A726" s="435"/>
      <c r="B726" s="435"/>
      <c r="C726" s="435"/>
      <c r="D726" s="435"/>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row>
    <row r="727" spans="1:26" ht="12.75" x14ac:dyDescent="0.2">
      <c r="A727" s="435"/>
      <c r="B727" s="435"/>
      <c r="C727" s="43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row>
    <row r="728" spans="1:26" ht="12.75" x14ac:dyDescent="0.2">
      <c r="A728" s="435"/>
      <c r="B728" s="435"/>
      <c r="C728" s="435"/>
      <c r="D728" s="435"/>
      <c r="E728" s="435"/>
      <c r="F728" s="435"/>
      <c r="G728" s="435"/>
      <c r="H728" s="435"/>
      <c r="I728" s="435"/>
      <c r="J728" s="435"/>
      <c r="K728" s="435"/>
      <c r="L728" s="435"/>
      <c r="M728" s="435"/>
      <c r="N728" s="435"/>
      <c r="O728" s="435"/>
      <c r="P728" s="435"/>
      <c r="Q728" s="435"/>
      <c r="R728" s="435"/>
      <c r="S728" s="435"/>
      <c r="T728" s="435"/>
      <c r="U728" s="435"/>
      <c r="V728" s="435"/>
      <c r="W728" s="435"/>
      <c r="X728" s="435"/>
      <c r="Y728" s="435"/>
      <c r="Z728" s="435"/>
    </row>
    <row r="729" spans="1:26" ht="12.75" x14ac:dyDescent="0.2">
      <c r="A729" s="435"/>
      <c r="B729" s="435"/>
      <c r="C729" s="435"/>
      <c r="D729" s="435"/>
      <c r="E729" s="435"/>
      <c r="F729" s="435"/>
      <c r="G729" s="435"/>
      <c r="H729" s="435"/>
      <c r="I729" s="435"/>
      <c r="J729" s="435"/>
      <c r="K729" s="435"/>
      <c r="L729" s="435"/>
      <c r="M729" s="435"/>
      <c r="N729" s="435"/>
      <c r="O729" s="435"/>
      <c r="P729" s="435"/>
      <c r="Q729" s="435"/>
      <c r="R729" s="435"/>
      <c r="S729" s="435"/>
      <c r="T729" s="435"/>
      <c r="U729" s="435"/>
      <c r="V729" s="435"/>
      <c r="W729" s="435"/>
      <c r="X729" s="435"/>
      <c r="Y729" s="435"/>
      <c r="Z729" s="435"/>
    </row>
    <row r="730" spans="1:26" ht="12.75" x14ac:dyDescent="0.2">
      <c r="A730" s="435"/>
      <c r="B730" s="435"/>
      <c r="C730" s="435"/>
      <c r="D730" s="435"/>
      <c r="E730" s="435"/>
      <c r="F730" s="435"/>
      <c r="G730" s="435"/>
      <c r="H730" s="435"/>
      <c r="I730" s="435"/>
      <c r="J730" s="435"/>
      <c r="K730" s="435"/>
      <c r="L730" s="435"/>
      <c r="M730" s="435"/>
      <c r="N730" s="435"/>
      <c r="O730" s="435"/>
      <c r="P730" s="435"/>
      <c r="Q730" s="435"/>
      <c r="R730" s="435"/>
      <c r="S730" s="435"/>
      <c r="T730" s="435"/>
      <c r="U730" s="435"/>
      <c r="V730" s="435"/>
      <c r="W730" s="435"/>
      <c r="X730" s="435"/>
      <c r="Y730" s="435"/>
      <c r="Z730" s="435"/>
    </row>
    <row r="731" spans="1:26" ht="12.75" x14ac:dyDescent="0.2">
      <c r="A731" s="435"/>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row>
    <row r="732" spans="1:26" ht="12.75" x14ac:dyDescent="0.2">
      <c r="A732" s="435"/>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row>
    <row r="733" spans="1:26" ht="12.75" x14ac:dyDescent="0.2">
      <c r="A733" s="435"/>
      <c r="B733" s="435"/>
      <c r="C733" s="435"/>
      <c r="D733" s="435"/>
      <c r="E733" s="435"/>
      <c r="F733" s="435"/>
      <c r="G733" s="435"/>
      <c r="H733" s="435"/>
      <c r="I733" s="435"/>
      <c r="J733" s="435"/>
      <c r="K733" s="435"/>
      <c r="L733" s="435"/>
      <c r="M733" s="435"/>
      <c r="N733" s="435"/>
      <c r="O733" s="435"/>
      <c r="P733" s="435"/>
      <c r="Q733" s="435"/>
      <c r="R733" s="435"/>
      <c r="S733" s="435"/>
      <c r="T733" s="435"/>
      <c r="U733" s="435"/>
      <c r="V733" s="435"/>
      <c r="W733" s="435"/>
      <c r="X733" s="435"/>
      <c r="Y733" s="435"/>
      <c r="Z733" s="435"/>
    </row>
    <row r="734" spans="1:26" ht="12.75" x14ac:dyDescent="0.2">
      <c r="A734" s="435"/>
      <c r="B734" s="435"/>
      <c r="C734" s="435"/>
      <c r="D734" s="435"/>
      <c r="E734" s="435"/>
      <c r="F734" s="435"/>
      <c r="G734" s="435"/>
      <c r="H734" s="435"/>
      <c r="I734" s="435"/>
      <c r="J734" s="435"/>
      <c r="K734" s="435"/>
      <c r="L734" s="435"/>
      <c r="M734" s="435"/>
      <c r="N734" s="435"/>
      <c r="O734" s="435"/>
      <c r="P734" s="435"/>
      <c r="Q734" s="435"/>
      <c r="R734" s="435"/>
      <c r="S734" s="435"/>
      <c r="T734" s="435"/>
      <c r="U734" s="435"/>
      <c r="V734" s="435"/>
      <c r="W734" s="435"/>
      <c r="X734" s="435"/>
      <c r="Y734" s="435"/>
      <c r="Z734" s="435"/>
    </row>
    <row r="735" spans="1:26" ht="12.75" x14ac:dyDescent="0.2">
      <c r="A735" s="435"/>
      <c r="B735" s="435"/>
      <c r="C735" s="435"/>
      <c r="D735" s="435"/>
      <c r="E735" s="435"/>
      <c r="F735" s="435"/>
      <c r="G735" s="435"/>
      <c r="H735" s="435"/>
      <c r="I735" s="435"/>
      <c r="J735" s="435"/>
      <c r="K735" s="435"/>
      <c r="L735" s="435"/>
      <c r="M735" s="435"/>
      <c r="N735" s="435"/>
      <c r="O735" s="435"/>
      <c r="P735" s="435"/>
      <c r="Q735" s="435"/>
      <c r="R735" s="435"/>
      <c r="S735" s="435"/>
      <c r="T735" s="435"/>
      <c r="U735" s="435"/>
      <c r="V735" s="435"/>
      <c r="W735" s="435"/>
      <c r="X735" s="435"/>
      <c r="Y735" s="435"/>
      <c r="Z735" s="435"/>
    </row>
    <row r="736" spans="1:26" ht="12.75" x14ac:dyDescent="0.2">
      <c r="A736" s="435"/>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row>
    <row r="737" spans="1:26" ht="12.75" x14ac:dyDescent="0.2">
      <c r="A737" s="435"/>
      <c r="B737" s="435"/>
      <c r="C737" s="435"/>
      <c r="D737" s="435"/>
      <c r="E737" s="435"/>
      <c r="F737" s="435"/>
      <c r="G737" s="435"/>
      <c r="H737" s="435"/>
      <c r="I737" s="435"/>
      <c r="J737" s="435"/>
      <c r="K737" s="435"/>
      <c r="L737" s="435"/>
      <c r="M737" s="435"/>
      <c r="N737" s="435"/>
      <c r="O737" s="435"/>
      <c r="P737" s="435"/>
      <c r="Q737" s="435"/>
      <c r="R737" s="435"/>
      <c r="S737" s="435"/>
      <c r="T737" s="435"/>
      <c r="U737" s="435"/>
      <c r="V737" s="435"/>
      <c r="W737" s="435"/>
      <c r="X737" s="435"/>
      <c r="Y737" s="435"/>
      <c r="Z737" s="435"/>
    </row>
    <row r="738" spans="1:26" ht="12.75" x14ac:dyDescent="0.2">
      <c r="A738" s="435"/>
      <c r="B738" s="435"/>
      <c r="C738" s="435"/>
      <c r="D738" s="435"/>
      <c r="E738" s="435"/>
      <c r="F738" s="435"/>
      <c r="G738" s="435"/>
      <c r="H738" s="435"/>
      <c r="I738" s="435"/>
      <c r="J738" s="435"/>
      <c r="K738" s="435"/>
      <c r="L738" s="435"/>
      <c r="M738" s="435"/>
      <c r="N738" s="435"/>
      <c r="O738" s="435"/>
      <c r="P738" s="435"/>
      <c r="Q738" s="435"/>
      <c r="R738" s="435"/>
      <c r="S738" s="435"/>
      <c r="T738" s="435"/>
      <c r="U738" s="435"/>
      <c r="V738" s="435"/>
      <c r="W738" s="435"/>
      <c r="X738" s="435"/>
      <c r="Y738" s="435"/>
      <c r="Z738" s="435"/>
    </row>
    <row r="739" spans="1:26" ht="12.75" x14ac:dyDescent="0.2">
      <c r="A739" s="435"/>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row>
    <row r="740" spans="1:26" ht="12.75" x14ac:dyDescent="0.2">
      <c r="A740" s="435"/>
      <c r="B740" s="435"/>
      <c r="C740" s="435"/>
      <c r="D740" s="435"/>
      <c r="E740" s="435"/>
      <c r="F740" s="435"/>
      <c r="G740" s="435"/>
      <c r="H740" s="435"/>
      <c r="I740" s="435"/>
      <c r="J740" s="435"/>
      <c r="K740" s="435"/>
      <c r="L740" s="435"/>
      <c r="M740" s="435"/>
      <c r="N740" s="435"/>
      <c r="O740" s="435"/>
      <c r="P740" s="435"/>
      <c r="Q740" s="435"/>
      <c r="R740" s="435"/>
      <c r="S740" s="435"/>
      <c r="T740" s="435"/>
      <c r="U740" s="435"/>
      <c r="V740" s="435"/>
      <c r="W740" s="435"/>
      <c r="X740" s="435"/>
      <c r="Y740" s="435"/>
      <c r="Z740" s="435"/>
    </row>
    <row r="741" spans="1:26" ht="12.75" x14ac:dyDescent="0.2">
      <c r="A741" s="435"/>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row>
    <row r="742" spans="1:26" ht="12.75" x14ac:dyDescent="0.2">
      <c r="A742" s="435"/>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row>
    <row r="743" spans="1:26" ht="12.75" x14ac:dyDescent="0.2">
      <c r="A743" s="435"/>
      <c r="B743" s="435"/>
      <c r="C743" s="435"/>
      <c r="D743" s="435"/>
      <c r="E743" s="435"/>
      <c r="F743" s="435"/>
      <c r="G743" s="435"/>
      <c r="H743" s="435"/>
      <c r="I743" s="435"/>
      <c r="J743" s="435"/>
      <c r="K743" s="435"/>
      <c r="L743" s="435"/>
      <c r="M743" s="435"/>
      <c r="N743" s="435"/>
      <c r="O743" s="435"/>
      <c r="P743" s="435"/>
      <c r="Q743" s="435"/>
      <c r="R743" s="435"/>
      <c r="S743" s="435"/>
      <c r="T743" s="435"/>
      <c r="U743" s="435"/>
      <c r="V743" s="435"/>
      <c r="W743" s="435"/>
      <c r="X743" s="435"/>
      <c r="Y743" s="435"/>
      <c r="Z743" s="435"/>
    </row>
    <row r="744" spans="1:26" ht="12.75" x14ac:dyDescent="0.2">
      <c r="A744" s="435"/>
      <c r="B744" s="435"/>
      <c r="C744" s="435"/>
      <c r="D744" s="435"/>
      <c r="E744" s="435"/>
      <c r="F744" s="435"/>
      <c r="G744" s="435"/>
      <c r="H744" s="435"/>
      <c r="I744" s="435"/>
      <c r="J744" s="435"/>
      <c r="K744" s="435"/>
      <c r="L744" s="435"/>
      <c r="M744" s="435"/>
      <c r="N744" s="435"/>
      <c r="O744" s="435"/>
      <c r="P744" s="435"/>
      <c r="Q744" s="435"/>
      <c r="R744" s="435"/>
      <c r="S744" s="435"/>
      <c r="T744" s="435"/>
      <c r="U744" s="435"/>
      <c r="V744" s="435"/>
      <c r="W744" s="435"/>
      <c r="X744" s="435"/>
      <c r="Y744" s="435"/>
      <c r="Z744" s="435"/>
    </row>
    <row r="745" spans="1:26" ht="12.75" x14ac:dyDescent="0.2">
      <c r="A745" s="435"/>
      <c r="B745" s="435"/>
      <c r="C745" s="435"/>
      <c r="D745" s="435"/>
      <c r="E745" s="435"/>
      <c r="F745" s="435"/>
      <c r="G745" s="435"/>
      <c r="H745" s="435"/>
      <c r="I745" s="435"/>
      <c r="J745" s="435"/>
      <c r="K745" s="435"/>
      <c r="L745" s="435"/>
      <c r="M745" s="435"/>
      <c r="N745" s="435"/>
      <c r="O745" s="435"/>
      <c r="P745" s="435"/>
      <c r="Q745" s="435"/>
      <c r="R745" s="435"/>
      <c r="S745" s="435"/>
      <c r="T745" s="435"/>
      <c r="U745" s="435"/>
      <c r="V745" s="435"/>
      <c r="W745" s="435"/>
      <c r="X745" s="435"/>
      <c r="Y745" s="435"/>
      <c r="Z745" s="435"/>
    </row>
    <row r="746" spans="1:26" ht="12.75" x14ac:dyDescent="0.2">
      <c r="A746" s="435"/>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row>
    <row r="747" spans="1:26" ht="12.75" x14ac:dyDescent="0.2">
      <c r="A747" s="435"/>
      <c r="B747" s="435"/>
      <c r="C747" s="435"/>
      <c r="D747" s="435"/>
      <c r="E747" s="435"/>
      <c r="F747" s="435"/>
      <c r="G747" s="435"/>
      <c r="H747" s="435"/>
      <c r="I747" s="435"/>
      <c r="J747" s="435"/>
      <c r="K747" s="435"/>
      <c r="L747" s="435"/>
      <c r="M747" s="435"/>
      <c r="N747" s="435"/>
      <c r="O747" s="435"/>
      <c r="P747" s="435"/>
      <c r="Q747" s="435"/>
      <c r="R747" s="435"/>
      <c r="S747" s="435"/>
      <c r="T747" s="435"/>
      <c r="U747" s="435"/>
      <c r="V747" s="435"/>
      <c r="W747" s="435"/>
      <c r="X747" s="435"/>
      <c r="Y747" s="435"/>
      <c r="Z747" s="435"/>
    </row>
    <row r="748" spans="1:26" ht="12.75" x14ac:dyDescent="0.2">
      <c r="A748" s="435"/>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row>
    <row r="749" spans="1:26" ht="12.75" x14ac:dyDescent="0.2">
      <c r="A749" s="435"/>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row>
    <row r="750" spans="1:26" ht="12.75" x14ac:dyDescent="0.2">
      <c r="A750" s="435"/>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row>
    <row r="751" spans="1:26" ht="12.75" x14ac:dyDescent="0.2">
      <c r="A751" s="435"/>
      <c r="B751" s="435"/>
      <c r="C751" s="435"/>
      <c r="D751" s="435"/>
      <c r="E751" s="435"/>
      <c r="F751" s="435"/>
      <c r="G751" s="435"/>
      <c r="H751" s="435"/>
      <c r="I751" s="435"/>
      <c r="J751" s="435"/>
      <c r="K751" s="435"/>
      <c r="L751" s="435"/>
      <c r="M751" s="435"/>
      <c r="N751" s="435"/>
      <c r="O751" s="435"/>
      <c r="P751" s="435"/>
      <c r="Q751" s="435"/>
      <c r="R751" s="435"/>
      <c r="S751" s="435"/>
      <c r="T751" s="435"/>
      <c r="U751" s="435"/>
      <c r="V751" s="435"/>
      <c r="W751" s="435"/>
      <c r="X751" s="435"/>
      <c r="Y751" s="435"/>
      <c r="Z751" s="435"/>
    </row>
    <row r="752" spans="1:26" ht="12.75" x14ac:dyDescent="0.2">
      <c r="A752" s="435"/>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row>
    <row r="753" spans="1:26" ht="12.75" x14ac:dyDescent="0.2">
      <c r="A753" s="435"/>
      <c r="B753" s="435"/>
      <c r="C753" s="435"/>
      <c r="D753" s="435"/>
      <c r="E753" s="435"/>
      <c r="F753" s="435"/>
      <c r="G753" s="435"/>
      <c r="H753" s="435"/>
      <c r="I753" s="435"/>
      <c r="J753" s="435"/>
      <c r="K753" s="435"/>
      <c r="L753" s="435"/>
      <c r="M753" s="435"/>
      <c r="N753" s="435"/>
      <c r="O753" s="435"/>
      <c r="P753" s="435"/>
      <c r="Q753" s="435"/>
      <c r="R753" s="435"/>
      <c r="S753" s="435"/>
      <c r="T753" s="435"/>
      <c r="U753" s="435"/>
      <c r="V753" s="435"/>
      <c r="W753" s="435"/>
      <c r="X753" s="435"/>
      <c r="Y753" s="435"/>
      <c r="Z753" s="435"/>
    </row>
    <row r="754" spans="1:26" ht="12.75" x14ac:dyDescent="0.2">
      <c r="A754" s="435"/>
      <c r="B754" s="435"/>
      <c r="C754" s="435"/>
      <c r="D754" s="435"/>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row>
    <row r="755" spans="1:26" ht="12.75" x14ac:dyDescent="0.2">
      <c r="A755" s="435"/>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row>
    <row r="756" spans="1:26" ht="12.75" x14ac:dyDescent="0.2">
      <c r="A756" s="435"/>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row>
    <row r="757" spans="1:26" ht="12.75" x14ac:dyDescent="0.2">
      <c r="A757" s="435"/>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row>
    <row r="758" spans="1:26" ht="12.75" x14ac:dyDescent="0.2">
      <c r="A758" s="435"/>
      <c r="B758" s="435"/>
      <c r="C758" s="435"/>
      <c r="D758" s="435"/>
      <c r="E758" s="435"/>
      <c r="F758" s="435"/>
      <c r="G758" s="435"/>
      <c r="H758" s="435"/>
      <c r="I758" s="435"/>
      <c r="J758" s="435"/>
      <c r="K758" s="435"/>
      <c r="L758" s="435"/>
      <c r="M758" s="435"/>
      <c r="N758" s="435"/>
      <c r="O758" s="435"/>
      <c r="P758" s="435"/>
      <c r="Q758" s="435"/>
      <c r="R758" s="435"/>
      <c r="S758" s="435"/>
      <c r="T758" s="435"/>
      <c r="U758" s="435"/>
      <c r="V758" s="435"/>
      <c r="W758" s="435"/>
      <c r="X758" s="435"/>
      <c r="Y758" s="435"/>
      <c r="Z758" s="435"/>
    </row>
    <row r="759" spans="1:26" ht="12.75" x14ac:dyDescent="0.2">
      <c r="A759" s="435"/>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row>
    <row r="760" spans="1:26" ht="12.75" x14ac:dyDescent="0.2">
      <c r="A760" s="435"/>
      <c r="B760" s="435"/>
      <c r="C760" s="435"/>
      <c r="D760" s="435"/>
      <c r="E760" s="435"/>
      <c r="F760" s="435"/>
      <c r="G760" s="435"/>
      <c r="H760" s="435"/>
      <c r="I760" s="435"/>
      <c r="J760" s="435"/>
      <c r="K760" s="435"/>
      <c r="L760" s="435"/>
      <c r="M760" s="435"/>
      <c r="N760" s="435"/>
      <c r="O760" s="435"/>
      <c r="P760" s="435"/>
      <c r="Q760" s="435"/>
      <c r="R760" s="435"/>
      <c r="S760" s="435"/>
      <c r="T760" s="435"/>
      <c r="U760" s="435"/>
      <c r="V760" s="435"/>
      <c r="W760" s="435"/>
      <c r="X760" s="435"/>
      <c r="Y760" s="435"/>
      <c r="Z760" s="435"/>
    </row>
    <row r="761" spans="1:26" ht="12.75" x14ac:dyDescent="0.2">
      <c r="A761" s="435"/>
      <c r="B761" s="435"/>
      <c r="C761" s="435"/>
      <c r="D761" s="435"/>
      <c r="E761" s="435"/>
      <c r="F761" s="435"/>
      <c r="G761" s="435"/>
      <c r="H761" s="435"/>
      <c r="I761" s="435"/>
      <c r="J761" s="435"/>
      <c r="K761" s="435"/>
      <c r="L761" s="435"/>
      <c r="M761" s="435"/>
      <c r="N761" s="435"/>
      <c r="O761" s="435"/>
      <c r="P761" s="435"/>
      <c r="Q761" s="435"/>
      <c r="R761" s="435"/>
      <c r="S761" s="435"/>
      <c r="T761" s="435"/>
      <c r="U761" s="435"/>
      <c r="V761" s="435"/>
      <c r="W761" s="435"/>
      <c r="X761" s="435"/>
      <c r="Y761" s="435"/>
      <c r="Z761" s="435"/>
    </row>
    <row r="762" spans="1:26" ht="12.75" x14ac:dyDescent="0.2">
      <c r="A762" s="435"/>
      <c r="B762" s="435"/>
      <c r="C762" s="435"/>
      <c r="D762" s="435"/>
      <c r="E762" s="435"/>
      <c r="F762" s="435"/>
      <c r="G762" s="435"/>
      <c r="H762" s="435"/>
      <c r="I762" s="435"/>
      <c r="J762" s="435"/>
      <c r="K762" s="435"/>
      <c r="L762" s="435"/>
      <c r="M762" s="435"/>
      <c r="N762" s="435"/>
      <c r="O762" s="435"/>
      <c r="P762" s="435"/>
      <c r="Q762" s="435"/>
      <c r="R762" s="435"/>
      <c r="S762" s="435"/>
      <c r="T762" s="435"/>
      <c r="U762" s="435"/>
      <c r="V762" s="435"/>
      <c r="W762" s="435"/>
      <c r="X762" s="435"/>
      <c r="Y762" s="435"/>
      <c r="Z762" s="435"/>
    </row>
    <row r="763" spans="1:26" ht="12.75" x14ac:dyDescent="0.2">
      <c r="A763" s="435"/>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row>
    <row r="764" spans="1:26" ht="12.75" x14ac:dyDescent="0.2">
      <c r="A764" s="435"/>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row>
    <row r="765" spans="1:26" ht="12.75" x14ac:dyDescent="0.2">
      <c r="A765" s="435"/>
      <c r="B765" s="435"/>
      <c r="C765" s="435"/>
      <c r="D765" s="435"/>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row>
    <row r="766" spans="1:26" ht="12.75" x14ac:dyDescent="0.2">
      <c r="A766" s="435"/>
      <c r="B766" s="435"/>
      <c r="C766" s="435"/>
      <c r="D766" s="435"/>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row>
    <row r="767" spans="1:26" ht="12.75" x14ac:dyDescent="0.2">
      <c r="A767" s="435"/>
      <c r="B767" s="435"/>
      <c r="C767" s="435"/>
      <c r="D767" s="435"/>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row>
    <row r="768" spans="1:26" ht="12.75" x14ac:dyDescent="0.2">
      <c r="A768" s="435"/>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row>
    <row r="769" spans="1:26" ht="12.75" x14ac:dyDescent="0.2">
      <c r="A769" s="435"/>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row>
    <row r="770" spans="1:26" ht="12.75" x14ac:dyDescent="0.2">
      <c r="A770" s="435"/>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row>
    <row r="771" spans="1:26" ht="12.75" x14ac:dyDescent="0.2">
      <c r="A771" s="435"/>
      <c r="B771" s="435"/>
      <c r="C771" s="435"/>
      <c r="D771" s="435"/>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row>
    <row r="772" spans="1:26" ht="12.75" x14ac:dyDescent="0.2">
      <c r="A772" s="435"/>
      <c r="B772" s="435"/>
      <c r="C772" s="435"/>
      <c r="D772" s="435"/>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row>
    <row r="773" spans="1:26" ht="12.75" x14ac:dyDescent="0.2">
      <c r="A773" s="435"/>
      <c r="B773" s="435"/>
      <c r="C773" s="435"/>
      <c r="D773" s="435"/>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row>
    <row r="774" spans="1:26" ht="12.75" x14ac:dyDescent="0.2">
      <c r="A774" s="435"/>
      <c r="B774" s="435"/>
      <c r="C774" s="435"/>
      <c r="D774" s="435"/>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row>
    <row r="775" spans="1:26" ht="12.75" x14ac:dyDescent="0.2">
      <c r="A775" s="435"/>
      <c r="B775" s="435"/>
      <c r="C775" s="43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row>
    <row r="776" spans="1:26" ht="12.75" x14ac:dyDescent="0.2">
      <c r="A776" s="435"/>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row>
    <row r="777" spans="1:26" ht="12.75" x14ac:dyDescent="0.2">
      <c r="A777" s="435"/>
      <c r="B777" s="435"/>
      <c r="C777" s="435"/>
      <c r="D777" s="435"/>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row>
    <row r="778" spans="1:26" ht="12.75" x14ac:dyDescent="0.2">
      <c r="A778" s="435"/>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row>
    <row r="779" spans="1:26" ht="12.75" x14ac:dyDescent="0.2">
      <c r="A779" s="435"/>
      <c r="B779" s="435"/>
      <c r="C779" s="435"/>
      <c r="D779" s="435"/>
      <c r="E779" s="435"/>
      <c r="F779" s="435"/>
      <c r="G779" s="435"/>
      <c r="H779" s="435"/>
      <c r="I779" s="435"/>
      <c r="J779" s="435"/>
      <c r="K779" s="435"/>
      <c r="L779" s="435"/>
      <c r="M779" s="435"/>
      <c r="N779" s="435"/>
      <c r="O779" s="435"/>
      <c r="P779" s="435"/>
      <c r="Q779" s="435"/>
      <c r="R779" s="435"/>
      <c r="S779" s="435"/>
      <c r="T779" s="435"/>
      <c r="U779" s="435"/>
      <c r="V779" s="435"/>
      <c r="W779" s="435"/>
      <c r="X779" s="435"/>
      <c r="Y779" s="435"/>
      <c r="Z779" s="435"/>
    </row>
    <row r="780" spans="1:26" ht="12.75" x14ac:dyDescent="0.2">
      <c r="A780" s="435"/>
      <c r="B780" s="435"/>
      <c r="C780" s="435"/>
      <c r="D780" s="435"/>
      <c r="E780" s="435"/>
      <c r="F780" s="435"/>
      <c r="G780" s="435"/>
      <c r="H780" s="435"/>
      <c r="I780" s="435"/>
      <c r="J780" s="435"/>
      <c r="K780" s="435"/>
      <c r="L780" s="435"/>
      <c r="M780" s="435"/>
      <c r="N780" s="435"/>
      <c r="O780" s="435"/>
      <c r="P780" s="435"/>
      <c r="Q780" s="435"/>
      <c r="R780" s="435"/>
      <c r="S780" s="435"/>
      <c r="T780" s="435"/>
      <c r="U780" s="435"/>
      <c r="V780" s="435"/>
      <c r="W780" s="435"/>
      <c r="X780" s="435"/>
      <c r="Y780" s="435"/>
      <c r="Z780" s="435"/>
    </row>
    <row r="781" spans="1:26" ht="12.75" x14ac:dyDescent="0.2">
      <c r="A781" s="435"/>
      <c r="B781" s="435"/>
      <c r="C781" s="435"/>
      <c r="D781" s="435"/>
      <c r="E781" s="435"/>
      <c r="F781" s="435"/>
      <c r="G781" s="435"/>
      <c r="H781" s="435"/>
      <c r="I781" s="435"/>
      <c r="J781" s="435"/>
      <c r="K781" s="435"/>
      <c r="L781" s="435"/>
      <c r="M781" s="435"/>
      <c r="N781" s="435"/>
      <c r="O781" s="435"/>
      <c r="P781" s="435"/>
      <c r="Q781" s="435"/>
      <c r="R781" s="435"/>
      <c r="S781" s="435"/>
      <c r="T781" s="435"/>
      <c r="U781" s="435"/>
      <c r="V781" s="435"/>
      <c r="W781" s="435"/>
      <c r="X781" s="435"/>
      <c r="Y781" s="435"/>
      <c r="Z781" s="435"/>
    </row>
    <row r="782" spans="1:26" ht="12.75" x14ac:dyDescent="0.2">
      <c r="A782" s="435"/>
      <c r="B782" s="435"/>
      <c r="C782" s="435"/>
      <c r="D782" s="435"/>
      <c r="E782" s="435"/>
      <c r="F782" s="435"/>
      <c r="G782" s="435"/>
      <c r="H782" s="435"/>
      <c r="I782" s="435"/>
      <c r="J782" s="435"/>
      <c r="K782" s="435"/>
      <c r="L782" s="435"/>
      <c r="M782" s="435"/>
      <c r="N782" s="435"/>
      <c r="O782" s="435"/>
      <c r="P782" s="435"/>
      <c r="Q782" s="435"/>
      <c r="R782" s="435"/>
      <c r="S782" s="435"/>
      <c r="T782" s="435"/>
      <c r="U782" s="435"/>
      <c r="V782" s="435"/>
      <c r="W782" s="435"/>
      <c r="X782" s="435"/>
      <c r="Y782" s="435"/>
      <c r="Z782" s="435"/>
    </row>
    <row r="783" spans="1:26" ht="12.75" x14ac:dyDescent="0.2">
      <c r="A783" s="435"/>
      <c r="B783" s="435"/>
      <c r="C783" s="435"/>
      <c r="D783" s="435"/>
      <c r="E783" s="435"/>
      <c r="F783" s="435"/>
      <c r="G783" s="435"/>
      <c r="H783" s="435"/>
      <c r="I783" s="435"/>
      <c r="J783" s="435"/>
      <c r="K783" s="435"/>
      <c r="L783" s="435"/>
      <c r="M783" s="435"/>
      <c r="N783" s="435"/>
      <c r="O783" s="435"/>
      <c r="P783" s="435"/>
      <c r="Q783" s="435"/>
      <c r="R783" s="435"/>
      <c r="S783" s="435"/>
      <c r="T783" s="435"/>
      <c r="U783" s="435"/>
      <c r="V783" s="435"/>
      <c r="W783" s="435"/>
      <c r="X783" s="435"/>
      <c r="Y783" s="435"/>
      <c r="Z783" s="435"/>
    </row>
    <row r="784" spans="1:26" ht="12.75" x14ac:dyDescent="0.2">
      <c r="A784" s="435"/>
      <c r="B784" s="435"/>
      <c r="C784" s="435"/>
      <c r="D784" s="435"/>
      <c r="E784" s="435"/>
      <c r="F784" s="435"/>
      <c r="G784" s="435"/>
      <c r="H784" s="435"/>
      <c r="I784" s="435"/>
      <c r="J784" s="435"/>
      <c r="K784" s="435"/>
      <c r="L784" s="435"/>
      <c r="M784" s="435"/>
      <c r="N784" s="435"/>
      <c r="O784" s="435"/>
      <c r="P784" s="435"/>
      <c r="Q784" s="435"/>
      <c r="R784" s="435"/>
      <c r="S784" s="435"/>
      <c r="T784" s="435"/>
      <c r="U784" s="435"/>
      <c r="V784" s="435"/>
      <c r="W784" s="435"/>
      <c r="X784" s="435"/>
      <c r="Y784" s="435"/>
      <c r="Z784" s="435"/>
    </row>
    <row r="785" spans="1:26" ht="12.75" x14ac:dyDescent="0.2">
      <c r="A785" s="435"/>
      <c r="B785" s="435"/>
      <c r="C785" s="435"/>
      <c r="D785" s="435"/>
      <c r="E785" s="435"/>
      <c r="F785" s="435"/>
      <c r="G785" s="435"/>
      <c r="H785" s="435"/>
      <c r="I785" s="435"/>
      <c r="J785" s="435"/>
      <c r="K785" s="435"/>
      <c r="L785" s="435"/>
      <c r="M785" s="435"/>
      <c r="N785" s="435"/>
      <c r="O785" s="435"/>
      <c r="P785" s="435"/>
      <c r="Q785" s="435"/>
      <c r="R785" s="435"/>
      <c r="S785" s="435"/>
      <c r="T785" s="435"/>
      <c r="U785" s="435"/>
      <c r="V785" s="435"/>
      <c r="W785" s="435"/>
      <c r="X785" s="435"/>
      <c r="Y785" s="435"/>
      <c r="Z785" s="435"/>
    </row>
    <row r="786" spans="1:26" ht="12.75" x14ac:dyDescent="0.2">
      <c r="A786" s="435"/>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row>
    <row r="787" spans="1:26" ht="12.75" x14ac:dyDescent="0.2">
      <c r="A787" s="435"/>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row>
    <row r="788" spans="1:26" ht="12.75" x14ac:dyDescent="0.2">
      <c r="A788" s="435"/>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row>
    <row r="789" spans="1:26" ht="12.75" x14ac:dyDescent="0.2">
      <c r="A789" s="435"/>
      <c r="B789" s="435"/>
      <c r="C789" s="435"/>
      <c r="D789" s="435"/>
      <c r="E789" s="435"/>
      <c r="F789" s="435"/>
      <c r="G789" s="435"/>
      <c r="H789" s="435"/>
      <c r="I789" s="435"/>
      <c r="J789" s="435"/>
      <c r="K789" s="435"/>
      <c r="L789" s="435"/>
      <c r="M789" s="435"/>
      <c r="N789" s="435"/>
      <c r="O789" s="435"/>
      <c r="P789" s="435"/>
      <c r="Q789" s="435"/>
      <c r="R789" s="435"/>
      <c r="S789" s="435"/>
      <c r="T789" s="435"/>
      <c r="U789" s="435"/>
      <c r="V789" s="435"/>
      <c r="W789" s="435"/>
      <c r="X789" s="435"/>
      <c r="Y789" s="435"/>
      <c r="Z789" s="435"/>
    </row>
    <row r="790" spans="1:26" ht="12.75" x14ac:dyDescent="0.2">
      <c r="A790" s="435"/>
      <c r="B790" s="435"/>
      <c r="C790" s="435"/>
      <c r="D790" s="435"/>
      <c r="E790" s="435"/>
      <c r="F790" s="435"/>
      <c r="G790" s="435"/>
      <c r="H790" s="435"/>
      <c r="I790" s="435"/>
      <c r="J790" s="435"/>
      <c r="K790" s="435"/>
      <c r="L790" s="435"/>
      <c r="M790" s="435"/>
      <c r="N790" s="435"/>
      <c r="O790" s="435"/>
      <c r="P790" s="435"/>
      <c r="Q790" s="435"/>
      <c r="R790" s="435"/>
      <c r="S790" s="435"/>
      <c r="T790" s="435"/>
      <c r="U790" s="435"/>
      <c r="V790" s="435"/>
      <c r="W790" s="435"/>
      <c r="X790" s="435"/>
      <c r="Y790" s="435"/>
      <c r="Z790" s="435"/>
    </row>
    <row r="791" spans="1:26" ht="12.75" x14ac:dyDescent="0.2">
      <c r="A791" s="435"/>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row>
    <row r="792" spans="1:26" ht="12.75" x14ac:dyDescent="0.2">
      <c r="A792" s="435"/>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row>
    <row r="793" spans="1:26" ht="12.75" x14ac:dyDescent="0.2">
      <c r="A793" s="435"/>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row>
    <row r="794" spans="1:26" ht="12.75" x14ac:dyDescent="0.2">
      <c r="A794" s="435"/>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row>
    <row r="795" spans="1:26" ht="12.75" x14ac:dyDescent="0.2">
      <c r="A795" s="435"/>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row>
    <row r="796" spans="1:26" ht="12.75" x14ac:dyDescent="0.2">
      <c r="A796" s="435"/>
      <c r="B796" s="435"/>
      <c r="C796" s="435"/>
      <c r="D796" s="435"/>
      <c r="E796" s="435"/>
      <c r="F796" s="435"/>
      <c r="G796" s="435"/>
      <c r="H796" s="435"/>
      <c r="I796" s="435"/>
      <c r="J796" s="435"/>
      <c r="K796" s="435"/>
      <c r="L796" s="435"/>
      <c r="M796" s="435"/>
      <c r="N796" s="435"/>
      <c r="O796" s="435"/>
      <c r="P796" s="435"/>
      <c r="Q796" s="435"/>
      <c r="R796" s="435"/>
      <c r="S796" s="435"/>
      <c r="T796" s="435"/>
      <c r="U796" s="435"/>
      <c r="V796" s="435"/>
      <c r="W796" s="435"/>
      <c r="X796" s="435"/>
      <c r="Y796" s="435"/>
      <c r="Z796" s="435"/>
    </row>
    <row r="797" spans="1:26" ht="12.75" x14ac:dyDescent="0.2">
      <c r="A797" s="435"/>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row>
    <row r="798" spans="1:26" ht="12.75" x14ac:dyDescent="0.2">
      <c r="A798" s="435"/>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row>
    <row r="799" spans="1:26" ht="12.75" x14ac:dyDescent="0.2">
      <c r="A799" s="435"/>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row>
    <row r="800" spans="1:26" ht="12.75" x14ac:dyDescent="0.2">
      <c r="A800" s="435"/>
      <c r="B800" s="435"/>
      <c r="C800" s="435"/>
      <c r="D800" s="435"/>
      <c r="E800" s="435"/>
      <c r="F800" s="435"/>
      <c r="G800" s="435"/>
      <c r="H800" s="435"/>
      <c r="I800" s="435"/>
      <c r="J800" s="435"/>
      <c r="K800" s="435"/>
      <c r="L800" s="435"/>
      <c r="M800" s="435"/>
      <c r="N800" s="435"/>
      <c r="O800" s="435"/>
      <c r="P800" s="435"/>
      <c r="Q800" s="435"/>
      <c r="R800" s="435"/>
      <c r="S800" s="435"/>
      <c r="T800" s="435"/>
      <c r="U800" s="435"/>
      <c r="V800" s="435"/>
      <c r="W800" s="435"/>
      <c r="X800" s="435"/>
      <c r="Y800" s="435"/>
      <c r="Z800" s="435"/>
    </row>
    <row r="801" spans="1:26" ht="12.75" x14ac:dyDescent="0.2">
      <c r="A801" s="435"/>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row>
    <row r="802" spans="1:26" ht="12.75" x14ac:dyDescent="0.2">
      <c r="A802" s="435"/>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row>
    <row r="803" spans="1:26" ht="12.75" x14ac:dyDescent="0.2">
      <c r="A803" s="435"/>
      <c r="B803" s="435"/>
      <c r="C803" s="435"/>
      <c r="D803" s="435"/>
      <c r="E803" s="435"/>
      <c r="F803" s="435"/>
      <c r="G803" s="435"/>
      <c r="H803" s="435"/>
      <c r="I803" s="435"/>
      <c r="J803" s="435"/>
      <c r="K803" s="435"/>
      <c r="L803" s="435"/>
      <c r="M803" s="435"/>
      <c r="N803" s="435"/>
      <c r="O803" s="435"/>
      <c r="P803" s="435"/>
      <c r="Q803" s="435"/>
      <c r="R803" s="435"/>
      <c r="S803" s="435"/>
      <c r="T803" s="435"/>
      <c r="U803" s="435"/>
      <c r="V803" s="435"/>
      <c r="W803" s="435"/>
      <c r="X803" s="435"/>
      <c r="Y803" s="435"/>
      <c r="Z803" s="435"/>
    </row>
    <row r="804" spans="1:26" ht="12.75" x14ac:dyDescent="0.2">
      <c r="A804" s="435"/>
      <c r="B804" s="435"/>
      <c r="C804" s="435"/>
      <c r="D804" s="435"/>
      <c r="E804" s="435"/>
      <c r="F804" s="435"/>
      <c r="G804" s="435"/>
      <c r="H804" s="435"/>
      <c r="I804" s="435"/>
      <c r="J804" s="435"/>
      <c r="K804" s="435"/>
      <c r="L804" s="435"/>
      <c r="M804" s="435"/>
      <c r="N804" s="435"/>
      <c r="O804" s="435"/>
      <c r="P804" s="435"/>
      <c r="Q804" s="435"/>
      <c r="R804" s="435"/>
      <c r="S804" s="435"/>
      <c r="T804" s="435"/>
      <c r="U804" s="435"/>
      <c r="V804" s="435"/>
      <c r="W804" s="435"/>
      <c r="X804" s="435"/>
      <c r="Y804" s="435"/>
      <c r="Z804" s="435"/>
    </row>
    <row r="805" spans="1:26" ht="12.75" x14ac:dyDescent="0.2">
      <c r="A805" s="435"/>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row>
    <row r="806" spans="1:26" ht="12.75" x14ac:dyDescent="0.2">
      <c r="A806" s="435"/>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row>
    <row r="807" spans="1:26" ht="12.75" x14ac:dyDescent="0.2">
      <c r="A807" s="435"/>
      <c r="B807" s="435"/>
      <c r="C807" s="435"/>
      <c r="D807" s="435"/>
      <c r="E807" s="435"/>
      <c r="F807" s="435"/>
      <c r="G807" s="435"/>
      <c r="H807" s="435"/>
      <c r="I807" s="435"/>
      <c r="J807" s="435"/>
      <c r="K807" s="435"/>
      <c r="L807" s="435"/>
      <c r="M807" s="435"/>
      <c r="N807" s="435"/>
      <c r="O807" s="435"/>
      <c r="P807" s="435"/>
      <c r="Q807" s="435"/>
      <c r="R807" s="435"/>
      <c r="S807" s="435"/>
      <c r="T807" s="435"/>
      <c r="U807" s="435"/>
      <c r="V807" s="435"/>
      <c r="W807" s="435"/>
      <c r="X807" s="435"/>
      <c r="Y807" s="435"/>
      <c r="Z807" s="435"/>
    </row>
    <row r="808" spans="1:26" ht="12.75" x14ac:dyDescent="0.2">
      <c r="A808" s="435"/>
      <c r="B808" s="435"/>
      <c r="C808" s="435"/>
      <c r="D808" s="435"/>
      <c r="E808" s="435"/>
      <c r="F808" s="435"/>
      <c r="G808" s="435"/>
      <c r="H808" s="435"/>
      <c r="I808" s="435"/>
      <c r="J808" s="435"/>
      <c r="K808" s="435"/>
      <c r="L808" s="435"/>
      <c r="M808" s="435"/>
      <c r="N808" s="435"/>
      <c r="O808" s="435"/>
      <c r="P808" s="435"/>
      <c r="Q808" s="435"/>
      <c r="R808" s="435"/>
      <c r="S808" s="435"/>
      <c r="T808" s="435"/>
      <c r="U808" s="435"/>
      <c r="V808" s="435"/>
      <c r="W808" s="435"/>
      <c r="X808" s="435"/>
      <c r="Y808" s="435"/>
      <c r="Z808" s="435"/>
    </row>
    <row r="809" spans="1:26" ht="12.75" x14ac:dyDescent="0.2">
      <c r="A809" s="435"/>
      <c r="B809" s="435"/>
      <c r="C809" s="435"/>
      <c r="D809" s="435"/>
      <c r="E809" s="435"/>
      <c r="F809" s="435"/>
      <c r="G809" s="435"/>
      <c r="H809" s="435"/>
      <c r="I809" s="435"/>
      <c r="J809" s="435"/>
      <c r="K809" s="435"/>
      <c r="L809" s="435"/>
      <c r="M809" s="435"/>
      <c r="N809" s="435"/>
      <c r="O809" s="435"/>
      <c r="P809" s="435"/>
      <c r="Q809" s="435"/>
      <c r="R809" s="435"/>
      <c r="S809" s="435"/>
      <c r="T809" s="435"/>
      <c r="U809" s="435"/>
      <c r="V809" s="435"/>
      <c r="W809" s="435"/>
      <c r="X809" s="435"/>
      <c r="Y809" s="435"/>
      <c r="Z809" s="435"/>
    </row>
    <row r="810" spans="1:26" ht="12.75" x14ac:dyDescent="0.2">
      <c r="A810" s="435"/>
      <c r="B810" s="435"/>
      <c r="C810" s="435"/>
      <c r="D810" s="435"/>
      <c r="E810" s="435"/>
      <c r="F810" s="435"/>
      <c r="G810" s="435"/>
      <c r="H810" s="435"/>
      <c r="I810" s="435"/>
      <c r="J810" s="435"/>
      <c r="K810" s="435"/>
      <c r="L810" s="435"/>
      <c r="M810" s="435"/>
      <c r="N810" s="435"/>
      <c r="O810" s="435"/>
      <c r="P810" s="435"/>
      <c r="Q810" s="435"/>
      <c r="R810" s="435"/>
      <c r="S810" s="435"/>
      <c r="T810" s="435"/>
      <c r="U810" s="435"/>
      <c r="V810" s="435"/>
      <c r="W810" s="435"/>
      <c r="X810" s="435"/>
      <c r="Y810" s="435"/>
      <c r="Z810" s="435"/>
    </row>
    <row r="811" spans="1:26" ht="12.75" x14ac:dyDescent="0.2">
      <c r="A811" s="435"/>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row>
    <row r="812" spans="1:26" ht="12.75" x14ac:dyDescent="0.2">
      <c r="A812" s="435"/>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row>
    <row r="813" spans="1:26" ht="12.75" x14ac:dyDescent="0.2">
      <c r="A813" s="435"/>
      <c r="B813" s="435"/>
      <c r="C813" s="435"/>
      <c r="D813" s="435"/>
      <c r="E813" s="435"/>
      <c r="F813" s="435"/>
      <c r="G813" s="435"/>
      <c r="H813" s="435"/>
      <c r="I813" s="435"/>
      <c r="J813" s="435"/>
      <c r="K813" s="435"/>
      <c r="L813" s="435"/>
      <c r="M813" s="435"/>
      <c r="N813" s="435"/>
      <c r="O813" s="435"/>
      <c r="P813" s="435"/>
      <c r="Q813" s="435"/>
      <c r="R813" s="435"/>
      <c r="S813" s="435"/>
      <c r="T813" s="435"/>
      <c r="U813" s="435"/>
      <c r="V813" s="435"/>
      <c r="W813" s="435"/>
      <c r="X813" s="435"/>
      <c r="Y813" s="435"/>
      <c r="Z813" s="435"/>
    </row>
    <row r="814" spans="1:26" ht="12.75" x14ac:dyDescent="0.2">
      <c r="A814" s="435"/>
      <c r="B814" s="435"/>
      <c r="C814" s="435"/>
      <c r="D814" s="435"/>
      <c r="E814" s="435"/>
      <c r="F814" s="435"/>
      <c r="G814" s="435"/>
      <c r="H814" s="435"/>
      <c r="I814" s="435"/>
      <c r="J814" s="435"/>
      <c r="K814" s="435"/>
      <c r="L814" s="435"/>
      <c r="M814" s="435"/>
      <c r="N814" s="435"/>
      <c r="O814" s="435"/>
      <c r="P814" s="435"/>
      <c r="Q814" s="435"/>
      <c r="R814" s="435"/>
      <c r="S814" s="435"/>
      <c r="T814" s="435"/>
      <c r="U814" s="435"/>
      <c r="V814" s="435"/>
      <c r="W814" s="435"/>
      <c r="X814" s="435"/>
      <c r="Y814" s="435"/>
      <c r="Z814" s="435"/>
    </row>
    <row r="815" spans="1:26" ht="12.75" x14ac:dyDescent="0.2">
      <c r="A815" s="435"/>
      <c r="B815" s="435"/>
      <c r="C815" s="435"/>
      <c r="D815" s="435"/>
      <c r="E815" s="435"/>
      <c r="F815" s="435"/>
      <c r="G815" s="435"/>
      <c r="H815" s="435"/>
      <c r="I815" s="435"/>
      <c r="J815" s="435"/>
      <c r="K815" s="435"/>
      <c r="L815" s="435"/>
      <c r="M815" s="435"/>
      <c r="N815" s="435"/>
      <c r="O815" s="435"/>
      <c r="P815" s="435"/>
      <c r="Q815" s="435"/>
      <c r="R815" s="435"/>
      <c r="S815" s="435"/>
      <c r="T815" s="435"/>
      <c r="U815" s="435"/>
      <c r="V815" s="435"/>
      <c r="W815" s="435"/>
      <c r="X815" s="435"/>
      <c r="Y815" s="435"/>
      <c r="Z815" s="435"/>
    </row>
    <row r="816" spans="1:26" ht="12.75" x14ac:dyDescent="0.2">
      <c r="A816" s="435"/>
      <c r="B816" s="435"/>
      <c r="C816" s="435"/>
      <c r="D816" s="435"/>
      <c r="E816" s="435"/>
      <c r="F816" s="435"/>
      <c r="G816" s="435"/>
      <c r="H816" s="435"/>
      <c r="I816" s="435"/>
      <c r="J816" s="435"/>
      <c r="K816" s="435"/>
      <c r="L816" s="435"/>
      <c r="M816" s="435"/>
      <c r="N816" s="435"/>
      <c r="O816" s="435"/>
      <c r="P816" s="435"/>
      <c r="Q816" s="435"/>
      <c r="R816" s="435"/>
      <c r="S816" s="435"/>
      <c r="T816" s="435"/>
      <c r="U816" s="435"/>
      <c r="V816" s="435"/>
      <c r="W816" s="435"/>
      <c r="X816" s="435"/>
      <c r="Y816" s="435"/>
      <c r="Z816" s="435"/>
    </row>
    <row r="817" spans="1:26" ht="12.75" x14ac:dyDescent="0.2">
      <c r="A817" s="435"/>
      <c r="B817" s="435"/>
      <c r="C817" s="435"/>
      <c r="D817" s="435"/>
      <c r="E817" s="435"/>
      <c r="F817" s="435"/>
      <c r="G817" s="435"/>
      <c r="H817" s="435"/>
      <c r="I817" s="435"/>
      <c r="J817" s="435"/>
      <c r="K817" s="435"/>
      <c r="L817" s="435"/>
      <c r="M817" s="435"/>
      <c r="N817" s="435"/>
      <c r="O817" s="435"/>
      <c r="P817" s="435"/>
      <c r="Q817" s="435"/>
      <c r="R817" s="435"/>
      <c r="S817" s="435"/>
      <c r="T817" s="435"/>
      <c r="U817" s="435"/>
      <c r="V817" s="435"/>
      <c r="W817" s="435"/>
      <c r="X817" s="435"/>
      <c r="Y817" s="435"/>
      <c r="Z817" s="435"/>
    </row>
    <row r="818" spans="1:26" ht="12.75" x14ac:dyDescent="0.2">
      <c r="A818" s="435"/>
      <c r="B818" s="435"/>
      <c r="C818" s="435"/>
      <c r="D818" s="435"/>
      <c r="E818" s="435"/>
      <c r="F818" s="435"/>
      <c r="G818" s="435"/>
      <c r="H818" s="435"/>
      <c r="I818" s="435"/>
      <c r="J818" s="435"/>
      <c r="K818" s="435"/>
      <c r="L818" s="435"/>
      <c r="M818" s="435"/>
      <c r="N818" s="435"/>
      <c r="O818" s="435"/>
      <c r="P818" s="435"/>
      <c r="Q818" s="435"/>
      <c r="R818" s="435"/>
      <c r="S818" s="435"/>
      <c r="T818" s="435"/>
      <c r="U818" s="435"/>
      <c r="V818" s="435"/>
      <c r="W818" s="435"/>
      <c r="X818" s="435"/>
      <c r="Y818" s="435"/>
      <c r="Z818" s="435"/>
    </row>
    <row r="819" spans="1:26" ht="12.75" x14ac:dyDescent="0.2">
      <c r="A819" s="435"/>
      <c r="B819" s="435"/>
      <c r="C819" s="435"/>
      <c r="D819" s="435"/>
      <c r="E819" s="435"/>
      <c r="F819" s="435"/>
      <c r="G819" s="435"/>
      <c r="H819" s="435"/>
      <c r="I819" s="435"/>
      <c r="J819" s="435"/>
      <c r="K819" s="435"/>
      <c r="L819" s="435"/>
      <c r="M819" s="435"/>
      <c r="N819" s="435"/>
      <c r="O819" s="435"/>
      <c r="P819" s="435"/>
      <c r="Q819" s="435"/>
      <c r="R819" s="435"/>
      <c r="S819" s="435"/>
      <c r="T819" s="435"/>
      <c r="U819" s="435"/>
      <c r="V819" s="435"/>
      <c r="W819" s="435"/>
      <c r="X819" s="435"/>
      <c r="Y819" s="435"/>
      <c r="Z819" s="435"/>
    </row>
    <row r="820" spans="1:26" ht="12.75" x14ac:dyDescent="0.2">
      <c r="A820" s="435"/>
      <c r="B820" s="435"/>
      <c r="C820" s="435"/>
      <c r="D820" s="435"/>
      <c r="E820" s="435"/>
      <c r="F820" s="435"/>
      <c r="G820" s="435"/>
      <c r="H820" s="435"/>
      <c r="I820" s="435"/>
      <c r="J820" s="435"/>
      <c r="K820" s="435"/>
      <c r="L820" s="435"/>
      <c r="M820" s="435"/>
      <c r="N820" s="435"/>
      <c r="O820" s="435"/>
      <c r="P820" s="435"/>
      <c r="Q820" s="435"/>
      <c r="R820" s="435"/>
      <c r="S820" s="435"/>
      <c r="T820" s="435"/>
      <c r="U820" s="435"/>
      <c r="V820" s="435"/>
      <c r="W820" s="435"/>
      <c r="X820" s="435"/>
      <c r="Y820" s="435"/>
      <c r="Z820" s="435"/>
    </row>
    <row r="821" spans="1:26" ht="12.75" x14ac:dyDescent="0.2">
      <c r="A821" s="435"/>
      <c r="B821" s="435"/>
      <c r="C821" s="435"/>
      <c r="D821" s="435"/>
      <c r="E821" s="435"/>
      <c r="F821" s="435"/>
      <c r="G821" s="435"/>
      <c r="H821" s="435"/>
      <c r="I821" s="435"/>
      <c r="J821" s="435"/>
      <c r="K821" s="435"/>
      <c r="L821" s="435"/>
      <c r="M821" s="435"/>
      <c r="N821" s="435"/>
      <c r="O821" s="435"/>
      <c r="P821" s="435"/>
      <c r="Q821" s="435"/>
      <c r="R821" s="435"/>
      <c r="S821" s="435"/>
      <c r="T821" s="435"/>
      <c r="U821" s="435"/>
      <c r="V821" s="435"/>
      <c r="W821" s="435"/>
      <c r="X821" s="435"/>
      <c r="Y821" s="435"/>
      <c r="Z821" s="435"/>
    </row>
    <row r="822" spans="1:26" ht="12.75" x14ac:dyDescent="0.2">
      <c r="A822" s="435"/>
      <c r="B822" s="435"/>
      <c r="C822" s="435"/>
      <c r="D822" s="435"/>
      <c r="E822" s="435"/>
      <c r="F822" s="435"/>
      <c r="G822" s="435"/>
      <c r="H822" s="435"/>
      <c r="I822" s="435"/>
      <c r="J822" s="435"/>
      <c r="K822" s="435"/>
      <c r="L822" s="435"/>
      <c r="M822" s="435"/>
      <c r="N822" s="435"/>
      <c r="O822" s="435"/>
      <c r="P822" s="435"/>
      <c r="Q822" s="435"/>
      <c r="R822" s="435"/>
      <c r="S822" s="435"/>
      <c r="T822" s="435"/>
      <c r="U822" s="435"/>
      <c r="V822" s="435"/>
      <c r="W822" s="435"/>
      <c r="X822" s="435"/>
      <c r="Y822" s="435"/>
      <c r="Z822" s="435"/>
    </row>
    <row r="823" spans="1:26" ht="12.75" x14ac:dyDescent="0.2">
      <c r="A823" s="435"/>
      <c r="B823" s="435"/>
      <c r="C823" s="435"/>
      <c r="D823" s="435"/>
      <c r="E823" s="435"/>
      <c r="F823" s="435"/>
      <c r="G823" s="435"/>
      <c r="H823" s="435"/>
      <c r="I823" s="435"/>
      <c r="J823" s="435"/>
      <c r="K823" s="435"/>
      <c r="L823" s="435"/>
      <c r="M823" s="435"/>
      <c r="N823" s="435"/>
      <c r="O823" s="435"/>
      <c r="P823" s="435"/>
      <c r="Q823" s="435"/>
      <c r="R823" s="435"/>
      <c r="S823" s="435"/>
      <c r="T823" s="435"/>
      <c r="U823" s="435"/>
      <c r="V823" s="435"/>
      <c r="W823" s="435"/>
      <c r="X823" s="435"/>
      <c r="Y823" s="435"/>
      <c r="Z823" s="435"/>
    </row>
    <row r="824" spans="1:26" ht="12.75" x14ac:dyDescent="0.2">
      <c r="A824" s="435"/>
      <c r="B824" s="435"/>
      <c r="C824" s="435"/>
      <c r="D824" s="435"/>
      <c r="E824" s="435"/>
      <c r="F824" s="435"/>
      <c r="G824" s="435"/>
      <c r="H824" s="435"/>
      <c r="I824" s="435"/>
      <c r="J824" s="435"/>
      <c r="K824" s="435"/>
      <c r="L824" s="435"/>
      <c r="M824" s="435"/>
      <c r="N824" s="435"/>
      <c r="O824" s="435"/>
      <c r="P824" s="435"/>
      <c r="Q824" s="435"/>
      <c r="R824" s="435"/>
      <c r="S824" s="435"/>
      <c r="T824" s="435"/>
      <c r="U824" s="435"/>
      <c r="V824" s="435"/>
      <c r="W824" s="435"/>
      <c r="X824" s="435"/>
      <c r="Y824" s="435"/>
      <c r="Z824" s="435"/>
    </row>
    <row r="825" spans="1:26" ht="12.75" x14ac:dyDescent="0.2">
      <c r="A825" s="435"/>
      <c r="B825" s="435"/>
      <c r="C825" s="435"/>
      <c r="D825" s="435"/>
      <c r="E825" s="435"/>
      <c r="F825" s="435"/>
      <c r="G825" s="435"/>
      <c r="H825" s="435"/>
      <c r="I825" s="435"/>
      <c r="J825" s="435"/>
      <c r="K825" s="435"/>
      <c r="L825" s="435"/>
      <c r="M825" s="435"/>
      <c r="N825" s="435"/>
      <c r="O825" s="435"/>
      <c r="P825" s="435"/>
      <c r="Q825" s="435"/>
      <c r="R825" s="435"/>
      <c r="S825" s="435"/>
      <c r="T825" s="435"/>
      <c r="U825" s="435"/>
      <c r="V825" s="435"/>
      <c r="W825" s="435"/>
      <c r="X825" s="435"/>
      <c r="Y825" s="435"/>
      <c r="Z825" s="435"/>
    </row>
    <row r="826" spans="1:26" ht="12.75" x14ac:dyDescent="0.2">
      <c r="A826" s="435"/>
      <c r="B826" s="435"/>
      <c r="C826" s="435"/>
      <c r="D826" s="435"/>
      <c r="E826" s="435"/>
      <c r="F826" s="435"/>
      <c r="G826" s="435"/>
      <c r="H826" s="435"/>
      <c r="I826" s="435"/>
      <c r="J826" s="435"/>
      <c r="K826" s="435"/>
      <c r="L826" s="435"/>
      <c r="M826" s="435"/>
      <c r="N826" s="435"/>
      <c r="O826" s="435"/>
      <c r="P826" s="435"/>
      <c r="Q826" s="435"/>
      <c r="R826" s="435"/>
      <c r="S826" s="435"/>
      <c r="T826" s="435"/>
      <c r="U826" s="435"/>
      <c r="V826" s="435"/>
      <c r="W826" s="435"/>
      <c r="X826" s="435"/>
      <c r="Y826" s="435"/>
      <c r="Z826" s="435"/>
    </row>
    <row r="827" spans="1:26" ht="12.75" x14ac:dyDescent="0.2">
      <c r="A827" s="435"/>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row>
    <row r="828" spans="1:26" ht="12.75" x14ac:dyDescent="0.2">
      <c r="A828" s="435"/>
      <c r="B828" s="435"/>
      <c r="C828" s="435"/>
      <c r="D828" s="435"/>
      <c r="E828" s="435"/>
      <c r="F828" s="435"/>
      <c r="G828" s="435"/>
      <c r="H828" s="435"/>
      <c r="I828" s="435"/>
      <c r="J828" s="435"/>
      <c r="K828" s="435"/>
      <c r="L828" s="435"/>
      <c r="M828" s="435"/>
      <c r="N828" s="435"/>
      <c r="O828" s="435"/>
      <c r="P828" s="435"/>
      <c r="Q828" s="435"/>
      <c r="R828" s="435"/>
      <c r="S828" s="435"/>
      <c r="T828" s="435"/>
      <c r="U828" s="435"/>
      <c r="V828" s="435"/>
      <c r="W828" s="435"/>
      <c r="X828" s="435"/>
      <c r="Y828" s="435"/>
      <c r="Z828" s="435"/>
    </row>
    <row r="829" spans="1:26" ht="12.75" x14ac:dyDescent="0.2">
      <c r="A829" s="435"/>
      <c r="B829" s="435"/>
      <c r="C829" s="435"/>
      <c r="D829" s="435"/>
      <c r="E829" s="435"/>
      <c r="F829" s="435"/>
      <c r="G829" s="435"/>
      <c r="H829" s="435"/>
      <c r="I829" s="435"/>
      <c r="J829" s="435"/>
      <c r="K829" s="435"/>
      <c r="L829" s="435"/>
      <c r="M829" s="435"/>
      <c r="N829" s="435"/>
      <c r="O829" s="435"/>
      <c r="P829" s="435"/>
      <c r="Q829" s="435"/>
      <c r="R829" s="435"/>
      <c r="S829" s="435"/>
      <c r="T829" s="435"/>
      <c r="U829" s="435"/>
      <c r="V829" s="435"/>
      <c r="W829" s="435"/>
      <c r="X829" s="435"/>
      <c r="Y829" s="435"/>
      <c r="Z829" s="435"/>
    </row>
    <row r="830" spans="1:26" ht="12.75" x14ac:dyDescent="0.2">
      <c r="A830" s="435"/>
      <c r="B830" s="435"/>
      <c r="C830" s="435"/>
      <c r="D830" s="435"/>
      <c r="E830" s="435"/>
      <c r="F830" s="435"/>
      <c r="G830" s="435"/>
      <c r="H830" s="435"/>
      <c r="I830" s="435"/>
      <c r="J830" s="435"/>
      <c r="K830" s="435"/>
      <c r="L830" s="435"/>
      <c r="M830" s="435"/>
      <c r="N830" s="435"/>
      <c r="O830" s="435"/>
      <c r="P830" s="435"/>
      <c r="Q830" s="435"/>
      <c r="R830" s="435"/>
      <c r="S830" s="435"/>
      <c r="T830" s="435"/>
      <c r="U830" s="435"/>
      <c r="V830" s="435"/>
      <c r="W830" s="435"/>
      <c r="X830" s="435"/>
      <c r="Y830" s="435"/>
      <c r="Z830" s="435"/>
    </row>
    <row r="831" spans="1:26" ht="12.75" x14ac:dyDescent="0.2">
      <c r="A831" s="435"/>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row>
    <row r="832" spans="1:26" ht="12.75" x14ac:dyDescent="0.2">
      <c r="A832" s="435"/>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row>
    <row r="833" spans="1:26" ht="12.75" x14ac:dyDescent="0.2">
      <c r="A833" s="435"/>
      <c r="B833" s="435"/>
      <c r="C833" s="435"/>
      <c r="D833" s="435"/>
      <c r="E833" s="435"/>
      <c r="F833" s="435"/>
      <c r="G833" s="435"/>
      <c r="H833" s="435"/>
      <c r="I833" s="435"/>
      <c r="J833" s="435"/>
      <c r="K833" s="435"/>
      <c r="L833" s="435"/>
      <c r="M833" s="435"/>
      <c r="N833" s="435"/>
      <c r="O833" s="435"/>
      <c r="P833" s="435"/>
      <c r="Q833" s="435"/>
      <c r="R833" s="435"/>
      <c r="S833" s="435"/>
      <c r="T833" s="435"/>
      <c r="U833" s="435"/>
      <c r="V833" s="435"/>
      <c r="W833" s="435"/>
      <c r="X833" s="435"/>
      <c r="Y833" s="435"/>
      <c r="Z833" s="435"/>
    </row>
    <row r="834" spans="1:26" ht="12.75" x14ac:dyDescent="0.2">
      <c r="A834" s="435"/>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row>
    <row r="835" spans="1:26" ht="12.75" x14ac:dyDescent="0.2">
      <c r="A835" s="435"/>
      <c r="B835" s="435"/>
      <c r="C835" s="435"/>
      <c r="D835" s="435"/>
      <c r="E835" s="435"/>
      <c r="F835" s="435"/>
      <c r="G835" s="435"/>
      <c r="H835" s="435"/>
      <c r="I835" s="435"/>
      <c r="J835" s="435"/>
      <c r="K835" s="435"/>
      <c r="L835" s="435"/>
      <c r="M835" s="435"/>
      <c r="N835" s="435"/>
      <c r="O835" s="435"/>
      <c r="P835" s="435"/>
      <c r="Q835" s="435"/>
      <c r="R835" s="435"/>
      <c r="S835" s="435"/>
      <c r="T835" s="435"/>
      <c r="U835" s="435"/>
      <c r="V835" s="435"/>
      <c r="W835" s="435"/>
      <c r="X835" s="435"/>
      <c r="Y835" s="435"/>
      <c r="Z835" s="435"/>
    </row>
    <row r="836" spans="1:26" ht="12.75" x14ac:dyDescent="0.2">
      <c r="A836" s="435"/>
      <c r="B836" s="435"/>
      <c r="C836" s="435"/>
      <c r="D836" s="435"/>
      <c r="E836" s="435"/>
      <c r="F836" s="435"/>
      <c r="G836" s="435"/>
      <c r="H836" s="435"/>
      <c r="I836" s="435"/>
      <c r="J836" s="435"/>
      <c r="K836" s="435"/>
      <c r="L836" s="435"/>
      <c r="M836" s="435"/>
      <c r="N836" s="435"/>
      <c r="O836" s="435"/>
      <c r="P836" s="435"/>
      <c r="Q836" s="435"/>
      <c r="R836" s="435"/>
      <c r="S836" s="435"/>
      <c r="T836" s="435"/>
      <c r="U836" s="435"/>
      <c r="V836" s="435"/>
      <c r="W836" s="435"/>
      <c r="X836" s="435"/>
      <c r="Y836" s="435"/>
      <c r="Z836" s="435"/>
    </row>
    <row r="837" spans="1:26" ht="12.75" x14ac:dyDescent="0.2">
      <c r="A837" s="435"/>
      <c r="B837" s="435"/>
      <c r="C837" s="435"/>
      <c r="D837" s="435"/>
      <c r="E837" s="435"/>
      <c r="F837" s="435"/>
      <c r="G837" s="435"/>
      <c r="H837" s="435"/>
      <c r="I837" s="435"/>
      <c r="J837" s="435"/>
      <c r="K837" s="435"/>
      <c r="L837" s="435"/>
      <c r="M837" s="435"/>
      <c r="N837" s="435"/>
      <c r="O837" s="435"/>
      <c r="P837" s="435"/>
      <c r="Q837" s="435"/>
      <c r="R837" s="435"/>
      <c r="S837" s="435"/>
      <c r="T837" s="435"/>
      <c r="U837" s="435"/>
      <c r="V837" s="435"/>
      <c r="W837" s="435"/>
      <c r="X837" s="435"/>
      <c r="Y837" s="435"/>
      <c r="Z837" s="435"/>
    </row>
    <row r="838" spans="1:26" ht="12.75" x14ac:dyDescent="0.2">
      <c r="A838" s="435"/>
      <c r="B838" s="435"/>
      <c r="C838" s="435"/>
      <c r="D838" s="435"/>
      <c r="E838" s="435"/>
      <c r="F838" s="435"/>
      <c r="G838" s="435"/>
      <c r="H838" s="435"/>
      <c r="I838" s="435"/>
      <c r="J838" s="435"/>
      <c r="K838" s="435"/>
      <c r="L838" s="435"/>
      <c r="M838" s="435"/>
      <c r="N838" s="435"/>
      <c r="O838" s="435"/>
      <c r="P838" s="435"/>
      <c r="Q838" s="435"/>
      <c r="R838" s="435"/>
      <c r="S838" s="435"/>
      <c r="T838" s="435"/>
      <c r="U838" s="435"/>
      <c r="V838" s="435"/>
      <c r="W838" s="435"/>
      <c r="X838" s="435"/>
      <c r="Y838" s="435"/>
      <c r="Z838" s="435"/>
    </row>
    <row r="839" spans="1:26" ht="12.75" x14ac:dyDescent="0.2">
      <c r="A839" s="435"/>
      <c r="B839" s="435"/>
      <c r="C839" s="435"/>
      <c r="D839" s="435"/>
      <c r="E839" s="435"/>
      <c r="F839" s="435"/>
      <c r="G839" s="435"/>
      <c r="H839" s="435"/>
      <c r="I839" s="435"/>
      <c r="J839" s="435"/>
      <c r="K839" s="435"/>
      <c r="L839" s="435"/>
      <c r="M839" s="435"/>
      <c r="N839" s="435"/>
      <c r="O839" s="435"/>
      <c r="P839" s="435"/>
      <c r="Q839" s="435"/>
      <c r="R839" s="435"/>
      <c r="S839" s="435"/>
      <c r="T839" s="435"/>
      <c r="U839" s="435"/>
      <c r="V839" s="435"/>
      <c r="W839" s="435"/>
      <c r="X839" s="435"/>
      <c r="Y839" s="435"/>
      <c r="Z839" s="435"/>
    </row>
    <row r="840" spans="1:26" ht="12.75" x14ac:dyDescent="0.2">
      <c r="A840" s="435"/>
      <c r="B840" s="435"/>
      <c r="C840" s="435"/>
      <c r="D840" s="435"/>
      <c r="E840" s="435"/>
      <c r="F840" s="435"/>
      <c r="G840" s="435"/>
      <c r="H840" s="435"/>
      <c r="I840" s="435"/>
      <c r="J840" s="435"/>
      <c r="K840" s="435"/>
      <c r="L840" s="435"/>
      <c r="M840" s="435"/>
      <c r="N840" s="435"/>
      <c r="O840" s="435"/>
      <c r="P840" s="435"/>
      <c r="Q840" s="435"/>
      <c r="R840" s="435"/>
      <c r="S840" s="435"/>
      <c r="T840" s="435"/>
      <c r="U840" s="435"/>
      <c r="V840" s="435"/>
      <c r="W840" s="435"/>
      <c r="X840" s="435"/>
      <c r="Y840" s="435"/>
      <c r="Z840" s="435"/>
    </row>
    <row r="841" spans="1:26" ht="12.75" x14ac:dyDescent="0.2">
      <c r="A841" s="435"/>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row>
    <row r="842" spans="1:26" ht="12.75" x14ac:dyDescent="0.2">
      <c r="A842" s="435"/>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row>
    <row r="843" spans="1:26" ht="12.75" x14ac:dyDescent="0.2">
      <c r="A843" s="435"/>
      <c r="B843" s="435"/>
      <c r="C843" s="435"/>
      <c r="D843" s="435"/>
      <c r="E843" s="435"/>
      <c r="F843" s="435"/>
      <c r="G843" s="435"/>
      <c r="H843" s="435"/>
      <c r="I843" s="435"/>
      <c r="J843" s="435"/>
      <c r="K843" s="435"/>
      <c r="L843" s="435"/>
      <c r="M843" s="435"/>
      <c r="N843" s="435"/>
      <c r="O843" s="435"/>
      <c r="P843" s="435"/>
      <c r="Q843" s="435"/>
      <c r="R843" s="435"/>
      <c r="S843" s="435"/>
      <c r="T843" s="435"/>
      <c r="U843" s="435"/>
      <c r="V843" s="435"/>
      <c r="W843" s="435"/>
      <c r="X843" s="435"/>
      <c r="Y843" s="435"/>
      <c r="Z843" s="435"/>
    </row>
    <row r="844" spans="1:26" ht="12.75" x14ac:dyDescent="0.2">
      <c r="A844" s="435"/>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row>
    <row r="845" spans="1:26" ht="12.75" x14ac:dyDescent="0.2">
      <c r="A845" s="435"/>
      <c r="B845" s="435"/>
      <c r="C845" s="435"/>
      <c r="D845" s="435"/>
      <c r="E845" s="435"/>
      <c r="F845" s="435"/>
      <c r="G845" s="435"/>
      <c r="H845" s="435"/>
      <c r="I845" s="435"/>
      <c r="J845" s="435"/>
      <c r="K845" s="435"/>
      <c r="L845" s="435"/>
      <c r="M845" s="435"/>
      <c r="N845" s="435"/>
      <c r="O845" s="435"/>
      <c r="P845" s="435"/>
      <c r="Q845" s="435"/>
      <c r="R845" s="435"/>
      <c r="S845" s="435"/>
      <c r="T845" s="435"/>
      <c r="U845" s="435"/>
      <c r="V845" s="435"/>
      <c r="W845" s="435"/>
      <c r="X845" s="435"/>
      <c r="Y845" s="435"/>
      <c r="Z845" s="435"/>
    </row>
    <row r="846" spans="1:26" ht="12.75" x14ac:dyDescent="0.2">
      <c r="A846" s="435"/>
      <c r="B846" s="435"/>
      <c r="C846" s="435"/>
      <c r="D846" s="435"/>
      <c r="E846" s="435"/>
      <c r="F846" s="435"/>
      <c r="G846" s="435"/>
      <c r="H846" s="435"/>
      <c r="I846" s="435"/>
      <c r="J846" s="435"/>
      <c r="K846" s="435"/>
      <c r="L846" s="435"/>
      <c r="M846" s="435"/>
      <c r="N846" s="435"/>
      <c r="O846" s="435"/>
      <c r="P846" s="435"/>
      <c r="Q846" s="435"/>
      <c r="R846" s="435"/>
      <c r="S846" s="435"/>
      <c r="T846" s="435"/>
      <c r="U846" s="435"/>
      <c r="V846" s="435"/>
      <c r="W846" s="435"/>
      <c r="X846" s="435"/>
      <c r="Y846" s="435"/>
      <c r="Z846" s="435"/>
    </row>
    <row r="847" spans="1:26" ht="12.75" x14ac:dyDescent="0.2">
      <c r="A847" s="435"/>
      <c r="B847" s="435"/>
      <c r="C847" s="435"/>
      <c r="D847" s="435"/>
      <c r="E847" s="435"/>
      <c r="F847" s="435"/>
      <c r="G847" s="435"/>
      <c r="H847" s="435"/>
      <c r="I847" s="435"/>
      <c r="J847" s="435"/>
      <c r="K847" s="435"/>
      <c r="L847" s="435"/>
      <c r="M847" s="435"/>
      <c r="N847" s="435"/>
      <c r="O847" s="435"/>
      <c r="P847" s="435"/>
      <c r="Q847" s="435"/>
      <c r="R847" s="435"/>
      <c r="S847" s="435"/>
      <c r="T847" s="435"/>
      <c r="U847" s="435"/>
      <c r="V847" s="435"/>
      <c r="W847" s="435"/>
      <c r="X847" s="435"/>
      <c r="Y847" s="435"/>
      <c r="Z847" s="435"/>
    </row>
    <row r="848" spans="1:26" ht="12.75" x14ac:dyDescent="0.2">
      <c r="A848" s="435"/>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row>
    <row r="849" spans="1:26" ht="12.75" x14ac:dyDescent="0.2">
      <c r="A849" s="435"/>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row>
    <row r="850" spans="1:26" ht="12.75" x14ac:dyDescent="0.2">
      <c r="A850" s="435"/>
      <c r="B850" s="435"/>
      <c r="C850" s="435"/>
      <c r="D850" s="435"/>
      <c r="E850" s="435"/>
      <c r="F850" s="435"/>
      <c r="G850" s="435"/>
      <c r="H850" s="435"/>
      <c r="I850" s="435"/>
      <c r="J850" s="435"/>
      <c r="K850" s="435"/>
      <c r="L850" s="435"/>
      <c r="M850" s="435"/>
      <c r="N850" s="435"/>
      <c r="O850" s="435"/>
      <c r="P850" s="435"/>
      <c r="Q850" s="435"/>
      <c r="R850" s="435"/>
      <c r="S850" s="435"/>
      <c r="T850" s="435"/>
      <c r="U850" s="435"/>
      <c r="V850" s="435"/>
      <c r="W850" s="435"/>
      <c r="X850" s="435"/>
      <c r="Y850" s="435"/>
      <c r="Z850" s="435"/>
    </row>
    <row r="851" spans="1:26" ht="12.75" x14ac:dyDescent="0.2">
      <c r="A851" s="435"/>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row>
    <row r="852" spans="1:26" ht="12.75" x14ac:dyDescent="0.2">
      <c r="A852" s="435"/>
      <c r="B852" s="435"/>
      <c r="C852" s="435"/>
      <c r="D852" s="435"/>
      <c r="E852" s="435"/>
      <c r="F852" s="435"/>
      <c r="G852" s="435"/>
      <c r="H852" s="435"/>
      <c r="I852" s="435"/>
      <c r="J852" s="435"/>
      <c r="K852" s="435"/>
      <c r="L852" s="435"/>
      <c r="M852" s="435"/>
      <c r="N852" s="435"/>
      <c r="O852" s="435"/>
      <c r="P852" s="435"/>
      <c r="Q852" s="435"/>
      <c r="R852" s="435"/>
      <c r="S852" s="435"/>
      <c r="T852" s="435"/>
      <c r="U852" s="435"/>
      <c r="V852" s="435"/>
      <c r="W852" s="435"/>
      <c r="X852" s="435"/>
      <c r="Y852" s="435"/>
      <c r="Z852" s="435"/>
    </row>
    <row r="853" spans="1:26" ht="12.75" x14ac:dyDescent="0.2">
      <c r="A853" s="435"/>
      <c r="B853" s="435"/>
      <c r="C853" s="435"/>
      <c r="D853" s="435"/>
      <c r="E853" s="435"/>
      <c r="F853" s="435"/>
      <c r="G853" s="435"/>
      <c r="H853" s="435"/>
      <c r="I853" s="435"/>
      <c r="J853" s="435"/>
      <c r="K853" s="435"/>
      <c r="L853" s="435"/>
      <c r="M853" s="435"/>
      <c r="N853" s="435"/>
      <c r="O853" s="435"/>
      <c r="P853" s="435"/>
      <c r="Q853" s="435"/>
      <c r="R853" s="435"/>
      <c r="S853" s="435"/>
      <c r="T853" s="435"/>
      <c r="U853" s="435"/>
      <c r="V853" s="435"/>
      <c r="W853" s="435"/>
      <c r="X853" s="435"/>
      <c r="Y853" s="435"/>
      <c r="Z853" s="435"/>
    </row>
    <row r="854" spans="1:26" ht="12.75" x14ac:dyDescent="0.2">
      <c r="A854" s="435"/>
      <c r="B854" s="435"/>
      <c r="C854" s="435"/>
      <c r="D854" s="435"/>
      <c r="E854" s="435"/>
      <c r="F854" s="435"/>
      <c r="G854" s="435"/>
      <c r="H854" s="435"/>
      <c r="I854" s="435"/>
      <c r="J854" s="435"/>
      <c r="K854" s="435"/>
      <c r="L854" s="435"/>
      <c r="M854" s="435"/>
      <c r="N854" s="435"/>
      <c r="O854" s="435"/>
      <c r="P854" s="435"/>
      <c r="Q854" s="435"/>
      <c r="R854" s="435"/>
      <c r="S854" s="435"/>
      <c r="T854" s="435"/>
      <c r="U854" s="435"/>
      <c r="V854" s="435"/>
      <c r="W854" s="435"/>
      <c r="X854" s="435"/>
      <c r="Y854" s="435"/>
      <c r="Z854" s="435"/>
    </row>
    <row r="855" spans="1:26" ht="12.75" x14ac:dyDescent="0.2">
      <c r="A855" s="435"/>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row>
    <row r="856" spans="1:26" ht="12.75" x14ac:dyDescent="0.2">
      <c r="A856" s="435"/>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row>
    <row r="857" spans="1:26" ht="12.75" x14ac:dyDescent="0.2">
      <c r="A857" s="435"/>
      <c r="B857" s="435"/>
      <c r="C857" s="435"/>
      <c r="D857" s="435"/>
      <c r="E857" s="435"/>
      <c r="F857" s="435"/>
      <c r="G857" s="435"/>
      <c r="H857" s="435"/>
      <c r="I857" s="435"/>
      <c r="J857" s="435"/>
      <c r="K857" s="435"/>
      <c r="L857" s="435"/>
      <c r="M857" s="435"/>
      <c r="N857" s="435"/>
      <c r="O857" s="435"/>
      <c r="P857" s="435"/>
      <c r="Q857" s="435"/>
      <c r="R857" s="435"/>
      <c r="S857" s="435"/>
      <c r="T857" s="435"/>
      <c r="U857" s="435"/>
      <c r="V857" s="435"/>
      <c r="W857" s="435"/>
      <c r="X857" s="435"/>
      <c r="Y857" s="435"/>
      <c r="Z857" s="435"/>
    </row>
    <row r="858" spans="1:26" ht="12.75" x14ac:dyDescent="0.2">
      <c r="A858" s="435"/>
      <c r="B858" s="435"/>
      <c r="C858" s="435"/>
      <c r="D858" s="435"/>
      <c r="E858" s="435"/>
      <c r="F858" s="435"/>
      <c r="G858" s="435"/>
      <c r="H858" s="435"/>
      <c r="I858" s="435"/>
      <c r="J858" s="435"/>
      <c r="K858" s="435"/>
      <c r="L858" s="435"/>
      <c r="M858" s="435"/>
      <c r="N858" s="435"/>
      <c r="O858" s="435"/>
      <c r="P858" s="435"/>
      <c r="Q858" s="435"/>
      <c r="R858" s="435"/>
      <c r="S858" s="435"/>
      <c r="T858" s="435"/>
      <c r="U858" s="435"/>
      <c r="V858" s="435"/>
      <c r="W858" s="435"/>
      <c r="X858" s="435"/>
      <c r="Y858" s="435"/>
      <c r="Z858" s="435"/>
    </row>
    <row r="859" spans="1:26" ht="12.75" x14ac:dyDescent="0.2">
      <c r="A859" s="435"/>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row>
    <row r="860" spans="1:26" ht="12.75" x14ac:dyDescent="0.2">
      <c r="A860" s="435"/>
      <c r="B860" s="435"/>
      <c r="C860" s="435"/>
      <c r="D860" s="435"/>
      <c r="E860" s="435"/>
      <c r="F860" s="435"/>
      <c r="G860" s="435"/>
      <c r="H860" s="435"/>
      <c r="I860" s="435"/>
      <c r="J860" s="435"/>
      <c r="K860" s="435"/>
      <c r="L860" s="435"/>
      <c r="M860" s="435"/>
      <c r="N860" s="435"/>
      <c r="O860" s="435"/>
      <c r="P860" s="435"/>
      <c r="Q860" s="435"/>
      <c r="R860" s="435"/>
      <c r="S860" s="435"/>
      <c r="T860" s="435"/>
      <c r="U860" s="435"/>
      <c r="V860" s="435"/>
      <c r="W860" s="435"/>
      <c r="X860" s="435"/>
      <c r="Y860" s="435"/>
      <c r="Z860" s="435"/>
    </row>
    <row r="861" spans="1:26" ht="12.75" x14ac:dyDescent="0.2">
      <c r="A861" s="435"/>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row>
    <row r="862" spans="1:26" ht="12.75" x14ac:dyDescent="0.2">
      <c r="A862" s="435"/>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row>
    <row r="863" spans="1:26" ht="12.75" x14ac:dyDescent="0.2">
      <c r="A863" s="435"/>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row>
    <row r="864" spans="1:26" ht="12.75" x14ac:dyDescent="0.2">
      <c r="A864" s="435"/>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row>
    <row r="865" spans="1:26" ht="12.75" x14ac:dyDescent="0.2">
      <c r="A865" s="435"/>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row>
    <row r="866" spans="1:26" ht="12.75" x14ac:dyDescent="0.2">
      <c r="A866" s="435"/>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row>
    <row r="867" spans="1:26" ht="12.75" x14ac:dyDescent="0.2">
      <c r="A867" s="435"/>
      <c r="B867" s="435"/>
      <c r="C867" s="435"/>
      <c r="D867" s="435"/>
      <c r="E867" s="435"/>
      <c r="F867" s="435"/>
      <c r="G867" s="435"/>
      <c r="H867" s="435"/>
      <c r="I867" s="435"/>
      <c r="J867" s="435"/>
      <c r="K867" s="435"/>
      <c r="L867" s="435"/>
      <c r="M867" s="435"/>
      <c r="N867" s="435"/>
      <c r="O867" s="435"/>
      <c r="P867" s="435"/>
      <c r="Q867" s="435"/>
      <c r="R867" s="435"/>
      <c r="S867" s="435"/>
      <c r="T867" s="435"/>
      <c r="U867" s="435"/>
      <c r="V867" s="435"/>
      <c r="W867" s="435"/>
      <c r="X867" s="435"/>
      <c r="Y867" s="435"/>
      <c r="Z867" s="435"/>
    </row>
    <row r="868" spans="1:26" ht="12.75" x14ac:dyDescent="0.2">
      <c r="A868" s="435"/>
      <c r="B868" s="435"/>
      <c r="C868" s="435"/>
      <c r="D868" s="435"/>
      <c r="E868" s="435"/>
      <c r="F868" s="435"/>
      <c r="G868" s="435"/>
      <c r="H868" s="435"/>
      <c r="I868" s="435"/>
      <c r="J868" s="435"/>
      <c r="K868" s="435"/>
      <c r="L868" s="435"/>
      <c r="M868" s="435"/>
      <c r="N868" s="435"/>
      <c r="O868" s="435"/>
      <c r="P868" s="435"/>
      <c r="Q868" s="435"/>
      <c r="R868" s="435"/>
      <c r="S868" s="435"/>
      <c r="T868" s="435"/>
      <c r="U868" s="435"/>
      <c r="V868" s="435"/>
      <c r="W868" s="435"/>
      <c r="X868" s="435"/>
      <c r="Y868" s="435"/>
      <c r="Z868" s="435"/>
    </row>
    <row r="869" spans="1:26" ht="12.75" x14ac:dyDescent="0.2">
      <c r="A869" s="435"/>
      <c r="B869" s="435"/>
      <c r="C869" s="435"/>
      <c r="D869" s="435"/>
      <c r="E869" s="435"/>
      <c r="F869" s="435"/>
      <c r="G869" s="435"/>
      <c r="H869" s="435"/>
      <c r="I869" s="435"/>
      <c r="J869" s="435"/>
      <c r="K869" s="435"/>
      <c r="L869" s="435"/>
      <c r="M869" s="435"/>
      <c r="N869" s="435"/>
      <c r="O869" s="435"/>
      <c r="P869" s="435"/>
      <c r="Q869" s="435"/>
      <c r="R869" s="435"/>
      <c r="S869" s="435"/>
      <c r="T869" s="435"/>
      <c r="U869" s="435"/>
      <c r="V869" s="435"/>
      <c r="W869" s="435"/>
      <c r="X869" s="435"/>
      <c r="Y869" s="435"/>
      <c r="Z869" s="435"/>
    </row>
    <row r="870" spans="1:26" ht="12.75" x14ac:dyDescent="0.2">
      <c r="A870" s="435"/>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row>
    <row r="871" spans="1:26" ht="12.75" x14ac:dyDescent="0.2">
      <c r="A871" s="435"/>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row>
    <row r="872" spans="1:26" ht="12.75" x14ac:dyDescent="0.2">
      <c r="A872" s="435"/>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row>
    <row r="873" spans="1:26" ht="12.75" x14ac:dyDescent="0.2">
      <c r="A873" s="435"/>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row>
    <row r="874" spans="1:26" ht="12.75" x14ac:dyDescent="0.2">
      <c r="A874" s="435"/>
      <c r="B874" s="435"/>
      <c r="C874" s="435"/>
      <c r="D874" s="435"/>
      <c r="E874" s="435"/>
      <c r="F874" s="435"/>
      <c r="G874" s="435"/>
      <c r="H874" s="435"/>
      <c r="I874" s="435"/>
      <c r="J874" s="435"/>
      <c r="K874" s="435"/>
      <c r="L874" s="435"/>
      <c r="M874" s="435"/>
      <c r="N874" s="435"/>
      <c r="O874" s="435"/>
      <c r="P874" s="435"/>
      <c r="Q874" s="435"/>
      <c r="R874" s="435"/>
      <c r="S874" s="435"/>
      <c r="T874" s="435"/>
      <c r="U874" s="435"/>
      <c r="V874" s="435"/>
      <c r="W874" s="435"/>
      <c r="X874" s="435"/>
      <c r="Y874" s="435"/>
      <c r="Z874" s="435"/>
    </row>
    <row r="875" spans="1:26" ht="12.75" x14ac:dyDescent="0.2">
      <c r="A875" s="435"/>
      <c r="B875" s="435"/>
      <c r="C875" s="435"/>
      <c r="D875" s="435"/>
      <c r="E875" s="435"/>
      <c r="F875" s="435"/>
      <c r="G875" s="435"/>
      <c r="H875" s="435"/>
      <c r="I875" s="435"/>
      <c r="J875" s="435"/>
      <c r="K875" s="435"/>
      <c r="L875" s="435"/>
      <c r="M875" s="435"/>
      <c r="N875" s="435"/>
      <c r="O875" s="435"/>
      <c r="P875" s="435"/>
      <c r="Q875" s="435"/>
      <c r="R875" s="435"/>
      <c r="S875" s="435"/>
      <c r="T875" s="435"/>
      <c r="U875" s="435"/>
      <c r="V875" s="435"/>
      <c r="W875" s="435"/>
      <c r="X875" s="435"/>
      <c r="Y875" s="435"/>
      <c r="Z875" s="435"/>
    </row>
    <row r="876" spans="1:26" ht="12.75" x14ac:dyDescent="0.2">
      <c r="A876" s="435"/>
      <c r="B876" s="435"/>
      <c r="C876" s="435"/>
      <c r="D876" s="435"/>
      <c r="E876" s="435"/>
      <c r="F876" s="435"/>
      <c r="G876" s="435"/>
      <c r="H876" s="435"/>
      <c r="I876" s="435"/>
      <c r="J876" s="435"/>
      <c r="K876" s="435"/>
      <c r="L876" s="435"/>
      <c r="M876" s="435"/>
      <c r="N876" s="435"/>
      <c r="O876" s="435"/>
      <c r="P876" s="435"/>
      <c r="Q876" s="435"/>
      <c r="R876" s="435"/>
      <c r="S876" s="435"/>
      <c r="T876" s="435"/>
      <c r="U876" s="435"/>
      <c r="V876" s="435"/>
      <c r="W876" s="435"/>
      <c r="X876" s="435"/>
      <c r="Y876" s="435"/>
      <c r="Z876" s="435"/>
    </row>
    <row r="877" spans="1:26" ht="12.75" x14ac:dyDescent="0.2">
      <c r="A877" s="435"/>
      <c r="B877" s="435"/>
      <c r="C877" s="435"/>
      <c r="D877" s="435"/>
      <c r="E877" s="435"/>
      <c r="F877" s="435"/>
      <c r="G877" s="435"/>
      <c r="H877" s="435"/>
      <c r="I877" s="435"/>
      <c r="J877" s="435"/>
      <c r="K877" s="435"/>
      <c r="L877" s="435"/>
      <c r="M877" s="435"/>
      <c r="N877" s="435"/>
      <c r="O877" s="435"/>
      <c r="P877" s="435"/>
      <c r="Q877" s="435"/>
      <c r="R877" s="435"/>
      <c r="S877" s="435"/>
      <c r="T877" s="435"/>
      <c r="U877" s="435"/>
      <c r="V877" s="435"/>
      <c r="W877" s="435"/>
      <c r="X877" s="435"/>
      <c r="Y877" s="435"/>
      <c r="Z877" s="435"/>
    </row>
    <row r="878" spans="1:26" ht="12.75" x14ac:dyDescent="0.2">
      <c r="A878" s="435"/>
      <c r="B878" s="435"/>
      <c r="C878" s="435"/>
      <c r="D878" s="435"/>
      <c r="E878" s="435"/>
      <c r="F878" s="435"/>
      <c r="G878" s="435"/>
      <c r="H878" s="435"/>
      <c r="I878" s="435"/>
      <c r="J878" s="435"/>
      <c r="K878" s="435"/>
      <c r="L878" s="435"/>
      <c r="M878" s="435"/>
      <c r="N878" s="435"/>
      <c r="O878" s="435"/>
      <c r="P878" s="435"/>
      <c r="Q878" s="435"/>
      <c r="R878" s="435"/>
      <c r="S878" s="435"/>
      <c r="T878" s="435"/>
      <c r="U878" s="435"/>
      <c r="V878" s="435"/>
      <c r="W878" s="435"/>
      <c r="X878" s="435"/>
      <c r="Y878" s="435"/>
      <c r="Z878" s="435"/>
    </row>
    <row r="879" spans="1:26" ht="12.75" x14ac:dyDescent="0.2">
      <c r="A879" s="435"/>
      <c r="B879" s="435"/>
      <c r="C879" s="435"/>
      <c r="D879" s="435"/>
      <c r="E879" s="435"/>
      <c r="F879" s="435"/>
      <c r="G879" s="435"/>
      <c r="H879" s="435"/>
      <c r="I879" s="435"/>
      <c r="J879" s="435"/>
      <c r="K879" s="435"/>
      <c r="L879" s="435"/>
      <c r="M879" s="435"/>
      <c r="N879" s="435"/>
      <c r="O879" s="435"/>
      <c r="P879" s="435"/>
      <c r="Q879" s="435"/>
      <c r="R879" s="435"/>
      <c r="S879" s="435"/>
      <c r="T879" s="435"/>
      <c r="U879" s="435"/>
      <c r="V879" s="435"/>
      <c r="W879" s="435"/>
      <c r="X879" s="435"/>
      <c r="Y879" s="435"/>
      <c r="Z879" s="435"/>
    </row>
    <row r="880" spans="1:26" ht="12.75" x14ac:dyDescent="0.2">
      <c r="A880" s="435"/>
      <c r="B880" s="435"/>
      <c r="C880" s="435"/>
      <c r="D880" s="435"/>
      <c r="E880" s="435"/>
      <c r="F880" s="435"/>
      <c r="G880" s="435"/>
      <c r="H880" s="435"/>
      <c r="I880" s="435"/>
      <c r="J880" s="435"/>
      <c r="K880" s="435"/>
      <c r="L880" s="435"/>
      <c r="M880" s="435"/>
      <c r="N880" s="435"/>
      <c r="O880" s="435"/>
      <c r="P880" s="435"/>
      <c r="Q880" s="435"/>
      <c r="R880" s="435"/>
      <c r="S880" s="435"/>
      <c r="T880" s="435"/>
      <c r="U880" s="435"/>
      <c r="V880" s="435"/>
      <c r="W880" s="435"/>
      <c r="X880" s="435"/>
      <c r="Y880" s="435"/>
      <c r="Z880" s="435"/>
    </row>
    <row r="881" spans="1:26" ht="12.75" x14ac:dyDescent="0.2">
      <c r="A881" s="435"/>
      <c r="B881" s="435"/>
      <c r="C881" s="435"/>
      <c r="D881" s="435"/>
      <c r="E881" s="435"/>
      <c r="F881" s="435"/>
      <c r="G881" s="435"/>
      <c r="H881" s="435"/>
      <c r="I881" s="435"/>
      <c r="J881" s="435"/>
      <c r="K881" s="435"/>
      <c r="L881" s="435"/>
      <c r="M881" s="435"/>
      <c r="N881" s="435"/>
      <c r="O881" s="435"/>
      <c r="P881" s="435"/>
      <c r="Q881" s="435"/>
      <c r="R881" s="435"/>
      <c r="S881" s="435"/>
      <c r="T881" s="435"/>
      <c r="U881" s="435"/>
      <c r="V881" s="435"/>
      <c r="W881" s="435"/>
      <c r="X881" s="435"/>
      <c r="Y881" s="435"/>
      <c r="Z881" s="435"/>
    </row>
    <row r="882" spans="1:26" ht="12.75" x14ac:dyDescent="0.2">
      <c r="A882" s="435"/>
      <c r="B882" s="435"/>
      <c r="C882" s="435"/>
      <c r="D882" s="435"/>
      <c r="E882" s="435"/>
      <c r="F882" s="435"/>
      <c r="G882" s="435"/>
      <c r="H882" s="435"/>
      <c r="I882" s="435"/>
      <c r="J882" s="435"/>
      <c r="K882" s="435"/>
      <c r="L882" s="435"/>
      <c r="M882" s="435"/>
      <c r="N882" s="435"/>
      <c r="O882" s="435"/>
      <c r="P882" s="435"/>
      <c r="Q882" s="435"/>
      <c r="R882" s="435"/>
      <c r="S882" s="435"/>
      <c r="T882" s="435"/>
      <c r="U882" s="435"/>
      <c r="V882" s="435"/>
      <c r="W882" s="435"/>
      <c r="X882" s="435"/>
      <c r="Y882" s="435"/>
      <c r="Z882" s="435"/>
    </row>
    <row r="883" spans="1:26" ht="12.75" x14ac:dyDescent="0.2">
      <c r="A883" s="435"/>
      <c r="B883" s="435"/>
      <c r="C883" s="435"/>
      <c r="D883" s="435"/>
      <c r="E883" s="435"/>
      <c r="F883" s="435"/>
      <c r="G883" s="435"/>
      <c r="H883" s="435"/>
      <c r="I883" s="435"/>
      <c r="J883" s="435"/>
      <c r="K883" s="435"/>
      <c r="L883" s="435"/>
      <c r="M883" s="435"/>
      <c r="N883" s="435"/>
      <c r="O883" s="435"/>
      <c r="P883" s="435"/>
      <c r="Q883" s="435"/>
      <c r="R883" s="435"/>
      <c r="S883" s="435"/>
      <c r="T883" s="435"/>
      <c r="U883" s="435"/>
      <c r="V883" s="435"/>
      <c r="W883" s="435"/>
      <c r="X883" s="435"/>
      <c r="Y883" s="435"/>
      <c r="Z883" s="435"/>
    </row>
    <row r="884" spans="1:26" ht="12.75" x14ac:dyDescent="0.2">
      <c r="A884" s="435"/>
      <c r="B884" s="435"/>
      <c r="C884" s="435"/>
      <c r="D884" s="435"/>
      <c r="E884" s="435"/>
      <c r="F884" s="435"/>
      <c r="G884" s="435"/>
      <c r="H884" s="435"/>
      <c r="I884" s="435"/>
      <c r="J884" s="435"/>
      <c r="K884" s="435"/>
      <c r="L884" s="435"/>
      <c r="M884" s="435"/>
      <c r="N884" s="435"/>
      <c r="O884" s="435"/>
      <c r="P884" s="435"/>
      <c r="Q884" s="435"/>
      <c r="R884" s="435"/>
      <c r="S884" s="435"/>
      <c r="T884" s="435"/>
      <c r="U884" s="435"/>
      <c r="V884" s="435"/>
      <c r="W884" s="435"/>
      <c r="X884" s="435"/>
      <c r="Y884" s="435"/>
      <c r="Z884" s="435"/>
    </row>
    <row r="885" spans="1:26" ht="12.75" x14ac:dyDescent="0.2">
      <c r="A885" s="435"/>
      <c r="B885" s="435"/>
      <c r="C885" s="435"/>
      <c r="D885" s="435"/>
      <c r="E885" s="435"/>
      <c r="F885" s="435"/>
      <c r="G885" s="435"/>
      <c r="H885" s="435"/>
      <c r="I885" s="435"/>
      <c r="J885" s="435"/>
      <c r="K885" s="435"/>
      <c r="L885" s="435"/>
      <c r="M885" s="435"/>
      <c r="N885" s="435"/>
      <c r="O885" s="435"/>
      <c r="P885" s="435"/>
      <c r="Q885" s="435"/>
      <c r="R885" s="435"/>
      <c r="S885" s="435"/>
      <c r="T885" s="435"/>
      <c r="U885" s="435"/>
      <c r="V885" s="435"/>
      <c r="W885" s="435"/>
      <c r="X885" s="435"/>
      <c r="Y885" s="435"/>
      <c r="Z885" s="435"/>
    </row>
    <row r="886" spans="1:26" ht="12.75" x14ac:dyDescent="0.2">
      <c r="A886" s="435"/>
      <c r="B886" s="435"/>
      <c r="C886" s="435"/>
      <c r="D886" s="435"/>
      <c r="E886" s="435"/>
      <c r="F886" s="435"/>
      <c r="G886" s="435"/>
      <c r="H886" s="435"/>
      <c r="I886" s="435"/>
      <c r="J886" s="435"/>
      <c r="K886" s="435"/>
      <c r="L886" s="435"/>
      <c r="M886" s="435"/>
      <c r="N886" s="435"/>
      <c r="O886" s="435"/>
      <c r="P886" s="435"/>
      <c r="Q886" s="435"/>
      <c r="R886" s="435"/>
      <c r="S886" s="435"/>
      <c r="T886" s="435"/>
      <c r="U886" s="435"/>
      <c r="V886" s="435"/>
      <c r="W886" s="435"/>
      <c r="X886" s="435"/>
      <c r="Y886" s="435"/>
      <c r="Z886" s="435"/>
    </row>
    <row r="887" spans="1:26" ht="12.75" x14ac:dyDescent="0.2">
      <c r="A887" s="435"/>
      <c r="B887" s="435"/>
      <c r="C887" s="435"/>
      <c r="D887" s="435"/>
      <c r="E887" s="435"/>
      <c r="F887" s="435"/>
      <c r="G887" s="435"/>
      <c r="H887" s="435"/>
      <c r="I887" s="435"/>
      <c r="J887" s="435"/>
      <c r="K887" s="435"/>
      <c r="L887" s="435"/>
      <c r="M887" s="435"/>
      <c r="N887" s="435"/>
      <c r="O887" s="435"/>
      <c r="P887" s="435"/>
      <c r="Q887" s="435"/>
      <c r="R887" s="435"/>
      <c r="S887" s="435"/>
      <c r="T887" s="435"/>
      <c r="U887" s="435"/>
      <c r="V887" s="435"/>
      <c r="W887" s="435"/>
      <c r="X887" s="435"/>
      <c r="Y887" s="435"/>
      <c r="Z887" s="435"/>
    </row>
    <row r="888" spans="1:26" ht="12.75" x14ac:dyDescent="0.2">
      <c r="A888" s="435"/>
      <c r="B888" s="435"/>
      <c r="C888" s="435"/>
      <c r="D888" s="435"/>
      <c r="E888" s="435"/>
      <c r="F888" s="435"/>
      <c r="G888" s="435"/>
      <c r="H888" s="435"/>
      <c r="I888" s="435"/>
      <c r="J888" s="435"/>
      <c r="K888" s="435"/>
      <c r="L888" s="435"/>
      <c r="M888" s="435"/>
      <c r="N888" s="435"/>
      <c r="O888" s="435"/>
      <c r="P888" s="435"/>
      <c r="Q888" s="435"/>
      <c r="R888" s="435"/>
      <c r="S888" s="435"/>
      <c r="T888" s="435"/>
      <c r="U888" s="435"/>
      <c r="V888" s="435"/>
      <c r="W888" s="435"/>
      <c r="X888" s="435"/>
      <c r="Y888" s="435"/>
      <c r="Z888" s="435"/>
    </row>
    <row r="889" spans="1:26" ht="12.75" x14ac:dyDescent="0.2">
      <c r="A889" s="435"/>
      <c r="B889" s="435"/>
      <c r="C889" s="435"/>
      <c r="D889" s="435"/>
      <c r="E889" s="435"/>
      <c r="F889" s="435"/>
      <c r="G889" s="435"/>
      <c r="H889" s="435"/>
      <c r="I889" s="435"/>
      <c r="J889" s="435"/>
      <c r="K889" s="435"/>
      <c r="L889" s="435"/>
      <c r="M889" s="435"/>
      <c r="N889" s="435"/>
      <c r="O889" s="435"/>
      <c r="P889" s="435"/>
      <c r="Q889" s="435"/>
      <c r="R889" s="435"/>
      <c r="S889" s="435"/>
      <c r="T889" s="435"/>
      <c r="U889" s="435"/>
      <c r="V889" s="435"/>
      <c r="W889" s="435"/>
      <c r="X889" s="435"/>
      <c r="Y889" s="435"/>
      <c r="Z889" s="435"/>
    </row>
    <row r="890" spans="1:26" ht="12.75" x14ac:dyDescent="0.2">
      <c r="A890" s="435"/>
      <c r="B890" s="435"/>
      <c r="C890" s="435"/>
      <c r="D890" s="435"/>
      <c r="E890" s="435"/>
      <c r="F890" s="435"/>
      <c r="G890" s="435"/>
      <c r="H890" s="435"/>
      <c r="I890" s="435"/>
      <c r="J890" s="435"/>
      <c r="K890" s="435"/>
      <c r="L890" s="435"/>
      <c r="M890" s="435"/>
      <c r="N890" s="435"/>
      <c r="O890" s="435"/>
      <c r="P890" s="435"/>
      <c r="Q890" s="435"/>
      <c r="R890" s="435"/>
      <c r="S890" s="435"/>
      <c r="T890" s="435"/>
      <c r="U890" s="435"/>
      <c r="V890" s="435"/>
      <c r="W890" s="435"/>
      <c r="X890" s="435"/>
      <c r="Y890" s="435"/>
      <c r="Z890" s="435"/>
    </row>
    <row r="891" spans="1:26" ht="12.75" x14ac:dyDescent="0.2">
      <c r="A891" s="435"/>
      <c r="B891" s="435"/>
      <c r="C891" s="435"/>
      <c r="D891" s="435"/>
      <c r="E891" s="435"/>
      <c r="F891" s="435"/>
      <c r="G891" s="435"/>
      <c r="H891" s="435"/>
      <c r="I891" s="435"/>
      <c r="J891" s="435"/>
      <c r="K891" s="435"/>
      <c r="L891" s="435"/>
      <c r="M891" s="435"/>
      <c r="N891" s="435"/>
      <c r="O891" s="435"/>
      <c r="P891" s="435"/>
      <c r="Q891" s="435"/>
      <c r="R891" s="435"/>
      <c r="S891" s="435"/>
      <c r="T891" s="435"/>
      <c r="U891" s="435"/>
      <c r="V891" s="435"/>
      <c r="W891" s="435"/>
      <c r="X891" s="435"/>
      <c r="Y891" s="435"/>
      <c r="Z891" s="435"/>
    </row>
    <row r="892" spans="1:26" ht="12.75" x14ac:dyDescent="0.2">
      <c r="A892" s="435"/>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row>
    <row r="893" spans="1:26" ht="12.75" x14ac:dyDescent="0.2">
      <c r="A893" s="435"/>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row>
    <row r="894" spans="1:26" ht="12.75" x14ac:dyDescent="0.2">
      <c r="A894" s="435"/>
      <c r="B894" s="435"/>
      <c r="C894" s="435"/>
      <c r="D894" s="435"/>
      <c r="E894" s="435"/>
      <c r="F894" s="435"/>
      <c r="G894" s="435"/>
      <c r="H894" s="435"/>
      <c r="I894" s="435"/>
      <c r="J894" s="435"/>
      <c r="K894" s="435"/>
      <c r="L894" s="435"/>
      <c r="M894" s="435"/>
      <c r="N894" s="435"/>
      <c r="O894" s="435"/>
      <c r="P894" s="435"/>
      <c r="Q894" s="435"/>
      <c r="R894" s="435"/>
      <c r="S894" s="435"/>
      <c r="T894" s="435"/>
      <c r="U894" s="435"/>
      <c r="V894" s="435"/>
      <c r="W894" s="435"/>
      <c r="X894" s="435"/>
      <c r="Y894" s="435"/>
      <c r="Z894" s="435"/>
    </row>
    <row r="895" spans="1:26" ht="12.75" x14ac:dyDescent="0.2">
      <c r="A895" s="435"/>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row>
    <row r="896" spans="1:26" ht="12.75" x14ac:dyDescent="0.2">
      <c r="A896" s="435"/>
      <c r="B896" s="435"/>
      <c r="C896" s="435"/>
      <c r="D896" s="435"/>
      <c r="E896" s="435"/>
      <c r="F896" s="435"/>
      <c r="G896" s="435"/>
      <c r="H896" s="435"/>
      <c r="I896" s="435"/>
      <c r="J896" s="435"/>
      <c r="K896" s="435"/>
      <c r="L896" s="435"/>
      <c r="M896" s="435"/>
      <c r="N896" s="435"/>
      <c r="O896" s="435"/>
      <c r="P896" s="435"/>
      <c r="Q896" s="435"/>
      <c r="R896" s="435"/>
      <c r="S896" s="435"/>
      <c r="T896" s="435"/>
      <c r="U896" s="435"/>
      <c r="V896" s="435"/>
      <c r="W896" s="435"/>
      <c r="X896" s="435"/>
      <c r="Y896" s="435"/>
      <c r="Z896" s="435"/>
    </row>
    <row r="897" spans="1:26" ht="12.75" x14ac:dyDescent="0.2">
      <c r="A897" s="435"/>
      <c r="B897" s="435"/>
      <c r="C897" s="435"/>
      <c r="D897" s="435"/>
      <c r="E897" s="435"/>
      <c r="F897" s="435"/>
      <c r="G897" s="435"/>
      <c r="H897" s="435"/>
      <c r="I897" s="435"/>
      <c r="J897" s="435"/>
      <c r="K897" s="435"/>
      <c r="L897" s="435"/>
      <c r="M897" s="435"/>
      <c r="N897" s="435"/>
      <c r="O897" s="435"/>
      <c r="P897" s="435"/>
      <c r="Q897" s="435"/>
      <c r="R897" s="435"/>
      <c r="S897" s="435"/>
      <c r="T897" s="435"/>
      <c r="U897" s="435"/>
      <c r="V897" s="435"/>
      <c r="W897" s="435"/>
      <c r="X897" s="435"/>
      <c r="Y897" s="435"/>
      <c r="Z897" s="435"/>
    </row>
    <row r="898" spans="1:26" ht="12.75" x14ac:dyDescent="0.2">
      <c r="A898" s="435"/>
      <c r="B898" s="435"/>
      <c r="C898" s="435"/>
      <c r="D898" s="435"/>
      <c r="E898" s="435"/>
      <c r="F898" s="435"/>
      <c r="G898" s="435"/>
      <c r="H898" s="435"/>
      <c r="I898" s="435"/>
      <c r="J898" s="435"/>
      <c r="K898" s="435"/>
      <c r="L898" s="435"/>
      <c r="M898" s="435"/>
      <c r="N898" s="435"/>
      <c r="O898" s="435"/>
      <c r="P898" s="435"/>
      <c r="Q898" s="435"/>
      <c r="R898" s="435"/>
      <c r="S898" s="435"/>
      <c r="T898" s="435"/>
      <c r="U898" s="435"/>
      <c r="V898" s="435"/>
      <c r="W898" s="435"/>
      <c r="X898" s="435"/>
      <c r="Y898" s="435"/>
      <c r="Z898" s="435"/>
    </row>
    <row r="899" spans="1:26" ht="12.75" x14ac:dyDescent="0.2">
      <c r="A899" s="435"/>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row>
    <row r="900" spans="1:26" ht="12.75" x14ac:dyDescent="0.2">
      <c r="A900" s="435"/>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row>
    <row r="901" spans="1:26" ht="12.75" x14ac:dyDescent="0.2">
      <c r="A901" s="435"/>
      <c r="B901" s="435"/>
      <c r="C901" s="435"/>
      <c r="D901" s="435"/>
      <c r="E901" s="435"/>
      <c r="F901" s="435"/>
      <c r="G901" s="435"/>
      <c r="H901" s="435"/>
      <c r="I901" s="435"/>
      <c r="J901" s="435"/>
      <c r="K901" s="435"/>
      <c r="L901" s="435"/>
      <c r="M901" s="435"/>
      <c r="N901" s="435"/>
      <c r="O901" s="435"/>
      <c r="P901" s="435"/>
      <c r="Q901" s="435"/>
      <c r="R901" s="435"/>
      <c r="S901" s="435"/>
      <c r="T901" s="435"/>
      <c r="U901" s="435"/>
      <c r="V901" s="435"/>
      <c r="W901" s="435"/>
      <c r="X901" s="435"/>
      <c r="Y901" s="435"/>
      <c r="Z901" s="435"/>
    </row>
    <row r="902" spans="1:26" ht="12.75" x14ac:dyDescent="0.2">
      <c r="A902" s="435"/>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row>
    <row r="903" spans="1:26" ht="12.75" x14ac:dyDescent="0.2">
      <c r="A903" s="435"/>
      <c r="B903" s="435"/>
      <c r="C903" s="435"/>
      <c r="D903" s="435"/>
      <c r="E903" s="435"/>
      <c r="F903" s="435"/>
      <c r="G903" s="435"/>
      <c r="H903" s="435"/>
      <c r="I903" s="435"/>
      <c r="J903" s="435"/>
      <c r="K903" s="435"/>
      <c r="L903" s="435"/>
      <c r="M903" s="435"/>
      <c r="N903" s="435"/>
      <c r="O903" s="435"/>
      <c r="P903" s="435"/>
      <c r="Q903" s="435"/>
      <c r="R903" s="435"/>
      <c r="S903" s="435"/>
      <c r="T903" s="435"/>
      <c r="U903" s="435"/>
      <c r="V903" s="435"/>
      <c r="W903" s="435"/>
      <c r="X903" s="435"/>
      <c r="Y903" s="435"/>
      <c r="Z903" s="435"/>
    </row>
    <row r="904" spans="1:26" ht="12.75" x14ac:dyDescent="0.2">
      <c r="A904" s="435"/>
      <c r="B904" s="435"/>
      <c r="C904" s="435"/>
      <c r="D904" s="435"/>
      <c r="E904" s="435"/>
      <c r="F904" s="435"/>
      <c r="G904" s="435"/>
      <c r="H904" s="435"/>
      <c r="I904" s="435"/>
      <c r="J904" s="435"/>
      <c r="K904" s="435"/>
      <c r="L904" s="435"/>
      <c r="M904" s="435"/>
      <c r="N904" s="435"/>
      <c r="O904" s="435"/>
      <c r="P904" s="435"/>
      <c r="Q904" s="435"/>
      <c r="R904" s="435"/>
      <c r="S904" s="435"/>
      <c r="T904" s="435"/>
      <c r="U904" s="435"/>
      <c r="V904" s="435"/>
      <c r="W904" s="435"/>
      <c r="X904" s="435"/>
      <c r="Y904" s="435"/>
      <c r="Z904" s="435"/>
    </row>
    <row r="905" spans="1:26" ht="12.75" x14ac:dyDescent="0.2">
      <c r="A905" s="435"/>
      <c r="B905" s="435"/>
      <c r="C905" s="435"/>
      <c r="D905" s="435"/>
      <c r="E905" s="435"/>
      <c r="F905" s="435"/>
      <c r="G905" s="435"/>
      <c r="H905" s="435"/>
      <c r="I905" s="435"/>
      <c r="J905" s="435"/>
      <c r="K905" s="435"/>
      <c r="L905" s="435"/>
      <c r="M905" s="435"/>
      <c r="N905" s="435"/>
      <c r="O905" s="435"/>
      <c r="P905" s="435"/>
      <c r="Q905" s="435"/>
      <c r="R905" s="435"/>
      <c r="S905" s="435"/>
      <c r="T905" s="435"/>
      <c r="U905" s="435"/>
      <c r="V905" s="435"/>
      <c r="W905" s="435"/>
      <c r="X905" s="435"/>
      <c r="Y905" s="435"/>
      <c r="Z905" s="435"/>
    </row>
    <row r="906" spans="1:26" ht="12.75" x14ac:dyDescent="0.2">
      <c r="A906" s="435"/>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row>
    <row r="907" spans="1:26" ht="12.75" x14ac:dyDescent="0.2">
      <c r="A907" s="435"/>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row>
    <row r="908" spans="1:26" ht="12.75" x14ac:dyDescent="0.2">
      <c r="A908" s="435"/>
      <c r="B908" s="435"/>
      <c r="C908" s="435"/>
      <c r="D908" s="435"/>
      <c r="E908" s="435"/>
      <c r="F908" s="435"/>
      <c r="G908" s="435"/>
      <c r="H908" s="435"/>
      <c r="I908" s="435"/>
      <c r="J908" s="435"/>
      <c r="K908" s="435"/>
      <c r="L908" s="435"/>
      <c r="M908" s="435"/>
      <c r="N908" s="435"/>
      <c r="O908" s="435"/>
      <c r="P908" s="435"/>
      <c r="Q908" s="435"/>
      <c r="R908" s="435"/>
      <c r="S908" s="435"/>
      <c r="T908" s="435"/>
      <c r="U908" s="435"/>
      <c r="V908" s="435"/>
      <c r="W908" s="435"/>
      <c r="X908" s="435"/>
      <c r="Y908" s="435"/>
      <c r="Z908" s="435"/>
    </row>
    <row r="909" spans="1:26" ht="12.75" x14ac:dyDescent="0.2">
      <c r="A909" s="435"/>
      <c r="B909" s="435"/>
      <c r="C909" s="435"/>
      <c r="D909" s="435"/>
      <c r="E909" s="435"/>
      <c r="F909" s="435"/>
      <c r="G909" s="435"/>
      <c r="H909" s="435"/>
      <c r="I909" s="435"/>
      <c r="J909" s="435"/>
      <c r="K909" s="435"/>
      <c r="L909" s="435"/>
      <c r="M909" s="435"/>
      <c r="N909" s="435"/>
      <c r="O909" s="435"/>
      <c r="P909" s="435"/>
      <c r="Q909" s="435"/>
      <c r="R909" s="435"/>
      <c r="S909" s="435"/>
      <c r="T909" s="435"/>
      <c r="U909" s="435"/>
      <c r="V909" s="435"/>
      <c r="W909" s="435"/>
      <c r="X909" s="435"/>
      <c r="Y909" s="435"/>
      <c r="Z909" s="435"/>
    </row>
    <row r="910" spans="1:26" ht="12.75" x14ac:dyDescent="0.2">
      <c r="A910" s="435"/>
      <c r="B910" s="435"/>
      <c r="C910" s="435"/>
      <c r="D910" s="435"/>
      <c r="E910" s="435"/>
      <c r="F910" s="435"/>
      <c r="G910" s="435"/>
      <c r="H910" s="435"/>
      <c r="I910" s="435"/>
      <c r="J910" s="435"/>
      <c r="K910" s="435"/>
      <c r="L910" s="435"/>
      <c r="M910" s="435"/>
      <c r="N910" s="435"/>
      <c r="O910" s="435"/>
      <c r="P910" s="435"/>
      <c r="Q910" s="435"/>
      <c r="R910" s="435"/>
      <c r="S910" s="435"/>
      <c r="T910" s="435"/>
      <c r="U910" s="435"/>
      <c r="V910" s="435"/>
      <c r="W910" s="435"/>
      <c r="X910" s="435"/>
      <c r="Y910" s="435"/>
      <c r="Z910" s="435"/>
    </row>
    <row r="911" spans="1:26" ht="12.75" x14ac:dyDescent="0.2">
      <c r="A911" s="435"/>
      <c r="B911" s="435"/>
      <c r="C911" s="435"/>
      <c r="D911" s="435"/>
      <c r="E911" s="435"/>
      <c r="F911" s="435"/>
      <c r="G911" s="435"/>
      <c r="H911" s="435"/>
      <c r="I911" s="435"/>
      <c r="J911" s="435"/>
      <c r="K911" s="435"/>
      <c r="L911" s="435"/>
      <c r="M911" s="435"/>
      <c r="N911" s="435"/>
      <c r="O911" s="435"/>
      <c r="P911" s="435"/>
      <c r="Q911" s="435"/>
      <c r="R911" s="435"/>
      <c r="S911" s="435"/>
      <c r="T911" s="435"/>
      <c r="U911" s="435"/>
      <c r="V911" s="435"/>
      <c r="W911" s="435"/>
      <c r="X911" s="435"/>
      <c r="Y911" s="435"/>
      <c r="Z911" s="435"/>
    </row>
    <row r="912" spans="1:26" ht="12.75" x14ac:dyDescent="0.2">
      <c r="A912" s="435"/>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row>
    <row r="913" spans="1:26" ht="12.75" x14ac:dyDescent="0.2">
      <c r="A913" s="435"/>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row>
    <row r="914" spans="1:26" ht="12.75" x14ac:dyDescent="0.2">
      <c r="A914" s="435"/>
      <c r="B914" s="435"/>
      <c r="C914" s="435"/>
      <c r="D914" s="435"/>
      <c r="E914" s="435"/>
      <c r="F914" s="435"/>
      <c r="G914" s="435"/>
      <c r="H914" s="435"/>
      <c r="I914" s="435"/>
      <c r="J914" s="435"/>
      <c r="K914" s="435"/>
      <c r="L914" s="435"/>
      <c r="M914" s="435"/>
      <c r="N914" s="435"/>
      <c r="O914" s="435"/>
      <c r="P914" s="435"/>
      <c r="Q914" s="435"/>
      <c r="R914" s="435"/>
      <c r="S914" s="435"/>
      <c r="T914" s="435"/>
      <c r="U914" s="435"/>
      <c r="V914" s="435"/>
      <c r="W914" s="435"/>
      <c r="X914" s="435"/>
      <c r="Y914" s="435"/>
      <c r="Z914" s="435"/>
    </row>
    <row r="915" spans="1:26" ht="12.75" x14ac:dyDescent="0.2">
      <c r="A915" s="435"/>
      <c r="B915" s="435"/>
      <c r="C915" s="435"/>
      <c r="D915" s="435"/>
      <c r="E915" s="435"/>
      <c r="F915" s="435"/>
      <c r="G915" s="435"/>
      <c r="H915" s="435"/>
      <c r="I915" s="435"/>
      <c r="J915" s="435"/>
      <c r="K915" s="435"/>
      <c r="L915" s="435"/>
      <c r="M915" s="435"/>
      <c r="N915" s="435"/>
      <c r="O915" s="435"/>
      <c r="P915" s="435"/>
      <c r="Q915" s="435"/>
      <c r="R915" s="435"/>
      <c r="S915" s="435"/>
      <c r="T915" s="435"/>
      <c r="U915" s="435"/>
      <c r="V915" s="435"/>
      <c r="W915" s="435"/>
      <c r="X915" s="435"/>
      <c r="Y915" s="435"/>
      <c r="Z915" s="435"/>
    </row>
    <row r="916" spans="1:26" ht="12.75" x14ac:dyDescent="0.2">
      <c r="A916" s="435"/>
      <c r="B916" s="435"/>
      <c r="C916" s="435"/>
      <c r="D916" s="435"/>
      <c r="E916" s="435"/>
      <c r="F916" s="435"/>
      <c r="G916" s="435"/>
      <c r="H916" s="435"/>
      <c r="I916" s="435"/>
      <c r="J916" s="435"/>
      <c r="K916" s="435"/>
      <c r="L916" s="435"/>
      <c r="M916" s="435"/>
      <c r="N916" s="435"/>
      <c r="O916" s="435"/>
      <c r="P916" s="435"/>
      <c r="Q916" s="435"/>
      <c r="R916" s="435"/>
      <c r="S916" s="435"/>
      <c r="T916" s="435"/>
      <c r="U916" s="435"/>
      <c r="V916" s="435"/>
      <c r="W916" s="435"/>
      <c r="X916" s="435"/>
      <c r="Y916" s="435"/>
      <c r="Z916" s="435"/>
    </row>
    <row r="917" spans="1:26" ht="12.75" x14ac:dyDescent="0.2">
      <c r="A917" s="435"/>
      <c r="B917" s="435"/>
      <c r="C917" s="435"/>
      <c r="D917" s="435"/>
      <c r="E917" s="435"/>
      <c r="F917" s="435"/>
      <c r="G917" s="435"/>
      <c r="H917" s="435"/>
      <c r="I917" s="435"/>
      <c r="J917" s="435"/>
      <c r="K917" s="435"/>
      <c r="L917" s="435"/>
      <c r="M917" s="435"/>
      <c r="N917" s="435"/>
      <c r="O917" s="435"/>
      <c r="P917" s="435"/>
      <c r="Q917" s="435"/>
      <c r="R917" s="435"/>
      <c r="S917" s="435"/>
      <c r="T917" s="435"/>
      <c r="U917" s="435"/>
      <c r="V917" s="435"/>
      <c r="W917" s="435"/>
      <c r="X917" s="435"/>
      <c r="Y917" s="435"/>
      <c r="Z917" s="435"/>
    </row>
    <row r="918" spans="1:26" ht="12.75" x14ac:dyDescent="0.2">
      <c r="A918" s="435"/>
      <c r="B918" s="435"/>
      <c r="C918" s="435"/>
      <c r="D918" s="435"/>
      <c r="E918" s="435"/>
      <c r="F918" s="435"/>
      <c r="G918" s="435"/>
      <c r="H918" s="435"/>
      <c r="I918" s="435"/>
      <c r="J918" s="435"/>
      <c r="K918" s="435"/>
      <c r="L918" s="435"/>
      <c r="M918" s="435"/>
      <c r="N918" s="435"/>
      <c r="O918" s="435"/>
      <c r="P918" s="435"/>
      <c r="Q918" s="435"/>
      <c r="R918" s="435"/>
      <c r="S918" s="435"/>
      <c r="T918" s="435"/>
      <c r="U918" s="435"/>
      <c r="V918" s="435"/>
      <c r="W918" s="435"/>
      <c r="X918" s="435"/>
      <c r="Y918" s="435"/>
      <c r="Z918" s="435"/>
    </row>
    <row r="919" spans="1:26" ht="12.75" x14ac:dyDescent="0.2">
      <c r="A919" s="435"/>
      <c r="B919" s="435"/>
      <c r="C919" s="435"/>
      <c r="D919" s="435"/>
      <c r="E919" s="435"/>
      <c r="F919" s="435"/>
      <c r="G919" s="435"/>
      <c r="H919" s="435"/>
      <c r="I919" s="435"/>
      <c r="J919" s="435"/>
      <c r="K919" s="435"/>
      <c r="L919" s="435"/>
      <c r="M919" s="435"/>
      <c r="N919" s="435"/>
      <c r="O919" s="435"/>
      <c r="P919" s="435"/>
      <c r="Q919" s="435"/>
      <c r="R919" s="435"/>
      <c r="S919" s="435"/>
      <c r="T919" s="435"/>
      <c r="U919" s="435"/>
      <c r="V919" s="435"/>
      <c r="W919" s="435"/>
      <c r="X919" s="435"/>
      <c r="Y919" s="435"/>
      <c r="Z919" s="435"/>
    </row>
    <row r="920" spans="1:26" ht="12.75" x14ac:dyDescent="0.2">
      <c r="A920" s="435"/>
      <c r="B920" s="435"/>
      <c r="C920" s="435"/>
      <c r="D920" s="435"/>
      <c r="E920" s="435"/>
      <c r="F920" s="435"/>
      <c r="G920" s="435"/>
      <c r="H920" s="435"/>
      <c r="I920" s="435"/>
      <c r="J920" s="435"/>
      <c r="K920" s="435"/>
      <c r="L920" s="435"/>
      <c r="M920" s="435"/>
      <c r="N920" s="435"/>
      <c r="O920" s="435"/>
      <c r="P920" s="435"/>
      <c r="Q920" s="435"/>
      <c r="R920" s="435"/>
      <c r="S920" s="435"/>
      <c r="T920" s="435"/>
      <c r="U920" s="435"/>
      <c r="V920" s="435"/>
      <c r="W920" s="435"/>
      <c r="X920" s="435"/>
      <c r="Y920" s="435"/>
      <c r="Z920" s="435"/>
    </row>
    <row r="921" spans="1:26" ht="12.75" x14ac:dyDescent="0.2">
      <c r="A921" s="435"/>
      <c r="B921" s="435"/>
      <c r="C921" s="435"/>
      <c r="D921" s="435"/>
      <c r="E921" s="435"/>
      <c r="F921" s="435"/>
      <c r="G921" s="435"/>
      <c r="H921" s="435"/>
      <c r="I921" s="435"/>
      <c r="J921" s="435"/>
      <c r="K921" s="435"/>
      <c r="L921" s="435"/>
      <c r="M921" s="435"/>
      <c r="N921" s="435"/>
      <c r="O921" s="435"/>
      <c r="P921" s="435"/>
      <c r="Q921" s="435"/>
      <c r="R921" s="435"/>
      <c r="S921" s="435"/>
      <c r="T921" s="435"/>
      <c r="U921" s="435"/>
      <c r="V921" s="435"/>
      <c r="W921" s="435"/>
      <c r="X921" s="435"/>
      <c r="Y921" s="435"/>
      <c r="Z921" s="435"/>
    </row>
    <row r="922" spans="1:26" ht="12.75" x14ac:dyDescent="0.2">
      <c r="A922" s="435"/>
      <c r="B922" s="435"/>
      <c r="C922" s="435"/>
      <c r="D922" s="435"/>
      <c r="E922" s="435"/>
      <c r="F922" s="435"/>
      <c r="G922" s="435"/>
      <c r="H922" s="435"/>
      <c r="I922" s="435"/>
      <c r="J922" s="435"/>
      <c r="K922" s="435"/>
      <c r="L922" s="435"/>
      <c r="M922" s="435"/>
      <c r="N922" s="435"/>
      <c r="O922" s="435"/>
      <c r="P922" s="435"/>
      <c r="Q922" s="435"/>
      <c r="R922" s="435"/>
      <c r="S922" s="435"/>
      <c r="T922" s="435"/>
      <c r="U922" s="435"/>
      <c r="V922" s="435"/>
      <c r="W922" s="435"/>
      <c r="X922" s="435"/>
      <c r="Y922" s="435"/>
      <c r="Z922" s="435"/>
    </row>
    <row r="923" spans="1:26" ht="12.75" x14ac:dyDescent="0.2">
      <c r="A923" s="435"/>
      <c r="B923" s="435"/>
      <c r="C923" s="435"/>
      <c r="D923" s="435"/>
      <c r="E923" s="435"/>
      <c r="F923" s="435"/>
      <c r="G923" s="435"/>
      <c r="H923" s="435"/>
      <c r="I923" s="435"/>
      <c r="J923" s="435"/>
      <c r="K923" s="435"/>
      <c r="L923" s="435"/>
      <c r="M923" s="435"/>
      <c r="N923" s="435"/>
      <c r="O923" s="435"/>
      <c r="P923" s="435"/>
      <c r="Q923" s="435"/>
      <c r="R923" s="435"/>
      <c r="S923" s="435"/>
      <c r="T923" s="435"/>
      <c r="U923" s="435"/>
      <c r="V923" s="435"/>
      <c r="W923" s="435"/>
      <c r="X923" s="435"/>
      <c r="Y923" s="435"/>
      <c r="Z923" s="435"/>
    </row>
    <row r="924" spans="1:26" ht="12.75" x14ac:dyDescent="0.2">
      <c r="A924" s="435"/>
      <c r="B924" s="435"/>
      <c r="C924" s="435"/>
      <c r="D924" s="435"/>
      <c r="E924" s="435"/>
      <c r="F924" s="435"/>
      <c r="G924" s="435"/>
      <c r="H924" s="435"/>
      <c r="I924" s="435"/>
      <c r="J924" s="435"/>
      <c r="K924" s="435"/>
      <c r="L924" s="435"/>
      <c r="M924" s="435"/>
      <c r="N924" s="435"/>
      <c r="O924" s="435"/>
      <c r="P924" s="435"/>
      <c r="Q924" s="435"/>
      <c r="R924" s="435"/>
      <c r="S924" s="435"/>
      <c r="T924" s="435"/>
      <c r="U924" s="435"/>
      <c r="V924" s="435"/>
      <c r="W924" s="435"/>
      <c r="X924" s="435"/>
      <c r="Y924" s="435"/>
      <c r="Z924" s="435"/>
    </row>
    <row r="925" spans="1:26" ht="12.75" x14ac:dyDescent="0.2">
      <c r="A925" s="435"/>
      <c r="B925" s="435"/>
      <c r="C925" s="435"/>
      <c r="D925" s="435"/>
      <c r="E925" s="435"/>
      <c r="F925" s="435"/>
      <c r="G925" s="435"/>
      <c r="H925" s="435"/>
      <c r="I925" s="435"/>
      <c r="J925" s="435"/>
      <c r="K925" s="435"/>
      <c r="L925" s="435"/>
      <c r="M925" s="435"/>
      <c r="N925" s="435"/>
      <c r="O925" s="435"/>
      <c r="P925" s="435"/>
      <c r="Q925" s="435"/>
      <c r="R925" s="435"/>
      <c r="S925" s="435"/>
      <c r="T925" s="435"/>
      <c r="U925" s="435"/>
      <c r="V925" s="435"/>
      <c r="W925" s="435"/>
      <c r="X925" s="435"/>
      <c r="Y925" s="435"/>
      <c r="Z925" s="435"/>
    </row>
    <row r="926" spans="1:26" ht="12.75" x14ac:dyDescent="0.2">
      <c r="A926" s="435"/>
      <c r="B926" s="435"/>
      <c r="C926" s="435"/>
      <c r="D926" s="435"/>
      <c r="E926" s="435"/>
      <c r="F926" s="435"/>
      <c r="G926" s="435"/>
      <c r="H926" s="435"/>
      <c r="I926" s="435"/>
      <c r="J926" s="435"/>
      <c r="K926" s="435"/>
      <c r="L926" s="435"/>
      <c r="M926" s="435"/>
      <c r="N926" s="435"/>
      <c r="O926" s="435"/>
      <c r="P926" s="435"/>
      <c r="Q926" s="435"/>
      <c r="R926" s="435"/>
      <c r="S926" s="435"/>
      <c r="T926" s="435"/>
      <c r="U926" s="435"/>
      <c r="V926" s="435"/>
      <c r="W926" s="435"/>
      <c r="X926" s="435"/>
      <c r="Y926" s="435"/>
      <c r="Z926" s="435"/>
    </row>
    <row r="927" spans="1:26" ht="12.75" x14ac:dyDescent="0.2">
      <c r="A927" s="435"/>
      <c r="B927" s="435"/>
      <c r="C927" s="435"/>
      <c r="D927" s="435"/>
      <c r="E927" s="435"/>
      <c r="F927" s="435"/>
      <c r="G927" s="435"/>
      <c r="H927" s="435"/>
      <c r="I927" s="435"/>
      <c r="J927" s="435"/>
      <c r="K927" s="435"/>
      <c r="L927" s="435"/>
      <c r="M927" s="435"/>
      <c r="N927" s="435"/>
      <c r="O927" s="435"/>
      <c r="P927" s="435"/>
      <c r="Q927" s="435"/>
      <c r="R927" s="435"/>
      <c r="S927" s="435"/>
      <c r="T927" s="435"/>
      <c r="U927" s="435"/>
      <c r="V927" s="435"/>
      <c r="W927" s="435"/>
      <c r="X927" s="435"/>
      <c r="Y927" s="435"/>
      <c r="Z927" s="435"/>
    </row>
    <row r="928" spans="1:26" ht="12.75" x14ac:dyDescent="0.2">
      <c r="A928" s="435"/>
      <c r="B928" s="435"/>
      <c r="C928" s="435"/>
      <c r="D928" s="435"/>
      <c r="E928" s="435"/>
      <c r="F928" s="435"/>
      <c r="G928" s="435"/>
      <c r="H928" s="435"/>
      <c r="I928" s="435"/>
      <c r="J928" s="435"/>
      <c r="K928" s="435"/>
      <c r="L928" s="435"/>
      <c r="M928" s="435"/>
      <c r="N928" s="435"/>
      <c r="O928" s="435"/>
      <c r="P928" s="435"/>
      <c r="Q928" s="435"/>
      <c r="R928" s="435"/>
      <c r="S928" s="435"/>
      <c r="T928" s="435"/>
      <c r="U928" s="435"/>
      <c r="V928" s="435"/>
      <c r="W928" s="435"/>
      <c r="X928" s="435"/>
      <c r="Y928" s="435"/>
      <c r="Z928" s="435"/>
    </row>
    <row r="929" spans="1:26" ht="12.75" x14ac:dyDescent="0.2">
      <c r="A929" s="435"/>
      <c r="B929" s="435"/>
      <c r="C929" s="435"/>
      <c r="D929" s="435"/>
      <c r="E929" s="435"/>
      <c r="F929" s="435"/>
      <c r="G929" s="435"/>
      <c r="H929" s="435"/>
      <c r="I929" s="435"/>
      <c r="J929" s="435"/>
      <c r="K929" s="435"/>
      <c r="L929" s="435"/>
      <c r="M929" s="435"/>
      <c r="N929" s="435"/>
      <c r="O929" s="435"/>
      <c r="P929" s="435"/>
      <c r="Q929" s="435"/>
      <c r="R929" s="435"/>
      <c r="S929" s="435"/>
      <c r="T929" s="435"/>
      <c r="U929" s="435"/>
      <c r="V929" s="435"/>
      <c r="W929" s="435"/>
      <c r="X929" s="435"/>
      <c r="Y929" s="435"/>
      <c r="Z929" s="435"/>
    </row>
    <row r="930" spans="1:26" ht="12.75" x14ac:dyDescent="0.2">
      <c r="A930" s="435"/>
      <c r="B930" s="435"/>
      <c r="C930" s="435"/>
      <c r="D930" s="435"/>
      <c r="E930" s="435"/>
      <c r="F930" s="435"/>
      <c r="G930" s="435"/>
      <c r="H930" s="435"/>
      <c r="I930" s="435"/>
      <c r="J930" s="435"/>
      <c r="K930" s="435"/>
      <c r="L930" s="435"/>
      <c r="M930" s="435"/>
      <c r="N930" s="435"/>
      <c r="O930" s="435"/>
      <c r="P930" s="435"/>
      <c r="Q930" s="435"/>
      <c r="R930" s="435"/>
      <c r="S930" s="435"/>
      <c r="T930" s="435"/>
      <c r="U930" s="435"/>
      <c r="V930" s="435"/>
      <c r="W930" s="435"/>
      <c r="X930" s="435"/>
      <c r="Y930" s="435"/>
      <c r="Z930" s="435"/>
    </row>
    <row r="931" spans="1:26" ht="12.75" x14ac:dyDescent="0.2">
      <c r="A931" s="435"/>
      <c r="B931" s="435"/>
      <c r="C931" s="435"/>
      <c r="D931" s="435"/>
      <c r="E931" s="435"/>
      <c r="F931" s="435"/>
      <c r="G931" s="435"/>
      <c r="H931" s="435"/>
      <c r="I931" s="435"/>
      <c r="J931" s="435"/>
      <c r="K931" s="435"/>
      <c r="L931" s="435"/>
      <c r="M931" s="435"/>
      <c r="N931" s="435"/>
      <c r="O931" s="435"/>
      <c r="P931" s="435"/>
      <c r="Q931" s="435"/>
      <c r="R931" s="435"/>
      <c r="S931" s="435"/>
      <c r="T931" s="435"/>
      <c r="U931" s="435"/>
      <c r="V931" s="435"/>
      <c r="W931" s="435"/>
      <c r="X931" s="435"/>
      <c r="Y931" s="435"/>
      <c r="Z931" s="435"/>
    </row>
    <row r="932" spans="1:26" ht="12.75" x14ac:dyDescent="0.2">
      <c r="A932" s="435"/>
      <c r="B932" s="435"/>
      <c r="C932" s="435"/>
      <c r="D932" s="435"/>
      <c r="E932" s="435"/>
      <c r="F932" s="435"/>
      <c r="G932" s="435"/>
      <c r="H932" s="435"/>
      <c r="I932" s="435"/>
      <c r="J932" s="435"/>
      <c r="K932" s="435"/>
      <c r="L932" s="435"/>
      <c r="M932" s="435"/>
      <c r="N932" s="435"/>
      <c r="O932" s="435"/>
      <c r="P932" s="435"/>
      <c r="Q932" s="435"/>
      <c r="R932" s="435"/>
      <c r="S932" s="435"/>
      <c r="T932" s="435"/>
      <c r="U932" s="435"/>
      <c r="V932" s="435"/>
      <c r="W932" s="435"/>
      <c r="X932" s="435"/>
      <c r="Y932" s="435"/>
      <c r="Z932" s="435"/>
    </row>
    <row r="933" spans="1:26" ht="12.75" x14ac:dyDescent="0.2">
      <c r="A933" s="435"/>
      <c r="B933" s="435"/>
      <c r="C933" s="435"/>
      <c r="D933" s="435"/>
      <c r="E933" s="435"/>
      <c r="F933" s="435"/>
      <c r="G933" s="435"/>
      <c r="H933" s="435"/>
      <c r="I933" s="435"/>
      <c r="J933" s="435"/>
      <c r="K933" s="435"/>
      <c r="L933" s="435"/>
      <c r="M933" s="435"/>
      <c r="N933" s="435"/>
      <c r="O933" s="435"/>
      <c r="P933" s="435"/>
      <c r="Q933" s="435"/>
      <c r="R933" s="435"/>
      <c r="S933" s="435"/>
      <c r="T933" s="435"/>
      <c r="U933" s="435"/>
      <c r="V933" s="435"/>
      <c r="W933" s="435"/>
      <c r="X933" s="435"/>
      <c r="Y933" s="435"/>
      <c r="Z933" s="435"/>
    </row>
    <row r="934" spans="1:26" ht="12.75" x14ac:dyDescent="0.2">
      <c r="A934" s="435"/>
      <c r="B934" s="435"/>
      <c r="C934" s="435"/>
      <c r="D934" s="435"/>
      <c r="E934" s="435"/>
      <c r="F934" s="435"/>
      <c r="G934" s="435"/>
      <c r="H934" s="435"/>
      <c r="I934" s="435"/>
      <c r="J934" s="435"/>
      <c r="K934" s="435"/>
      <c r="L934" s="435"/>
      <c r="M934" s="435"/>
      <c r="N934" s="435"/>
      <c r="O934" s="435"/>
      <c r="P934" s="435"/>
      <c r="Q934" s="435"/>
      <c r="R934" s="435"/>
      <c r="S934" s="435"/>
      <c r="T934" s="435"/>
      <c r="U934" s="435"/>
      <c r="V934" s="435"/>
      <c r="W934" s="435"/>
      <c r="X934" s="435"/>
      <c r="Y934" s="435"/>
      <c r="Z934" s="435"/>
    </row>
    <row r="935" spans="1:26" ht="12.75" x14ac:dyDescent="0.2">
      <c r="A935" s="435"/>
      <c r="B935" s="435"/>
      <c r="C935" s="435"/>
      <c r="D935" s="435"/>
      <c r="E935" s="435"/>
      <c r="F935" s="435"/>
      <c r="G935" s="435"/>
      <c r="H935" s="435"/>
      <c r="I935" s="435"/>
      <c r="J935" s="435"/>
      <c r="K935" s="435"/>
      <c r="L935" s="435"/>
      <c r="M935" s="435"/>
      <c r="N935" s="435"/>
      <c r="O935" s="435"/>
      <c r="P935" s="435"/>
      <c r="Q935" s="435"/>
      <c r="R935" s="435"/>
      <c r="S935" s="435"/>
      <c r="T935" s="435"/>
      <c r="U935" s="435"/>
      <c r="V935" s="435"/>
      <c r="W935" s="435"/>
      <c r="X935" s="435"/>
      <c r="Y935" s="435"/>
      <c r="Z935" s="435"/>
    </row>
    <row r="936" spans="1:26" ht="12.75" x14ac:dyDescent="0.2">
      <c r="A936" s="435"/>
      <c r="B936" s="435"/>
      <c r="C936" s="435"/>
      <c r="D936" s="435"/>
      <c r="E936" s="435"/>
      <c r="F936" s="435"/>
      <c r="G936" s="435"/>
      <c r="H936" s="435"/>
      <c r="I936" s="435"/>
      <c r="J936" s="435"/>
      <c r="K936" s="435"/>
      <c r="L936" s="435"/>
      <c r="M936" s="435"/>
      <c r="N936" s="435"/>
      <c r="O936" s="435"/>
      <c r="P936" s="435"/>
      <c r="Q936" s="435"/>
      <c r="R936" s="435"/>
      <c r="S936" s="435"/>
      <c r="T936" s="435"/>
      <c r="U936" s="435"/>
      <c r="V936" s="435"/>
      <c r="W936" s="435"/>
      <c r="X936" s="435"/>
      <c r="Y936" s="435"/>
      <c r="Z936" s="435"/>
    </row>
    <row r="937" spans="1:26" ht="12.75" x14ac:dyDescent="0.2">
      <c r="A937" s="435"/>
      <c r="B937" s="435"/>
      <c r="C937" s="435"/>
      <c r="D937" s="435"/>
      <c r="E937" s="435"/>
      <c r="F937" s="435"/>
      <c r="G937" s="435"/>
      <c r="H937" s="435"/>
      <c r="I937" s="435"/>
      <c r="J937" s="435"/>
      <c r="K937" s="435"/>
      <c r="L937" s="435"/>
      <c r="M937" s="435"/>
      <c r="N937" s="435"/>
      <c r="O937" s="435"/>
      <c r="P937" s="435"/>
      <c r="Q937" s="435"/>
      <c r="R937" s="435"/>
      <c r="S937" s="435"/>
      <c r="T937" s="435"/>
      <c r="U937" s="435"/>
      <c r="V937" s="435"/>
      <c r="W937" s="435"/>
      <c r="X937" s="435"/>
      <c r="Y937" s="435"/>
      <c r="Z937" s="435"/>
    </row>
    <row r="938" spans="1:26" ht="12.75" x14ac:dyDescent="0.2">
      <c r="A938" s="435"/>
      <c r="B938" s="435"/>
      <c r="C938" s="435"/>
      <c r="D938" s="435"/>
      <c r="E938" s="435"/>
      <c r="F938" s="435"/>
      <c r="G938" s="435"/>
      <c r="H938" s="435"/>
      <c r="I938" s="435"/>
      <c r="J938" s="435"/>
      <c r="K938" s="435"/>
      <c r="L938" s="435"/>
      <c r="M938" s="435"/>
      <c r="N938" s="435"/>
      <c r="O938" s="435"/>
      <c r="P938" s="435"/>
      <c r="Q938" s="435"/>
      <c r="R938" s="435"/>
      <c r="S938" s="435"/>
      <c r="T938" s="435"/>
      <c r="U938" s="435"/>
      <c r="V938" s="435"/>
      <c r="W938" s="435"/>
      <c r="X938" s="435"/>
      <c r="Y938" s="435"/>
      <c r="Z938" s="435"/>
    </row>
    <row r="939" spans="1:26" ht="12.75" x14ac:dyDescent="0.2">
      <c r="A939" s="435"/>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row>
    <row r="940" spans="1:26" ht="12.75" x14ac:dyDescent="0.2">
      <c r="A940" s="435"/>
      <c r="B940" s="435"/>
      <c r="C940" s="435"/>
      <c r="D940" s="435"/>
      <c r="E940" s="435"/>
      <c r="F940" s="435"/>
      <c r="G940" s="435"/>
      <c r="H940" s="435"/>
      <c r="I940" s="435"/>
      <c r="J940" s="435"/>
      <c r="K940" s="435"/>
      <c r="L940" s="435"/>
      <c r="M940" s="435"/>
      <c r="N940" s="435"/>
      <c r="O940" s="435"/>
      <c r="P940" s="435"/>
      <c r="Q940" s="435"/>
      <c r="R940" s="435"/>
      <c r="S940" s="435"/>
      <c r="T940" s="435"/>
      <c r="U940" s="435"/>
      <c r="V940" s="435"/>
      <c r="W940" s="435"/>
      <c r="X940" s="435"/>
      <c r="Y940" s="435"/>
      <c r="Z940" s="435"/>
    </row>
    <row r="941" spans="1:26" ht="12.75" x14ac:dyDescent="0.2">
      <c r="A941" s="435"/>
      <c r="B941" s="435"/>
      <c r="C941" s="435"/>
      <c r="D941" s="435"/>
      <c r="E941" s="435"/>
      <c r="F941" s="435"/>
      <c r="G941" s="435"/>
      <c r="H941" s="435"/>
      <c r="I941" s="435"/>
      <c r="J941" s="435"/>
      <c r="K941" s="435"/>
      <c r="L941" s="435"/>
      <c r="M941" s="435"/>
      <c r="N941" s="435"/>
      <c r="O941" s="435"/>
      <c r="P941" s="435"/>
      <c r="Q941" s="435"/>
      <c r="R941" s="435"/>
      <c r="S941" s="435"/>
      <c r="T941" s="435"/>
      <c r="U941" s="435"/>
      <c r="V941" s="435"/>
      <c r="W941" s="435"/>
      <c r="X941" s="435"/>
      <c r="Y941" s="435"/>
      <c r="Z941" s="435"/>
    </row>
    <row r="942" spans="1:26" ht="12.75" x14ac:dyDescent="0.2">
      <c r="A942" s="435"/>
      <c r="B942" s="435"/>
      <c r="C942" s="435"/>
      <c r="D942" s="435"/>
      <c r="E942" s="435"/>
      <c r="F942" s="435"/>
      <c r="G942" s="435"/>
      <c r="H942" s="435"/>
      <c r="I942" s="435"/>
      <c r="J942" s="435"/>
      <c r="K942" s="435"/>
      <c r="L942" s="435"/>
      <c r="M942" s="435"/>
      <c r="N942" s="435"/>
      <c r="O942" s="435"/>
      <c r="P942" s="435"/>
      <c r="Q942" s="435"/>
      <c r="R942" s="435"/>
      <c r="S942" s="435"/>
      <c r="T942" s="435"/>
      <c r="U942" s="435"/>
      <c r="V942" s="435"/>
      <c r="W942" s="435"/>
      <c r="X942" s="435"/>
      <c r="Y942" s="435"/>
      <c r="Z942" s="435"/>
    </row>
    <row r="943" spans="1:26" ht="12.75" x14ac:dyDescent="0.2">
      <c r="A943" s="435"/>
      <c r="B943" s="435"/>
      <c r="C943" s="435"/>
      <c r="D943" s="435"/>
      <c r="E943" s="435"/>
      <c r="F943" s="435"/>
      <c r="G943" s="435"/>
      <c r="H943" s="435"/>
      <c r="I943" s="435"/>
      <c r="J943" s="435"/>
      <c r="K943" s="435"/>
      <c r="L943" s="435"/>
      <c r="M943" s="435"/>
      <c r="N943" s="435"/>
      <c r="O943" s="435"/>
      <c r="P943" s="435"/>
      <c r="Q943" s="435"/>
      <c r="R943" s="435"/>
      <c r="S943" s="435"/>
      <c r="T943" s="435"/>
      <c r="U943" s="435"/>
      <c r="V943" s="435"/>
      <c r="W943" s="435"/>
      <c r="X943" s="435"/>
      <c r="Y943" s="435"/>
      <c r="Z943" s="435"/>
    </row>
    <row r="944" spans="1:26" ht="12.75" x14ac:dyDescent="0.2">
      <c r="A944" s="435"/>
      <c r="B944" s="435"/>
      <c r="C944" s="435"/>
      <c r="D944" s="435"/>
      <c r="E944" s="435"/>
      <c r="F944" s="435"/>
      <c r="G944" s="435"/>
      <c r="H944" s="435"/>
      <c r="I944" s="435"/>
      <c r="J944" s="435"/>
      <c r="K944" s="435"/>
      <c r="L944" s="435"/>
      <c r="M944" s="435"/>
      <c r="N944" s="435"/>
      <c r="O944" s="435"/>
      <c r="P944" s="435"/>
      <c r="Q944" s="435"/>
      <c r="R944" s="435"/>
      <c r="S944" s="435"/>
      <c r="T944" s="435"/>
      <c r="U944" s="435"/>
      <c r="V944" s="435"/>
      <c r="W944" s="435"/>
      <c r="X944" s="435"/>
      <c r="Y944" s="435"/>
      <c r="Z944" s="435"/>
    </row>
    <row r="945" spans="1:26" ht="12.75" x14ac:dyDescent="0.2">
      <c r="A945" s="435"/>
      <c r="B945" s="435"/>
      <c r="C945" s="435"/>
      <c r="D945" s="435"/>
      <c r="E945" s="435"/>
      <c r="F945" s="435"/>
      <c r="G945" s="435"/>
      <c r="H945" s="435"/>
      <c r="I945" s="435"/>
      <c r="J945" s="435"/>
      <c r="K945" s="435"/>
      <c r="L945" s="435"/>
      <c r="M945" s="435"/>
      <c r="N945" s="435"/>
      <c r="O945" s="435"/>
      <c r="P945" s="435"/>
      <c r="Q945" s="435"/>
      <c r="R945" s="435"/>
      <c r="S945" s="435"/>
      <c r="T945" s="435"/>
      <c r="U945" s="435"/>
      <c r="V945" s="435"/>
      <c r="W945" s="435"/>
      <c r="X945" s="435"/>
      <c r="Y945" s="435"/>
      <c r="Z945" s="435"/>
    </row>
    <row r="946" spans="1:26" ht="12.75" x14ac:dyDescent="0.2">
      <c r="A946" s="435"/>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row>
    <row r="947" spans="1:26" ht="12.75" x14ac:dyDescent="0.2">
      <c r="A947" s="435"/>
      <c r="B947" s="435"/>
      <c r="C947" s="435"/>
      <c r="D947" s="435"/>
      <c r="E947" s="435"/>
      <c r="F947" s="435"/>
      <c r="G947" s="435"/>
      <c r="H947" s="435"/>
      <c r="I947" s="435"/>
      <c r="J947" s="435"/>
      <c r="K947" s="435"/>
      <c r="L947" s="435"/>
      <c r="M947" s="435"/>
      <c r="N947" s="435"/>
      <c r="O947" s="435"/>
      <c r="P947" s="435"/>
      <c r="Q947" s="435"/>
      <c r="R947" s="435"/>
      <c r="S947" s="435"/>
      <c r="T947" s="435"/>
      <c r="U947" s="435"/>
      <c r="V947" s="435"/>
      <c r="W947" s="435"/>
      <c r="X947" s="435"/>
      <c r="Y947" s="435"/>
      <c r="Z947" s="435"/>
    </row>
    <row r="948" spans="1:26" ht="12.75" x14ac:dyDescent="0.2">
      <c r="A948" s="435"/>
      <c r="B948" s="435"/>
      <c r="C948" s="435"/>
      <c r="D948" s="435"/>
      <c r="E948" s="435"/>
      <c r="F948" s="435"/>
      <c r="G948" s="435"/>
      <c r="H948" s="435"/>
      <c r="I948" s="435"/>
      <c r="J948" s="435"/>
      <c r="K948" s="435"/>
      <c r="L948" s="435"/>
      <c r="M948" s="435"/>
      <c r="N948" s="435"/>
      <c r="O948" s="435"/>
      <c r="P948" s="435"/>
      <c r="Q948" s="435"/>
      <c r="R948" s="435"/>
      <c r="S948" s="435"/>
      <c r="T948" s="435"/>
      <c r="U948" s="435"/>
      <c r="V948" s="435"/>
      <c r="W948" s="435"/>
      <c r="X948" s="435"/>
      <c r="Y948" s="435"/>
      <c r="Z948" s="435"/>
    </row>
    <row r="949" spans="1:26" ht="12.75" x14ac:dyDescent="0.2">
      <c r="A949" s="435"/>
      <c r="B949" s="435"/>
      <c r="C949" s="435"/>
      <c r="D949" s="435"/>
      <c r="E949" s="435"/>
      <c r="F949" s="435"/>
      <c r="G949" s="435"/>
      <c r="H949" s="435"/>
      <c r="I949" s="435"/>
      <c r="J949" s="435"/>
      <c r="K949" s="435"/>
      <c r="L949" s="435"/>
      <c r="M949" s="435"/>
      <c r="N949" s="435"/>
      <c r="O949" s="435"/>
      <c r="P949" s="435"/>
      <c r="Q949" s="435"/>
      <c r="R949" s="435"/>
      <c r="S949" s="435"/>
      <c r="T949" s="435"/>
      <c r="U949" s="435"/>
      <c r="V949" s="435"/>
      <c r="W949" s="435"/>
      <c r="X949" s="435"/>
      <c r="Y949" s="435"/>
      <c r="Z949" s="435"/>
    </row>
    <row r="950" spans="1:26" ht="12.75" x14ac:dyDescent="0.2">
      <c r="A950" s="435"/>
      <c r="B950" s="435"/>
      <c r="C950" s="435"/>
      <c r="D950" s="435"/>
      <c r="E950" s="435"/>
      <c r="F950" s="435"/>
      <c r="G950" s="435"/>
      <c r="H950" s="435"/>
      <c r="I950" s="435"/>
      <c r="J950" s="435"/>
      <c r="K950" s="435"/>
      <c r="L950" s="435"/>
      <c r="M950" s="435"/>
      <c r="N950" s="435"/>
      <c r="O950" s="435"/>
      <c r="P950" s="435"/>
      <c r="Q950" s="435"/>
      <c r="R950" s="435"/>
      <c r="S950" s="435"/>
      <c r="T950" s="435"/>
      <c r="U950" s="435"/>
      <c r="V950" s="435"/>
      <c r="W950" s="435"/>
      <c r="X950" s="435"/>
      <c r="Y950" s="435"/>
      <c r="Z950" s="435"/>
    </row>
    <row r="951" spans="1:26" ht="12.75" x14ac:dyDescent="0.2">
      <c r="A951" s="435"/>
      <c r="B951" s="435"/>
      <c r="C951" s="435"/>
      <c r="D951" s="435"/>
      <c r="E951" s="435"/>
      <c r="F951" s="435"/>
      <c r="G951" s="435"/>
      <c r="H951" s="435"/>
      <c r="I951" s="435"/>
      <c r="J951" s="435"/>
      <c r="K951" s="435"/>
      <c r="L951" s="435"/>
      <c r="M951" s="435"/>
      <c r="N951" s="435"/>
      <c r="O951" s="435"/>
      <c r="P951" s="435"/>
      <c r="Q951" s="435"/>
      <c r="R951" s="435"/>
      <c r="S951" s="435"/>
      <c r="T951" s="435"/>
      <c r="U951" s="435"/>
      <c r="V951" s="435"/>
      <c r="W951" s="435"/>
      <c r="X951" s="435"/>
      <c r="Y951" s="435"/>
      <c r="Z951" s="435"/>
    </row>
    <row r="952" spans="1:26" ht="12.75" x14ac:dyDescent="0.2">
      <c r="A952" s="435"/>
      <c r="B952" s="435"/>
      <c r="C952" s="435"/>
      <c r="D952" s="435"/>
      <c r="E952" s="435"/>
      <c r="F952" s="435"/>
      <c r="G952" s="435"/>
      <c r="H952" s="435"/>
      <c r="I952" s="435"/>
      <c r="J952" s="435"/>
      <c r="K952" s="435"/>
      <c r="L952" s="435"/>
      <c r="M952" s="435"/>
      <c r="N952" s="435"/>
      <c r="O952" s="435"/>
      <c r="P952" s="435"/>
      <c r="Q952" s="435"/>
      <c r="R952" s="435"/>
      <c r="S952" s="435"/>
      <c r="T952" s="435"/>
      <c r="U952" s="435"/>
      <c r="V952" s="435"/>
      <c r="W952" s="435"/>
      <c r="X952" s="435"/>
      <c r="Y952" s="435"/>
      <c r="Z952" s="435"/>
    </row>
    <row r="953" spans="1:26" ht="12.75" x14ac:dyDescent="0.2">
      <c r="A953" s="435"/>
      <c r="B953" s="435"/>
      <c r="C953" s="435"/>
      <c r="D953" s="435"/>
      <c r="E953" s="435"/>
      <c r="F953" s="435"/>
      <c r="G953" s="435"/>
      <c r="H953" s="435"/>
      <c r="I953" s="435"/>
      <c r="J953" s="435"/>
      <c r="K953" s="435"/>
      <c r="L953" s="435"/>
      <c r="M953" s="435"/>
      <c r="N953" s="435"/>
      <c r="O953" s="435"/>
      <c r="P953" s="435"/>
      <c r="Q953" s="435"/>
      <c r="R953" s="435"/>
      <c r="S953" s="435"/>
      <c r="T953" s="435"/>
      <c r="U953" s="435"/>
      <c r="V953" s="435"/>
      <c r="W953" s="435"/>
      <c r="X953" s="435"/>
      <c r="Y953" s="435"/>
      <c r="Z953" s="435"/>
    </row>
    <row r="954" spans="1:26" ht="12.75" x14ac:dyDescent="0.2">
      <c r="A954" s="435"/>
      <c r="B954" s="435"/>
      <c r="C954" s="435"/>
      <c r="D954" s="435"/>
      <c r="E954" s="435"/>
      <c r="F954" s="435"/>
      <c r="G954" s="435"/>
      <c r="H954" s="435"/>
      <c r="I954" s="435"/>
      <c r="J954" s="435"/>
      <c r="K954" s="435"/>
      <c r="L954" s="435"/>
      <c r="M954" s="435"/>
      <c r="N954" s="435"/>
      <c r="O954" s="435"/>
      <c r="P954" s="435"/>
      <c r="Q954" s="435"/>
      <c r="R954" s="435"/>
      <c r="S954" s="435"/>
      <c r="T954" s="435"/>
      <c r="U954" s="435"/>
      <c r="V954" s="435"/>
      <c r="W954" s="435"/>
      <c r="X954" s="435"/>
      <c r="Y954" s="435"/>
      <c r="Z954" s="435"/>
    </row>
    <row r="955" spans="1:26" ht="12.75" x14ac:dyDescent="0.2">
      <c r="A955" s="435"/>
      <c r="B955" s="435"/>
      <c r="C955" s="435"/>
      <c r="D955" s="435"/>
      <c r="E955" s="435"/>
      <c r="F955" s="435"/>
      <c r="G955" s="435"/>
      <c r="H955" s="435"/>
      <c r="I955" s="435"/>
      <c r="J955" s="435"/>
      <c r="K955" s="435"/>
      <c r="L955" s="435"/>
      <c r="M955" s="435"/>
      <c r="N955" s="435"/>
      <c r="O955" s="435"/>
      <c r="P955" s="435"/>
      <c r="Q955" s="435"/>
      <c r="R955" s="435"/>
      <c r="S955" s="435"/>
      <c r="T955" s="435"/>
      <c r="U955" s="435"/>
      <c r="V955" s="435"/>
      <c r="W955" s="435"/>
      <c r="X955" s="435"/>
      <c r="Y955" s="435"/>
      <c r="Z955" s="435"/>
    </row>
    <row r="956" spans="1:26" ht="12.75" x14ac:dyDescent="0.2">
      <c r="A956" s="435"/>
      <c r="B956" s="435"/>
      <c r="C956" s="435"/>
      <c r="D956" s="435"/>
      <c r="E956" s="435"/>
      <c r="F956" s="435"/>
      <c r="G956" s="435"/>
      <c r="H956" s="435"/>
      <c r="I956" s="435"/>
      <c r="J956" s="435"/>
      <c r="K956" s="435"/>
      <c r="L956" s="435"/>
      <c r="M956" s="435"/>
      <c r="N956" s="435"/>
      <c r="O956" s="435"/>
      <c r="P956" s="435"/>
      <c r="Q956" s="435"/>
      <c r="R956" s="435"/>
      <c r="S956" s="435"/>
      <c r="T956" s="435"/>
      <c r="U956" s="435"/>
      <c r="V956" s="435"/>
      <c r="W956" s="435"/>
      <c r="X956" s="435"/>
      <c r="Y956" s="435"/>
      <c r="Z956" s="435"/>
    </row>
    <row r="957" spans="1:26" ht="12.75" x14ac:dyDescent="0.2">
      <c r="A957" s="435"/>
      <c r="B957" s="435"/>
      <c r="C957" s="435"/>
      <c r="D957" s="435"/>
      <c r="E957" s="435"/>
      <c r="F957" s="435"/>
      <c r="G957" s="435"/>
      <c r="H957" s="435"/>
      <c r="I957" s="435"/>
      <c r="J957" s="435"/>
      <c r="K957" s="435"/>
      <c r="L957" s="435"/>
      <c r="M957" s="435"/>
      <c r="N957" s="435"/>
      <c r="O957" s="435"/>
      <c r="P957" s="435"/>
      <c r="Q957" s="435"/>
      <c r="R957" s="435"/>
      <c r="S957" s="435"/>
      <c r="T957" s="435"/>
      <c r="U957" s="435"/>
      <c r="V957" s="435"/>
      <c r="W957" s="435"/>
      <c r="X957" s="435"/>
      <c r="Y957" s="435"/>
      <c r="Z957" s="435"/>
    </row>
    <row r="958" spans="1:26" ht="12.75" x14ac:dyDescent="0.2">
      <c r="A958" s="435"/>
      <c r="B958" s="435"/>
      <c r="C958" s="435"/>
      <c r="D958" s="435"/>
      <c r="E958" s="435"/>
      <c r="F958" s="435"/>
      <c r="G958" s="435"/>
      <c r="H958" s="435"/>
      <c r="I958" s="435"/>
      <c r="J958" s="435"/>
      <c r="K958" s="435"/>
      <c r="L958" s="435"/>
      <c r="M958" s="435"/>
      <c r="N958" s="435"/>
      <c r="O958" s="435"/>
      <c r="P958" s="435"/>
      <c r="Q958" s="435"/>
      <c r="R958" s="435"/>
      <c r="S958" s="435"/>
      <c r="T958" s="435"/>
      <c r="U958" s="435"/>
      <c r="V958" s="435"/>
      <c r="W958" s="435"/>
      <c r="X958" s="435"/>
      <c r="Y958" s="435"/>
      <c r="Z958" s="435"/>
    </row>
    <row r="959" spans="1:26" ht="12.75" x14ac:dyDescent="0.2">
      <c r="A959" s="435"/>
      <c r="B959" s="435"/>
      <c r="C959" s="435"/>
      <c r="D959" s="435"/>
      <c r="E959" s="435"/>
      <c r="F959" s="435"/>
      <c r="G959" s="435"/>
      <c r="H959" s="435"/>
      <c r="I959" s="435"/>
      <c r="J959" s="435"/>
      <c r="K959" s="435"/>
      <c r="L959" s="435"/>
      <c r="M959" s="435"/>
      <c r="N959" s="435"/>
      <c r="O959" s="435"/>
      <c r="P959" s="435"/>
      <c r="Q959" s="435"/>
      <c r="R959" s="435"/>
      <c r="S959" s="435"/>
      <c r="T959" s="435"/>
      <c r="U959" s="435"/>
      <c r="V959" s="435"/>
      <c r="W959" s="435"/>
      <c r="X959" s="435"/>
      <c r="Y959" s="435"/>
      <c r="Z959" s="435"/>
    </row>
    <row r="960" spans="1:26" ht="12.75" x14ac:dyDescent="0.2">
      <c r="A960" s="435"/>
      <c r="B960" s="435"/>
      <c r="C960" s="435"/>
      <c r="D960" s="435"/>
      <c r="E960" s="435"/>
      <c r="F960" s="435"/>
      <c r="G960" s="435"/>
      <c r="H960" s="435"/>
      <c r="I960" s="435"/>
      <c r="J960" s="435"/>
      <c r="K960" s="435"/>
      <c r="L960" s="435"/>
      <c r="M960" s="435"/>
      <c r="N960" s="435"/>
      <c r="O960" s="435"/>
      <c r="P960" s="435"/>
      <c r="Q960" s="435"/>
      <c r="R960" s="435"/>
      <c r="S960" s="435"/>
      <c r="T960" s="435"/>
      <c r="U960" s="435"/>
      <c r="V960" s="435"/>
      <c r="W960" s="435"/>
      <c r="X960" s="435"/>
      <c r="Y960" s="435"/>
      <c r="Z960" s="435"/>
    </row>
    <row r="961" spans="1:26" ht="12.75" x14ac:dyDescent="0.2">
      <c r="A961" s="435"/>
      <c r="B961" s="435"/>
      <c r="C961" s="435"/>
      <c r="D961" s="435"/>
      <c r="E961" s="435"/>
      <c r="F961" s="435"/>
      <c r="G961" s="435"/>
      <c r="H961" s="435"/>
      <c r="I961" s="435"/>
      <c r="J961" s="435"/>
      <c r="K961" s="435"/>
      <c r="L961" s="435"/>
      <c r="M961" s="435"/>
      <c r="N961" s="435"/>
      <c r="O961" s="435"/>
      <c r="P961" s="435"/>
      <c r="Q961" s="435"/>
      <c r="R961" s="435"/>
      <c r="S961" s="435"/>
      <c r="T961" s="435"/>
      <c r="U961" s="435"/>
      <c r="V961" s="435"/>
      <c r="W961" s="435"/>
      <c r="X961" s="435"/>
      <c r="Y961" s="435"/>
      <c r="Z961" s="435"/>
    </row>
    <row r="962" spans="1:26" ht="12.75" x14ac:dyDescent="0.2">
      <c r="A962" s="435"/>
      <c r="B962" s="435"/>
      <c r="C962" s="435"/>
      <c r="D962" s="435"/>
      <c r="E962" s="435"/>
      <c r="F962" s="435"/>
      <c r="G962" s="435"/>
      <c r="H962" s="435"/>
      <c r="I962" s="435"/>
      <c r="J962" s="435"/>
      <c r="K962" s="435"/>
      <c r="L962" s="435"/>
      <c r="M962" s="435"/>
      <c r="N962" s="435"/>
      <c r="O962" s="435"/>
      <c r="P962" s="435"/>
      <c r="Q962" s="435"/>
      <c r="R962" s="435"/>
      <c r="S962" s="435"/>
      <c r="T962" s="435"/>
      <c r="U962" s="435"/>
      <c r="V962" s="435"/>
      <c r="W962" s="435"/>
      <c r="X962" s="435"/>
      <c r="Y962" s="435"/>
      <c r="Z962" s="435"/>
    </row>
    <row r="963" spans="1:26" ht="12.75" x14ac:dyDescent="0.2">
      <c r="A963" s="435"/>
      <c r="B963" s="435"/>
      <c r="C963" s="435"/>
      <c r="D963" s="435"/>
      <c r="E963" s="435"/>
      <c r="F963" s="435"/>
      <c r="G963" s="435"/>
      <c r="H963" s="435"/>
      <c r="I963" s="435"/>
      <c r="J963" s="435"/>
      <c r="K963" s="435"/>
      <c r="L963" s="435"/>
      <c r="M963" s="435"/>
      <c r="N963" s="435"/>
      <c r="O963" s="435"/>
      <c r="P963" s="435"/>
      <c r="Q963" s="435"/>
      <c r="R963" s="435"/>
      <c r="S963" s="435"/>
      <c r="T963" s="435"/>
      <c r="U963" s="435"/>
      <c r="V963" s="435"/>
      <c r="W963" s="435"/>
      <c r="X963" s="435"/>
      <c r="Y963" s="435"/>
      <c r="Z963" s="435"/>
    </row>
    <row r="964" spans="1:26" ht="12.75" x14ac:dyDescent="0.2">
      <c r="A964" s="435"/>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row>
    <row r="965" spans="1:26" ht="12.75" x14ac:dyDescent="0.2">
      <c r="A965" s="435"/>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row>
    <row r="966" spans="1:26" ht="12.75" x14ac:dyDescent="0.2">
      <c r="A966" s="435"/>
      <c r="B966" s="435"/>
      <c r="C966" s="435"/>
      <c r="D966" s="435"/>
      <c r="E966" s="435"/>
      <c r="F966" s="435"/>
      <c r="G966" s="435"/>
      <c r="H966" s="435"/>
      <c r="I966" s="435"/>
      <c r="J966" s="435"/>
      <c r="K966" s="435"/>
      <c r="L966" s="435"/>
      <c r="M966" s="435"/>
      <c r="N966" s="435"/>
      <c r="O966" s="435"/>
      <c r="P966" s="435"/>
      <c r="Q966" s="435"/>
      <c r="R966" s="435"/>
      <c r="S966" s="435"/>
      <c r="T966" s="435"/>
      <c r="U966" s="435"/>
      <c r="V966" s="435"/>
      <c r="W966" s="435"/>
      <c r="X966" s="435"/>
      <c r="Y966" s="435"/>
      <c r="Z966" s="435"/>
    </row>
    <row r="967" spans="1:26" ht="12.75" x14ac:dyDescent="0.2">
      <c r="A967" s="435"/>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row>
    <row r="968" spans="1:26" ht="12.75" x14ac:dyDescent="0.2">
      <c r="A968" s="435"/>
      <c r="B968" s="435"/>
      <c r="C968" s="435"/>
      <c r="D968" s="435"/>
      <c r="E968" s="435"/>
      <c r="F968" s="435"/>
      <c r="G968" s="435"/>
      <c r="H968" s="435"/>
      <c r="I968" s="435"/>
      <c r="J968" s="435"/>
      <c r="K968" s="435"/>
      <c r="L968" s="435"/>
      <c r="M968" s="435"/>
      <c r="N968" s="435"/>
      <c r="O968" s="435"/>
      <c r="P968" s="435"/>
      <c r="Q968" s="435"/>
      <c r="R968" s="435"/>
      <c r="S968" s="435"/>
      <c r="T968" s="435"/>
      <c r="U968" s="435"/>
      <c r="V968" s="435"/>
      <c r="W968" s="435"/>
      <c r="X968" s="435"/>
      <c r="Y968" s="435"/>
      <c r="Z968" s="435"/>
    </row>
    <row r="969" spans="1:26" ht="12.75" x14ac:dyDescent="0.2">
      <c r="A969" s="435"/>
      <c r="B969" s="435"/>
      <c r="C969" s="435"/>
      <c r="D969" s="435"/>
      <c r="E969" s="435"/>
      <c r="F969" s="435"/>
      <c r="G969" s="435"/>
      <c r="H969" s="435"/>
      <c r="I969" s="435"/>
      <c r="J969" s="435"/>
      <c r="K969" s="435"/>
      <c r="L969" s="435"/>
      <c r="M969" s="435"/>
      <c r="N969" s="435"/>
      <c r="O969" s="435"/>
      <c r="P969" s="435"/>
      <c r="Q969" s="435"/>
      <c r="R969" s="435"/>
      <c r="S969" s="435"/>
      <c r="T969" s="435"/>
      <c r="U969" s="435"/>
      <c r="V969" s="435"/>
      <c r="W969" s="435"/>
      <c r="X969" s="435"/>
      <c r="Y969" s="435"/>
      <c r="Z969" s="435"/>
    </row>
    <row r="970" spans="1:26" ht="12.75" x14ac:dyDescent="0.2">
      <c r="A970" s="435"/>
      <c r="B970" s="435"/>
      <c r="C970" s="435"/>
      <c r="D970" s="435"/>
      <c r="E970" s="435"/>
      <c r="F970" s="435"/>
      <c r="G970" s="435"/>
      <c r="H970" s="435"/>
      <c r="I970" s="435"/>
      <c r="J970" s="435"/>
      <c r="K970" s="435"/>
      <c r="L970" s="435"/>
      <c r="M970" s="435"/>
      <c r="N970" s="435"/>
      <c r="O970" s="435"/>
      <c r="P970" s="435"/>
      <c r="Q970" s="435"/>
      <c r="R970" s="435"/>
      <c r="S970" s="435"/>
      <c r="T970" s="435"/>
      <c r="U970" s="435"/>
      <c r="V970" s="435"/>
      <c r="W970" s="435"/>
      <c r="X970" s="435"/>
      <c r="Y970" s="435"/>
      <c r="Z970" s="435"/>
    </row>
    <row r="971" spans="1:26" ht="12.75" x14ac:dyDescent="0.2">
      <c r="A971" s="435"/>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row>
    <row r="972" spans="1:26" ht="12.75" x14ac:dyDescent="0.2">
      <c r="A972" s="435"/>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row>
    <row r="973" spans="1:26" ht="12.75" x14ac:dyDescent="0.2">
      <c r="A973" s="435"/>
      <c r="B973" s="435"/>
      <c r="C973" s="435"/>
      <c r="D973" s="435"/>
      <c r="E973" s="435"/>
      <c r="F973" s="435"/>
      <c r="G973" s="435"/>
      <c r="H973" s="435"/>
      <c r="I973" s="435"/>
      <c r="J973" s="435"/>
      <c r="K973" s="435"/>
      <c r="L973" s="435"/>
      <c r="M973" s="435"/>
      <c r="N973" s="435"/>
      <c r="O973" s="435"/>
      <c r="P973" s="435"/>
      <c r="Q973" s="435"/>
      <c r="R973" s="435"/>
      <c r="S973" s="435"/>
      <c r="T973" s="435"/>
      <c r="U973" s="435"/>
      <c r="V973" s="435"/>
      <c r="W973" s="435"/>
      <c r="X973" s="435"/>
      <c r="Y973" s="435"/>
      <c r="Z973" s="435"/>
    </row>
    <row r="974" spans="1:26" ht="12.75" x14ac:dyDescent="0.2">
      <c r="A974" s="435"/>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row>
    <row r="975" spans="1:26" ht="12.75" x14ac:dyDescent="0.2">
      <c r="A975" s="435"/>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row>
    <row r="976" spans="1:26" ht="12.75" x14ac:dyDescent="0.2">
      <c r="A976" s="435"/>
      <c r="B976" s="435"/>
      <c r="C976" s="435"/>
      <c r="D976" s="435"/>
      <c r="E976" s="435"/>
      <c r="F976" s="435"/>
      <c r="G976" s="435"/>
      <c r="H976" s="435"/>
      <c r="I976" s="435"/>
      <c r="J976" s="435"/>
      <c r="K976" s="435"/>
      <c r="L976" s="435"/>
      <c r="M976" s="435"/>
      <c r="N976" s="435"/>
      <c r="O976" s="435"/>
      <c r="P976" s="435"/>
      <c r="Q976" s="435"/>
      <c r="R976" s="435"/>
      <c r="S976" s="435"/>
      <c r="T976" s="435"/>
      <c r="U976" s="435"/>
      <c r="V976" s="435"/>
      <c r="W976" s="435"/>
      <c r="X976" s="435"/>
      <c r="Y976" s="435"/>
      <c r="Z976" s="435"/>
    </row>
    <row r="977" spans="1:26" ht="12.75" x14ac:dyDescent="0.2">
      <c r="A977" s="435"/>
      <c r="B977" s="435"/>
      <c r="C977" s="435"/>
      <c r="D977" s="435"/>
      <c r="E977" s="435"/>
      <c r="F977" s="435"/>
      <c r="G977" s="435"/>
      <c r="H977" s="435"/>
      <c r="I977" s="435"/>
      <c r="J977" s="435"/>
      <c r="K977" s="435"/>
      <c r="L977" s="435"/>
      <c r="M977" s="435"/>
      <c r="N977" s="435"/>
      <c r="O977" s="435"/>
      <c r="P977" s="435"/>
      <c r="Q977" s="435"/>
      <c r="R977" s="435"/>
      <c r="S977" s="435"/>
      <c r="T977" s="435"/>
      <c r="U977" s="435"/>
      <c r="V977" s="435"/>
      <c r="W977" s="435"/>
      <c r="X977" s="435"/>
      <c r="Y977" s="435"/>
      <c r="Z977" s="435"/>
    </row>
    <row r="978" spans="1:26" ht="12.75" x14ac:dyDescent="0.2">
      <c r="A978" s="435"/>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row>
    <row r="979" spans="1:26" ht="12.75" x14ac:dyDescent="0.2">
      <c r="A979" s="435"/>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row>
    <row r="980" spans="1:26" ht="12.75" x14ac:dyDescent="0.2">
      <c r="A980" s="435"/>
      <c r="B980" s="435"/>
      <c r="C980" s="435"/>
      <c r="D980" s="435"/>
      <c r="E980" s="435"/>
      <c r="F980" s="435"/>
      <c r="G980" s="435"/>
      <c r="H980" s="435"/>
      <c r="I980" s="435"/>
      <c r="J980" s="435"/>
      <c r="K980" s="435"/>
      <c r="L980" s="435"/>
      <c r="M980" s="435"/>
      <c r="N980" s="435"/>
      <c r="O980" s="435"/>
      <c r="P980" s="435"/>
      <c r="Q980" s="435"/>
      <c r="R980" s="435"/>
      <c r="S980" s="435"/>
      <c r="T980" s="435"/>
      <c r="U980" s="435"/>
      <c r="V980" s="435"/>
      <c r="W980" s="435"/>
      <c r="X980" s="435"/>
      <c r="Y980" s="435"/>
      <c r="Z980" s="435"/>
    </row>
    <row r="981" spans="1:26" ht="12.75" x14ac:dyDescent="0.2">
      <c r="A981" s="435"/>
      <c r="B981" s="435"/>
      <c r="C981" s="435"/>
      <c r="D981" s="435"/>
      <c r="E981" s="435"/>
      <c r="F981" s="435"/>
      <c r="G981" s="435"/>
      <c r="H981" s="435"/>
      <c r="I981" s="435"/>
      <c r="J981" s="435"/>
      <c r="K981" s="435"/>
      <c r="L981" s="435"/>
      <c r="M981" s="435"/>
      <c r="N981" s="435"/>
      <c r="O981" s="435"/>
      <c r="P981" s="435"/>
      <c r="Q981" s="435"/>
      <c r="R981" s="435"/>
      <c r="S981" s="435"/>
      <c r="T981" s="435"/>
      <c r="U981" s="435"/>
      <c r="V981" s="435"/>
      <c r="W981" s="435"/>
      <c r="X981" s="435"/>
      <c r="Y981" s="435"/>
      <c r="Z981" s="435"/>
    </row>
    <row r="982" spans="1:26" ht="12.75" x14ac:dyDescent="0.2">
      <c r="A982" s="435"/>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row>
    <row r="983" spans="1:26" ht="12.75" x14ac:dyDescent="0.2">
      <c r="A983" s="435"/>
      <c r="B983" s="435"/>
      <c r="C983" s="435"/>
      <c r="D983" s="435"/>
      <c r="E983" s="435"/>
      <c r="F983" s="435"/>
      <c r="G983" s="435"/>
      <c r="H983" s="435"/>
      <c r="I983" s="435"/>
      <c r="J983" s="435"/>
      <c r="K983" s="435"/>
      <c r="L983" s="435"/>
      <c r="M983" s="435"/>
      <c r="N983" s="435"/>
      <c r="O983" s="435"/>
      <c r="P983" s="435"/>
      <c r="Q983" s="435"/>
      <c r="R983" s="435"/>
      <c r="S983" s="435"/>
      <c r="T983" s="435"/>
      <c r="U983" s="435"/>
      <c r="V983" s="435"/>
      <c r="W983" s="435"/>
      <c r="X983" s="435"/>
      <c r="Y983" s="435"/>
      <c r="Z983" s="435"/>
    </row>
    <row r="984" spans="1:26" ht="12.75" x14ac:dyDescent="0.2">
      <c r="A984" s="435"/>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row>
    <row r="985" spans="1:26" ht="12.75" x14ac:dyDescent="0.2">
      <c r="A985" s="435"/>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row>
    <row r="986" spans="1:26" ht="12.75" x14ac:dyDescent="0.2">
      <c r="A986" s="435"/>
      <c r="B986" s="435"/>
      <c r="C986" s="435"/>
      <c r="D986" s="435"/>
      <c r="E986" s="435"/>
      <c r="F986" s="435"/>
      <c r="G986" s="435"/>
      <c r="H986" s="435"/>
      <c r="I986" s="435"/>
      <c r="J986" s="435"/>
      <c r="K986" s="435"/>
      <c r="L986" s="435"/>
      <c r="M986" s="435"/>
      <c r="N986" s="435"/>
      <c r="O986" s="435"/>
      <c r="P986" s="435"/>
      <c r="Q986" s="435"/>
      <c r="R986" s="435"/>
      <c r="S986" s="435"/>
      <c r="T986" s="435"/>
      <c r="U986" s="435"/>
      <c r="V986" s="435"/>
      <c r="W986" s="435"/>
      <c r="X986" s="435"/>
      <c r="Y986" s="435"/>
      <c r="Z986" s="435"/>
    </row>
    <row r="987" spans="1:26" ht="12.75" x14ac:dyDescent="0.2">
      <c r="A987" s="435"/>
      <c r="B987" s="435"/>
      <c r="C987" s="435"/>
      <c r="D987" s="435"/>
      <c r="E987" s="435"/>
      <c r="F987" s="435"/>
      <c r="G987" s="435"/>
      <c r="H987" s="435"/>
      <c r="I987" s="435"/>
      <c r="J987" s="435"/>
      <c r="K987" s="435"/>
      <c r="L987" s="435"/>
      <c r="M987" s="435"/>
      <c r="N987" s="435"/>
      <c r="O987" s="435"/>
      <c r="P987" s="435"/>
      <c r="Q987" s="435"/>
      <c r="R987" s="435"/>
      <c r="S987" s="435"/>
      <c r="T987" s="435"/>
      <c r="U987" s="435"/>
      <c r="V987" s="435"/>
      <c r="W987" s="435"/>
      <c r="X987" s="435"/>
      <c r="Y987" s="435"/>
      <c r="Z987" s="435"/>
    </row>
    <row r="988" spans="1:26" ht="12.75" x14ac:dyDescent="0.2">
      <c r="A988" s="435"/>
      <c r="B988" s="435"/>
      <c r="C988" s="435"/>
      <c r="D988" s="435"/>
      <c r="E988" s="435"/>
      <c r="F988" s="435"/>
      <c r="G988" s="435"/>
      <c r="H988" s="435"/>
      <c r="I988" s="435"/>
      <c r="J988" s="435"/>
      <c r="K988" s="435"/>
      <c r="L988" s="435"/>
      <c r="M988" s="435"/>
      <c r="N988" s="435"/>
      <c r="O988" s="435"/>
      <c r="P988" s="435"/>
      <c r="Q988" s="435"/>
      <c r="R988" s="435"/>
      <c r="S988" s="435"/>
      <c r="T988" s="435"/>
      <c r="U988" s="435"/>
      <c r="V988" s="435"/>
      <c r="W988" s="435"/>
      <c r="X988" s="435"/>
      <c r="Y988" s="435"/>
      <c r="Z988" s="435"/>
    </row>
    <row r="989" spans="1:26" ht="12.75" x14ac:dyDescent="0.2">
      <c r="A989" s="435"/>
      <c r="B989" s="435"/>
      <c r="C989" s="435"/>
      <c r="D989" s="435"/>
      <c r="E989" s="435"/>
      <c r="F989" s="435"/>
      <c r="G989" s="435"/>
      <c r="H989" s="435"/>
      <c r="I989" s="435"/>
      <c r="J989" s="435"/>
      <c r="K989" s="435"/>
      <c r="L989" s="435"/>
      <c r="M989" s="435"/>
      <c r="N989" s="435"/>
      <c r="O989" s="435"/>
      <c r="P989" s="435"/>
      <c r="Q989" s="435"/>
      <c r="R989" s="435"/>
      <c r="S989" s="435"/>
      <c r="T989" s="435"/>
      <c r="U989" s="435"/>
      <c r="V989" s="435"/>
      <c r="W989" s="435"/>
      <c r="X989" s="435"/>
      <c r="Y989" s="435"/>
      <c r="Z989" s="435"/>
    </row>
    <row r="990" spans="1:26" ht="12.75" x14ac:dyDescent="0.2">
      <c r="A990" s="435"/>
      <c r="B990" s="435"/>
      <c r="C990" s="435"/>
      <c r="D990" s="435"/>
      <c r="E990" s="435"/>
      <c r="F990" s="435"/>
      <c r="G990" s="435"/>
      <c r="H990" s="435"/>
      <c r="I990" s="435"/>
      <c r="J990" s="435"/>
      <c r="K990" s="435"/>
      <c r="L990" s="435"/>
      <c r="M990" s="435"/>
      <c r="N990" s="435"/>
      <c r="O990" s="435"/>
      <c r="P990" s="435"/>
      <c r="Q990" s="435"/>
      <c r="R990" s="435"/>
      <c r="S990" s="435"/>
      <c r="T990" s="435"/>
      <c r="U990" s="435"/>
      <c r="V990" s="435"/>
      <c r="W990" s="435"/>
      <c r="X990" s="435"/>
      <c r="Y990" s="435"/>
      <c r="Z990" s="435"/>
    </row>
    <row r="991" spans="1:26" ht="12.75" x14ac:dyDescent="0.2">
      <c r="A991" s="435"/>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row>
    <row r="992" spans="1:26" ht="12.75" x14ac:dyDescent="0.2">
      <c r="A992" s="435"/>
      <c r="B992" s="435"/>
      <c r="C992" s="435"/>
      <c r="D992" s="435"/>
      <c r="E992" s="435"/>
      <c r="F992" s="435"/>
      <c r="G992" s="435"/>
      <c r="H992" s="435"/>
      <c r="I992" s="435"/>
      <c r="J992" s="435"/>
      <c r="K992" s="435"/>
      <c r="L992" s="435"/>
      <c r="M992" s="435"/>
      <c r="N992" s="435"/>
      <c r="O992" s="435"/>
      <c r="P992" s="435"/>
      <c r="Q992" s="435"/>
      <c r="R992" s="435"/>
      <c r="S992" s="435"/>
      <c r="T992" s="435"/>
      <c r="U992" s="435"/>
      <c r="V992" s="435"/>
      <c r="W992" s="435"/>
      <c r="X992" s="435"/>
      <c r="Y992" s="435"/>
      <c r="Z992" s="435"/>
    </row>
    <row r="993" spans="1:26" ht="12.75" x14ac:dyDescent="0.2">
      <c r="A993" s="435"/>
      <c r="B993" s="435"/>
      <c r="C993" s="435"/>
      <c r="D993" s="435"/>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row>
    <row r="994" spans="1:26" ht="12.75" x14ac:dyDescent="0.2">
      <c r="A994" s="435"/>
      <c r="B994" s="435"/>
      <c r="C994" s="435"/>
      <c r="D994" s="435"/>
      <c r="E994" s="435"/>
      <c r="F994" s="435"/>
      <c r="G994" s="435"/>
      <c r="H994" s="435"/>
      <c r="I994" s="435"/>
      <c r="J994" s="435"/>
      <c r="K994" s="435"/>
      <c r="L994" s="435"/>
      <c r="M994" s="435"/>
      <c r="N994" s="435"/>
      <c r="O994" s="435"/>
      <c r="P994" s="435"/>
      <c r="Q994" s="435"/>
      <c r="R994" s="435"/>
      <c r="S994" s="435"/>
      <c r="T994" s="435"/>
      <c r="U994" s="435"/>
      <c r="V994" s="435"/>
      <c r="W994" s="435"/>
      <c r="X994" s="435"/>
      <c r="Y994" s="435"/>
      <c r="Z994" s="435"/>
    </row>
    <row r="995" spans="1:26" ht="12.75" x14ac:dyDescent="0.2">
      <c r="A995" s="435"/>
      <c r="B995" s="435"/>
      <c r="C995" s="435"/>
      <c r="D995" s="435"/>
      <c r="E995" s="435"/>
      <c r="F995" s="435"/>
      <c r="G995" s="435"/>
      <c r="H995" s="435"/>
      <c r="I995" s="435"/>
      <c r="J995" s="435"/>
      <c r="K995" s="435"/>
      <c r="L995" s="435"/>
      <c r="M995" s="435"/>
      <c r="N995" s="435"/>
      <c r="O995" s="435"/>
      <c r="P995" s="435"/>
      <c r="Q995" s="435"/>
      <c r="R995" s="435"/>
      <c r="S995" s="435"/>
      <c r="T995" s="435"/>
      <c r="U995" s="435"/>
      <c r="V995" s="435"/>
      <c r="W995" s="435"/>
      <c r="X995" s="435"/>
      <c r="Y995" s="435"/>
      <c r="Z995" s="435"/>
    </row>
    <row r="996" spans="1:26" ht="12.75" x14ac:dyDescent="0.2">
      <c r="A996" s="435"/>
      <c r="B996" s="435"/>
      <c r="C996" s="435"/>
      <c r="D996" s="435"/>
      <c r="E996" s="435"/>
      <c r="F996" s="435"/>
      <c r="G996" s="435"/>
      <c r="H996" s="435"/>
      <c r="I996" s="435"/>
      <c r="J996" s="435"/>
      <c r="K996" s="435"/>
      <c r="L996" s="435"/>
      <c r="M996" s="435"/>
      <c r="N996" s="435"/>
      <c r="O996" s="435"/>
      <c r="P996" s="435"/>
      <c r="Q996" s="435"/>
      <c r="R996" s="435"/>
      <c r="S996" s="435"/>
      <c r="T996" s="435"/>
      <c r="U996" s="435"/>
      <c r="V996" s="435"/>
      <c r="W996" s="435"/>
      <c r="X996" s="435"/>
      <c r="Y996" s="435"/>
      <c r="Z996" s="435"/>
    </row>
    <row r="997" spans="1:26" ht="12.75" x14ac:dyDescent="0.2">
      <c r="A997" s="435"/>
      <c r="B997" s="435"/>
      <c r="C997" s="435"/>
      <c r="D997" s="435"/>
      <c r="E997" s="435"/>
      <c r="F997" s="435"/>
      <c r="G997" s="435"/>
      <c r="H997" s="435"/>
      <c r="I997" s="435"/>
      <c r="J997" s="435"/>
      <c r="K997" s="435"/>
      <c r="L997" s="435"/>
      <c r="M997" s="435"/>
      <c r="N997" s="435"/>
      <c r="O997" s="435"/>
      <c r="P997" s="435"/>
      <c r="Q997" s="435"/>
      <c r="R997" s="435"/>
      <c r="S997" s="435"/>
      <c r="T997" s="435"/>
      <c r="U997" s="435"/>
      <c r="V997" s="435"/>
      <c r="W997" s="435"/>
      <c r="X997" s="435"/>
      <c r="Y997" s="435"/>
      <c r="Z997" s="435"/>
    </row>
    <row r="998" spans="1:26" ht="12.75" x14ac:dyDescent="0.2">
      <c r="A998" s="435"/>
      <c r="B998" s="435"/>
      <c r="C998" s="435"/>
      <c r="D998" s="435"/>
      <c r="E998" s="435"/>
      <c r="F998" s="435"/>
      <c r="G998" s="435"/>
      <c r="H998" s="435"/>
      <c r="I998" s="435"/>
      <c r="J998" s="435"/>
      <c r="K998" s="435"/>
      <c r="L998" s="435"/>
      <c r="M998" s="435"/>
      <c r="N998" s="435"/>
      <c r="O998" s="435"/>
      <c r="P998" s="435"/>
      <c r="Q998" s="435"/>
      <c r="R998" s="435"/>
      <c r="S998" s="435"/>
      <c r="T998" s="435"/>
      <c r="U998" s="435"/>
      <c r="V998" s="435"/>
      <c r="W998" s="435"/>
      <c r="X998" s="435"/>
      <c r="Y998" s="435"/>
      <c r="Z998" s="435"/>
    </row>
    <row r="999" spans="1:26" ht="12.75" x14ac:dyDescent="0.2">
      <c r="A999" s="435"/>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row>
    <row r="1000" spans="1:26" ht="12.75" x14ac:dyDescent="0.2">
      <c r="A1000" s="435"/>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row>
  </sheetData>
  <mergeCells count="9">
    <mergeCell ref="A3:H3"/>
    <mergeCell ref="A4:H4"/>
    <mergeCell ref="F6:G6"/>
    <mergeCell ref="D6:E6"/>
    <mergeCell ref="A2:H2"/>
    <mergeCell ref="B6:B7"/>
    <mergeCell ref="A6:A7"/>
    <mergeCell ref="C6:C7"/>
    <mergeCell ref="H6:H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N25"/>
  <sheetViews>
    <sheetView view="pageBreakPreview" zoomScaleSheetLayoutView="100" workbookViewId="0">
      <selection activeCell="M56" sqref="M56"/>
    </sheetView>
  </sheetViews>
  <sheetFormatPr defaultColWidth="14.42578125" defaultRowHeight="15.75" customHeight="1" x14ac:dyDescent="0.2"/>
  <cols>
    <col min="1" max="1" width="5.85546875" style="478" customWidth="1"/>
    <col min="2" max="2" width="10.85546875" style="478" customWidth="1"/>
    <col min="3" max="3" width="11.85546875" style="478" customWidth="1"/>
    <col min="4" max="4" width="11.5703125" style="478" customWidth="1"/>
    <col min="5" max="5" width="10.7109375" style="478" customWidth="1"/>
    <col min="6" max="6" width="10.28515625" style="478" customWidth="1"/>
    <col min="7" max="7" width="14.42578125" style="478"/>
    <col min="8" max="8" width="11.42578125" style="478" customWidth="1"/>
    <col min="9" max="9" width="12.140625" style="478" customWidth="1"/>
    <col min="10" max="10" width="12.5703125" style="478" customWidth="1"/>
    <col min="11" max="11" width="12.28515625" style="478" customWidth="1"/>
    <col min="12" max="12" width="12.140625" style="478" customWidth="1"/>
    <col min="13" max="16384" width="14.42578125" style="478"/>
  </cols>
  <sheetData>
    <row r="1" spans="1:14" ht="12.75" x14ac:dyDescent="0.2">
      <c r="A1" s="477"/>
      <c r="B1" s="477"/>
      <c r="C1" s="477"/>
      <c r="D1" s="477"/>
      <c r="E1" s="477"/>
      <c r="F1" s="477"/>
      <c r="G1" s="477"/>
      <c r="H1" s="477"/>
      <c r="L1" s="479" t="s">
        <v>1094</v>
      </c>
    </row>
    <row r="2" spans="1:14" ht="12.75" x14ac:dyDescent="0.2">
      <c r="A2" s="663" t="str">
        <f>'[1]AT-2-S1 BUDGET'!A2</f>
        <v>[Mid Day Meal Scheme, U.P.]</v>
      </c>
      <c r="B2" s="663"/>
      <c r="C2" s="663"/>
      <c r="D2" s="663"/>
      <c r="E2" s="663"/>
      <c r="F2" s="663"/>
      <c r="G2" s="663"/>
      <c r="H2" s="663"/>
      <c r="I2" s="663"/>
      <c r="J2" s="663"/>
      <c r="K2" s="663"/>
      <c r="L2" s="663"/>
    </row>
    <row r="3" spans="1:14" ht="23.25" x14ac:dyDescent="0.35">
      <c r="A3" s="664" t="str">
        <f>'[1]AT-2-S1 BUDGET'!A3</f>
        <v>Annual Work Plan and Budget 2018-19</v>
      </c>
      <c r="B3" s="664"/>
      <c r="C3" s="664"/>
      <c r="D3" s="664"/>
      <c r="E3" s="664"/>
      <c r="F3" s="664"/>
      <c r="G3" s="664"/>
      <c r="H3" s="664"/>
      <c r="I3" s="664"/>
      <c r="J3" s="664"/>
      <c r="K3" s="664"/>
      <c r="L3" s="664"/>
    </row>
    <row r="4" spans="1:14" ht="12.75" x14ac:dyDescent="0.2">
      <c r="A4" s="665" t="s">
        <v>1095</v>
      </c>
      <c r="B4" s="665"/>
      <c r="C4" s="665"/>
      <c r="D4" s="665"/>
      <c r="E4" s="665"/>
      <c r="F4" s="665"/>
      <c r="G4" s="665"/>
      <c r="H4" s="665"/>
      <c r="I4" s="665"/>
      <c r="J4" s="665"/>
      <c r="K4" s="665"/>
      <c r="L4" s="665"/>
    </row>
    <row r="5" spans="1:14" ht="12.75" x14ac:dyDescent="0.2">
      <c r="A5" s="480" t="str">
        <f>[1]AT_2A_fundflow!A5</f>
        <v>State: UTTAR PRADESH</v>
      </c>
      <c r="B5" s="480"/>
      <c r="C5" s="477"/>
      <c r="D5" s="477"/>
      <c r="E5" s="477"/>
      <c r="F5" s="477"/>
      <c r="G5" s="481"/>
      <c r="H5" s="481"/>
      <c r="L5" s="482" t="str">
        <f>[1]AT_2A_fundflow!U5</f>
        <v>(For the Period 01.04.17 to 31.03.18)</v>
      </c>
    </row>
    <row r="6" spans="1:14" s="483" customFormat="1" ht="12.75" x14ac:dyDescent="0.2">
      <c r="A6" s="666" t="s">
        <v>91</v>
      </c>
      <c r="B6" s="666" t="s">
        <v>416</v>
      </c>
      <c r="C6" s="668" t="s">
        <v>1096</v>
      </c>
      <c r="D6" s="669"/>
      <c r="E6" s="670"/>
      <c r="F6" s="668" t="s">
        <v>1097</v>
      </c>
      <c r="G6" s="669"/>
      <c r="H6" s="669"/>
      <c r="I6" s="670"/>
      <c r="J6" s="671" t="s">
        <v>1098</v>
      </c>
      <c r="K6" s="671"/>
      <c r="L6" s="671"/>
    </row>
    <row r="7" spans="1:14" s="483" customFormat="1" ht="30" x14ac:dyDescent="0.2">
      <c r="A7" s="667"/>
      <c r="B7" s="667"/>
      <c r="C7" s="484" t="s">
        <v>1099</v>
      </c>
      <c r="D7" s="484" t="s">
        <v>1100</v>
      </c>
      <c r="E7" s="484" t="s">
        <v>1101</v>
      </c>
      <c r="F7" s="484" t="s">
        <v>1099</v>
      </c>
      <c r="G7" s="484" t="s">
        <v>1102</v>
      </c>
      <c r="H7" s="484" t="s">
        <v>1103</v>
      </c>
      <c r="I7" s="484" t="s">
        <v>1101</v>
      </c>
      <c r="J7" s="485" t="s">
        <v>1104</v>
      </c>
      <c r="K7" s="485" t="s">
        <v>1105</v>
      </c>
      <c r="L7" s="484" t="s">
        <v>1101</v>
      </c>
    </row>
    <row r="8" spans="1:14" s="483" customFormat="1" ht="15" x14ac:dyDescent="0.2">
      <c r="A8" s="486" t="s">
        <v>1106</v>
      </c>
      <c r="B8" s="486" t="s">
        <v>1107</v>
      </c>
      <c r="C8" s="486" t="s">
        <v>1108</v>
      </c>
      <c r="D8" s="486" t="s">
        <v>1109</v>
      </c>
      <c r="E8" s="486" t="s">
        <v>1110</v>
      </c>
      <c r="F8" s="486" t="s">
        <v>1111</v>
      </c>
      <c r="G8" s="486" t="s">
        <v>1112</v>
      </c>
      <c r="H8" s="486" t="s">
        <v>1113</v>
      </c>
      <c r="I8" s="486" t="s">
        <v>1114</v>
      </c>
      <c r="J8" s="486" t="s">
        <v>1115</v>
      </c>
      <c r="K8" s="486" t="s">
        <v>1116</v>
      </c>
      <c r="L8" s="486" t="s">
        <v>1117</v>
      </c>
    </row>
    <row r="9" spans="1:14" s="483" customFormat="1" ht="12.75" x14ac:dyDescent="0.2">
      <c r="A9" s="654" t="s">
        <v>592</v>
      </c>
      <c r="B9" s="655"/>
      <c r="C9" s="655"/>
      <c r="D9" s="655"/>
      <c r="E9" s="655"/>
      <c r="F9" s="655"/>
      <c r="G9" s="655"/>
      <c r="H9" s="655"/>
      <c r="I9" s="655"/>
      <c r="J9" s="655"/>
      <c r="K9" s="655"/>
      <c r="L9" s="656"/>
      <c r="N9" s="483" t="s">
        <v>1118</v>
      </c>
    </row>
    <row r="10" spans="1:14" s="483" customFormat="1" ht="12.75" x14ac:dyDescent="0.2">
      <c r="A10" s="657"/>
      <c r="B10" s="658"/>
      <c r="C10" s="658"/>
      <c r="D10" s="658"/>
      <c r="E10" s="658"/>
      <c r="F10" s="658"/>
      <c r="G10" s="658"/>
      <c r="H10" s="658"/>
      <c r="I10" s="658"/>
      <c r="J10" s="658"/>
      <c r="K10" s="658"/>
      <c r="L10" s="659"/>
    </row>
    <row r="11" spans="1:14" s="483" customFormat="1" ht="12.75" x14ac:dyDescent="0.2">
      <c r="A11" s="657"/>
      <c r="B11" s="658"/>
      <c r="C11" s="658"/>
      <c r="D11" s="658"/>
      <c r="E11" s="658"/>
      <c r="F11" s="658"/>
      <c r="G11" s="658"/>
      <c r="H11" s="658"/>
      <c r="I11" s="658"/>
      <c r="J11" s="658"/>
      <c r="K11" s="658"/>
      <c r="L11" s="659"/>
    </row>
    <row r="12" spans="1:14" s="483" customFormat="1" ht="12.75" x14ac:dyDescent="0.2">
      <c r="A12" s="657"/>
      <c r="B12" s="658"/>
      <c r="C12" s="658"/>
      <c r="D12" s="658"/>
      <c r="E12" s="658"/>
      <c r="F12" s="658"/>
      <c r="G12" s="658"/>
      <c r="H12" s="658"/>
      <c r="I12" s="658"/>
      <c r="J12" s="658"/>
      <c r="K12" s="658"/>
      <c r="L12" s="659"/>
    </row>
    <row r="13" spans="1:14" s="483" customFormat="1" ht="12.75" x14ac:dyDescent="0.2">
      <c r="A13" s="657"/>
      <c r="B13" s="658"/>
      <c r="C13" s="658"/>
      <c r="D13" s="658"/>
      <c r="E13" s="658"/>
      <c r="F13" s="658"/>
      <c r="G13" s="658"/>
      <c r="H13" s="658"/>
      <c r="I13" s="658"/>
      <c r="J13" s="658"/>
      <c r="K13" s="658"/>
      <c r="L13" s="659"/>
    </row>
    <row r="14" spans="1:14" s="483" customFormat="1" ht="12.75" x14ac:dyDescent="0.2">
      <c r="A14" s="657"/>
      <c r="B14" s="658"/>
      <c r="C14" s="658"/>
      <c r="D14" s="658"/>
      <c r="E14" s="658"/>
      <c r="F14" s="658"/>
      <c r="G14" s="658"/>
      <c r="H14" s="658"/>
      <c r="I14" s="658"/>
      <c r="J14" s="658"/>
      <c r="K14" s="658"/>
      <c r="L14" s="659"/>
    </row>
    <row r="15" spans="1:14" s="483" customFormat="1" ht="12.75" x14ac:dyDescent="0.2">
      <c r="A15" s="657"/>
      <c r="B15" s="658"/>
      <c r="C15" s="658"/>
      <c r="D15" s="658"/>
      <c r="E15" s="658"/>
      <c r="F15" s="658"/>
      <c r="G15" s="658"/>
      <c r="H15" s="658"/>
      <c r="I15" s="658"/>
      <c r="J15" s="658"/>
      <c r="K15" s="658"/>
      <c r="L15" s="659"/>
    </row>
    <row r="16" spans="1:14" s="483" customFormat="1" ht="12.75" x14ac:dyDescent="0.2">
      <c r="A16" s="657"/>
      <c r="B16" s="658"/>
      <c r="C16" s="658"/>
      <c r="D16" s="658"/>
      <c r="E16" s="658"/>
      <c r="F16" s="658"/>
      <c r="G16" s="658"/>
      <c r="H16" s="658"/>
      <c r="I16" s="658"/>
      <c r="J16" s="658"/>
      <c r="K16" s="658"/>
      <c r="L16" s="659"/>
    </row>
    <row r="17" spans="1:12" s="483" customFormat="1" ht="12.75" x14ac:dyDescent="0.2">
      <c r="A17" s="660"/>
      <c r="B17" s="661"/>
      <c r="C17" s="661"/>
      <c r="D17" s="661"/>
      <c r="E17" s="661"/>
      <c r="F17" s="661"/>
      <c r="G17" s="661"/>
      <c r="H17" s="661"/>
      <c r="I17" s="661"/>
      <c r="J17" s="661"/>
      <c r="K17" s="661"/>
      <c r="L17" s="662"/>
    </row>
    <row r="23" spans="1:12" ht="12.75" x14ac:dyDescent="0.2">
      <c r="A23" s="487" t="str">
        <f>[1]AT_2A_fundflow!A73</f>
        <v>Date:</v>
      </c>
      <c r="K23" s="488" t="str">
        <f>'[1]AT-1'!J46</f>
        <v>(Signature)</v>
      </c>
    </row>
    <row r="24" spans="1:12" ht="12.75" x14ac:dyDescent="0.2">
      <c r="A24" s="487" t="str">
        <f>[1]AT_2A_fundflow!A74</f>
        <v>Place: LUCKNOW</v>
      </c>
      <c r="K24" s="488" t="str">
        <f>'[1]AT-1'!J47</f>
        <v>Secretary Basic Education Department</v>
      </c>
    </row>
    <row r="25" spans="1:12" ht="12.75" x14ac:dyDescent="0.2">
      <c r="J25" s="488" t="str">
        <f>'[1]AT-1'!I48</f>
        <v>Seal:</v>
      </c>
    </row>
  </sheetData>
  <mergeCells count="9">
    <mergeCell ref="A9:L17"/>
    <mergeCell ref="A2:L2"/>
    <mergeCell ref="A3:L3"/>
    <mergeCell ref="A4:L4"/>
    <mergeCell ref="A6:A7"/>
    <mergeCell ref="B6:B7"/>
    <mergeCell ref="C6:E6"/>
    <mergeCell ref="F6:I6"/>
    <mergeCell ref="J6:L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V1045"/>
  <sheetViews>
    <sheetView view="pageBreakPreview" topLeftCell="A35" zoomScale="60" workbookViewId="0">
      <selection activeCell="M56" sqref="M56"/>
    </sheetView>
  </sheetViews>
  <sheetFormatPr defaultColWidth="14.42578125" defaultRowHeight="15.75" customHeight="1" x14ac:dyDescent="0.2"/>
  <cols>
    <col min="1" max="1" width="5.5703125" customWidth="1"/>
    <col min="2" max="2" width="23.140625" customWidth="1"/>
    <col min="3" max="4" width="8.5703125" bestFit="1" customWidth="1"/>
    <col min="5" max="5" width="6.5703125" bestFit="1" customWidth="1"/>
    <col min="6" max="6" width="11.7109375" customWidth="1"/>
    <col min="7" max="7" width="7.5703125" bestFit="1" customWidth="1"/>
    <col min="8" max="9" width="4.5703125" bestFit="1" customWidth="1"/>
    <col min="10" max="10" width="11.7109375" customWidth="1"/>
    <col min="11" max="12" width="8.5703125" bestFit="1" customWidth="1"/>
    <col min="13" max="13" width="7.42578125" customWidth="1"/>
    <col min="14" max="14" width="11.7109375" customWidth="1"/>
    <col min="15" max="21" width="5.28515625" customWidth="1"/>
    <col min="22" max="22" width="14" customWidth="1"/>
  </cols>
  <sheetData>
    <row r="1" spans="1:22" ht="12.75" x14ac:dyDescent="0.2">
      <c r="A1" s="34"/>
      <c r="B1" s="34"/>
      <c r="C1" s="34"/>
      <c r="D1" s="34"/>
      <c r="E1" s="34"/>
      <c r="F1" s="34"/>
      <c r="G1" s="34"/>
      <c r="H1" s="34"/>
      <c r="I1" s="34"/>
      <c r="J1" s="34"/>
      <c r="K1" s="34"/>
      <c r="L1" s="34"/>
      <c r="M1" s="34"/>
      <c r="N1" s="38"/>
      <c r="O1" s="34"/>
      <c r="P1" s="34"/>
      <c r="Q1" s="34"/>
      <c r="R1" s="34"/>
      <c r="S1" s="34"/>
      <c r="T1" s="34"/>
      <c r="U1" s="34"/>
      <c r="V1" s="39" t="s">
        <v>87</v>
      </c>
    </row>
    <row r="2" spans="1:22" ht="12.75" x14ac:dyDescent="0.2">
      <c r="A2" s="591" t="str">
        <f>'AT-2-S1 BUDGET'!A2</f>
        <v>[Mid Day Meal Scheme, U.P.]</v>
      </c>
      <c r="B2" s="570"/>
      <c r="C2" s="570"/>
      <c r="D2" s="570"/>
      <c r="E2" s="570"/>
      <c r="F2" s="570"/>
      <c r="G2" s="570"/>
      <c r="H2" s="570"/>
      <c r="I2" s="570"/>
      <c r="J2" s="570"/>
      <c r="K2" s="570"/>
      <c r="L2" s="570"/>
      <c r="M2" s="570"/>
      <c r="N2" s="570"/>
      <c r="O2" s="570"/>
      <c r="P2" s="570"/>
      <c r="Q2" s="570"/>
      <c r="R2" s="570"/>
      <c r="S2" s="570"/>
      <c r="T2" s="570"/>
      <c r="U2" s="570"/>
      <c r="V2" s="570"/>
    </row>
    <row r="3" spans="1:22" ht="23.25" x14ac:dyDescent="0.35">
      <c r="A3" s="592" t="str">
        <f>'AT-2-S1 BUDGET'!A3</f>
        <v>Annual Work Plan and Budget 2018-19</v>
      </c>
      <c r="B3" s="570"/>
      <c r="C3" s="570"/>
      <c r="D3" s="570"/>
      <c r="E3" s="570"/>
      <c r="F3" s="570"/>
      <c r="G3" s="570"/>
      <c r="H3" s="570"/>
      <c r="I3" s="570"/>
      <c r="J3" s="570"/>
      <c r="K3" s="570"/>
      <c r="L3" s="570"/>
      <c r="M3" s="570"/>
      <c r="N3" s="570"/>
      <c r="O3" s="570"/>
      <c r="P3" s="570"/>
      <c r="Q3" s="570"/>
      <c r="R3" s="570"/>
      <c r="S3" s="570"/>
      <c r="T3" s="570"/>
      <c r="U3" s="570"/>
      <c r="V3" s="570"/>
    </row>
    <row r="4" spans="1:22" ht="12.75" x14ac:dyDescent="0.2">
      <c r="A4" s="591" t="s">
        <v>88</v>
      </c>
      <c r="B4" s="570"/>
      <c r="C4" s="570"/>
      <c r="D4" s="570"/>
      <c r="E4" s="570"/>
      <c r="F4" s="570"/>
      <c r="G4" s="570"/>
      <c r="H4" s="570"/>
      <c r="I4" s="570"/>
      <c r="J4" s="570"/>
      <c r="K4" s="570"/>
      <c r="L4" s="570"/>
      <c r="M4" s="570"/>
      <c r="N4" s="570"/>
      <c r="O4" s="570"/>
      <c r="P4" s="570"/>
      <c r="Q4" s="570"/>
      <c r="R4" s="570"/>
      <c r="S4" s="570"/>
      <c r="T4" s="570"/>
      <c r="U4" s="570"/>
      <c r="V4" s="570"/>
    </row>
    <row r="5" spans="1:22" ht="12.75" x14ac:dyDescent="0.2">
      <c r="A5" s="40" t="str">
        <f>'AT-2-S1 BUDGET'!A5</f>
        <v>State: UTTAR PRADESH</v>
      </c>
      <c r="B5" s="41"/>
      <c r="C5" s="34"/>
      <c r="D5" s="34"/>
      <c r="E5" s="34"/>
      <c r="F5" s="34"/>
      <c r="G5" s="34"/>
      <c r="H5" s="34"/>
      <c r="I5" s="34"/>
      <c r="J5" s="34"/>
      <c r="K5" s="34"/>
      <c r="L5" s="34"/>
      <c r="M5" s="34"/>
      <c r="N5" s="38"/>
      <c r="P5" s="41"/>
      <c r="Q5" s="41"/>
      <c r="R5" s="41"/>
      <c r="S5" s="41"/>
      <c r="T5" s="41"/>
      <c r="U5" s="42" t="s">
        <v>90</v>
      </c>
      <c r="V5" s="43" t="str">
        <f>'AT-2-S1 BUDGET'!V5</f>
        <v>Rs. in Lakh</v>
      </c>
    </row>
    <row r="6" spans="1:22" ht="12.75" x14ac:dyDescent="0.2">
      <c r="A6" s="588" t="s">
        <v>91</v>
      </c>
      <c r="B6" s="588" t="s">
        <v>93</v>
      </c>
      <c r="C6" s="589" t="s">
        <v>94</v>
      </c>
      <c r="D6" s="558"/>
      <c r="E6" s="559"/>
      <c r="F6" s="588" t="s">
        <v>95</v>
      </c>
      <c r="G6" s="589" t="s">
        <v>96</v>
      </c>
      <c r="H6" s="558"/>
      <c r="I6" s="558"/>
      <c r="J6" s="558"/>
      <c r="K6" s="558"/>
      <c r="L6" s="558"/>
      <c r="M6" s="558"/>
      <c r="N6" s="559"/>
      <c r="O6" s="589" t="s">
        <v>97</v>
      </c>
      <c r="P6" s="558"/>
      <c r="Q6" s="558"/>
      <c r="R6" s="558"/>
      <c r="S6" s="558"/>
      <c r="T6" s="558"/>
      <c r="U6" s="558"/>
      <c r="V6" s="559"/>
    </row>
    <row r="7" spans="1:22" ht="12.75" x14ac:dyDescent="0.2">
      <c r="A7" s="573"/>
      <c r="B7" s="573"/>
      <c r="C7" s="588" t="s">
        <v>98</v>
      </c>
      <c r="D7" s="588" t="s">
        <v>6</v>
      </c>
      <c r="E7" s="588" t="s">
        <v>7</v>
      </c>
      <c r="F7" s="573"/>
      <c r="G7" s="589" t="s">
        <v>101</v>
      </c>
      <c r="H7" s="558"/>
      <c r="I7" s="558"/>
      <c r="J7" s="559"/>
      <c r="K7" s="589" t="s">
        <v>102</v>
      </c>
      <c r="L7" s="558"/>
      <c r="M7" s="558"/>
      <c r="N7" s="559"/>
      <c r="O7" s="589" t="s">
        <v>110</v>
      </c>
      <c r="P7" s="558"/>
      <c r="Q7" s="558"/>
      <c r="R7" s="559"/>
      <c r="S7" s="589" t="s">
        <v>111</v>
      </c>
      <c r="T7" s="558"/>
      <c r="U7" s="558"/>
      <c r="V7" s="559"/>
    </row>
    <row r="8" spans="1:22" ht="12.75" x14ac:dyDescent="0.2">
      <c r="A8" s="573"/>
      <c r="B8" s="573"/>
      <c r="C8" s="573"/>
      <c r="D8" s="573"/>
      <c r="E8" s="573"/>
      <c r="F8" s="573"/>
      <c r="G8" s="589" t="s">
        <v>116</v>
      </c>
      <c r="H8" s="558"/>
      <c r="I8" s="559"/>
      <c r="J8" s="588" t="s">
        <v>118</v>
      </c>
      <c r="K8" s="589" t="s">
        <v>116</v>
      </c>
      <c r="L8" s="558"/>
      <c r="M8" s="559"/>
      <c r="N8" s="588" t="s">
        <v>118</v>
      </c>
      <c r="O8" s="589" t="s">
        <v>116</v>
      </c>
      <c r="P8" s="558"/>
      <c r="Q8" s="559"/>
      <c r="R8" s="588" t="s">
        <v>118</v>
      </c>
      <c r="S8" s="589" t="s">
        <v>116</v>
      </c>
      <c r="T8" s="558"/>
      <c r="U8" s="559"/>
      <c r="V8" s="588" t="s">
        <v>118</v>
      </c>
    </row>
    <row r="9" spans="1:22" ht="12.75" x14ac:dyDescent="0.2">
      <c r="A9" s="561"/>
      <c r="B9" s="561"/>
      <c r="C9" s="561"/>
      <c r="D9" s="561"/>
      <c r="E9" s="561"/>
      <c r="F9" s="561"/>
      <c r="G9" s="46" t="s">
        <v>98</v>
      </c>
      <c r="H9" s="46" t="s">
        <v>6</v>
      </c>
      <c r="I9" s="46" t="s">
        <v>7</v>
      </c>
      <c r="J9" s="561"/>
      <c r="K9" s="46" t="s">
        <v>98</v>
      </c>
      <c r="L9" s="46" t="s">
        <v>6</v>
      </c>
      <c r="M9" s="46" t="s">
        <v>7</v>
      </c>
      <c r="N9" s="561"/>
      <c r="O9" s="46" t="s">
        <v>98</v>
      </c>
      <c r="P9" s="46" t="s">
        <v>6</v>
      </c>
      <c r="Q9" s="46" t="s">
        <v>7</v>
      </c>
      <c r="R9" s="561"/>
      <c r="S9" s="46" t="s">
        <v>98</v>
      </c>
      <c r="T9" s="46" t="s">
        <v>6</v>
      </c>
      <c r="U9" s="46" t="s">
        <v>7</v>
      </c>
      <c r="V9" s="561"/>
    </row>
    <row r="10" spans="1:22" ht="12.75" x14ac:dyDescent="0.2">
      <c r="A10" s="48">
        <v>1</v>
      </c>
      <c r="B10" s="48">
        <v>2</v>
      </c>
      <c r="C10" s="48">
        <v>3</v>
      </c>
      <c r="D10" s="48">
        <v>4</v>
      </c>
      <c r="E10" s="48">
        <v>5</v>
      </c>
      <c r="F10" s="48">
        <v>6</v>
      </c>
      <c r="G10" s="48">
        <v>7</v>
      </c>
      <c r="H10" s="48">
        <v>8</v>
      </c>
      <c r="I10" s="48">
        <v>9</v>
      </c>
      <c r="J10" s="48">
        <v>10</v>
      </c>
      <c r="K10" s="48">
        <v>11</v>
      </c>
      <c r="L10" s="48">
        <v>12</v>
      </c>
      <c r="M10" s="48">
        <v>13</v>
      </c>
      <c r="N10" s="48">
        <v>14</v>
      </c>
      <c r="O10" s="48">
        <v>15</v>
      </c>
      <c r="P10" s="48">
        <v>16</v>
      </c>
      <c r="Q10" s="48">
        <v>17</v>
      </c>
      <c r="R10" s="48">
        <v>18</v>
      </c>
      <c r="S10" s="48">
        <v>19</v>
      </c>
      <c r="T10" s="48">
        <v>20</v>
      </c>
      <c r="U10" s="48">
        <v>21</v>
      </c>
      <c r="V10" s="48">
        <v>22</v>
      </c>
    </row>
    <row r="11" spans="1:22" ht="12.75" x14ac:dyDescent="0.2">
      <c r="A11" s="584" t="s">
        <v>119</v>
      </c>
      <c r="B11" s="559"/>
      <c r="C11" s="50"/>
      <c r="D11" s="51"/>
      <c r="E11" s="51"/>
      <c r="F11" s="52"/>
      <c r="G11" s="50"/>
      <c r="H11" s="51"/>
      <c r="I11" s="51"/>
      <c r="J11" s="52"/>
      <c r="K11" s="50"/>
      <c r="L11" s="51"/>
      <c r="M11" s="51"/>
      <c r="N11" s="53"/>
      <c r="O11" s="585" t="s">
        <v>120</v>
      </c>
      <c r="P11" s="580"/>
      <c r="Q11" s="580"/>
      <c r="R11" s="580"/>
      <c r="S11" s="580"/>
      <c r="T11" s="580"/>
      <c r="U11" s="580"/>
      <c r="V11" s="566"/>
    </row>
    <row r="12" spans="1:22" ht="12.75" x14ac:dyDescent="0.2">
      <c r="A12" s="54">
        <v>1</v>
      </c>
      <c r="B12" s="47" t="s">
        <v>121</v>
      </c>
      <c r="C12" s="55">
        <f>SUM(C13:C21)</f>
        <v>18897.89</v>
      </c>
      <c r="D12" s="55">
        <f>SUM(D13:D21)</f>
        <v>7223.88</v>
      </c>
      <c r="E12" s="55">
        <f>SUM(E13:E21)</f>
        <v>194.73999999999998</v>
      </c>
      <c r="F12" s="590" t="s">
        <v>122</v>
      </c>
      <c r="G12" s="55">
        <f>SUM(G13:G21)</f>
        <v>564.86</v>
      </c>
      <c r="H12" s="55">
        <f>SUM(H13:H21)</f>
        <v>0</v>
      </c>
      <c r="I12" s="55">
        <f>SUM(I13:I21)</f>
        <v>0</v>
      </c>
      <c r="J12" s="56"/>
      <c r="K12" s="55">
        <f>SUM(K13:K21)</f>
        <v>20929.580000000002</v>
      </c>
      <c r="L12" s="55">
        <f>SUM(L13:L21)</f>
        <v>7092.09</v>
      </c>
      <c r="M12" s="55">
        <f>SUM(M13:M21)</f>
        <v>160.34</v>
      </c>
      <c r="N12" s="57"/>
      <c r="O12" s="586"/>
      <c r="P12" s="570"/>
      <c r="Q12" s="570"/>
      <c r="R12" s="570"/>
      <c r="S12" s="570"/>
      <c r="T12" s="570"/>
      <c r="U12" s="570"/>
      <c r="V12" s="587"/>
    </row>
    <row r="13" spans="1:22" ht="12.75" x14ac:dyDescent="0.2">
      <c r="A13" s="49"/>
      <c r="B13" s="58" t="s">
        <v>123</v>
      </c>
      <c r="C13" s="59">
        <v>1986.43</v>
      </c>
      <c r="D13" s="60"/>
      <c r="E13" s="60"/>
      <c r="F13" s="573"/>
      <c r="G13" s="59"/>
      <c r="H13" s="60"/>
      <c r="I13" s="60"/>
      <c r="J13" s="56"/>
      <c r="K13" s="59">
        <v>2280.9499999999998</v>
      </c>
      <c r="L13" s="60"/>
      <c r="M13" s="60"/>
      <c r="N13" s="61" t="s">
        <v>124</v>
      </c>
      <c r="O13" s="586"/>
      <c r="P13" s="570"/>
      <c r="Q13" s="570"/>
      <c r="R13" s="570"/>
      <c r="S13" s="570"/>
      <c r="T13" s="570"/>
      <c r="U13" s="570"/>
      <c r="V13" s="587"/>
    </row>
    <row r="14" spans="1:22" ht="12.75" x14ac:dyDescent="0.2">
      <c r="A14" s="49"/>
      <c r="B14" s="58" t="s">
        <v>36</v>
      </c>
      <c r="C14" s="59">
        <v>11849.64</v>
      </c>
      <c r="D14" s="59">
        <v>5376.83</v>
      </c>
      <c r="E14" s="59">
        <v>144.94999999999999</v>
      </c>
      <c r="F14" s="573"/>
      <c r="G14" s="59"/>
      <c r="H14" s="60"/>
      <c r="I14" s="60"/>
      <c r="J14" s="56"/>
      <c r="K14" s="59">
        <v>12976.2</v>
      </c>
      <c r="L14" s="60"/>
      <c r="M14" s="60"/>
      <c r="N14" s="61" t="s">
        <v>124</v>
      </c>
      <c r="O14" s="586"/>
      <c r="P14" s="570"/>
      <c r="Q14" s="570"/>
      <c r="R14" s="570"/>
      <c r="S14" s="570"/>
      <c r="T14" s="570"/>
      <c r="U14" s="570"/>
      <c r="V14" s="587"/>
    </row>
    <row r="15" spans="1:22" ht="12.75" x14ac:dyDescent="0.2">
      <c r="A15" s="49"/>
      <c r="B15" s="58"/>
      <c r="C15" s="59"/>
      <c r="D15" s="59"/>
      <c r="E15" s="59"/>
      <c r="F15" s="573"/>
      <c r="G15" s="59"/>
      <c r="H15" s="59"/>
      <c r="I15" s="60"/>
      <c r="J15" s="56"/>
      <c r="K15" s="59"/>
      <c r="L15" s="59">
        <v>5067.49</v>
      </c>
      <c r="M15" s="60"/>
      <c r="N15" s="61" t="s">
        <v>125</v>
      </c>
      <c r="O15" s="586"/>
      <c r="P15" s="570"/>
      <c r="Q15" s="570"/>
      <c r="R15" s="570"/>
      <c r="S15" s="570"/>
      <c r="T15" s="570"/>
      <c r="U15" s="570"/>
      <c r="V15" s="587"/>
    </row>
    <row r="16" spans="1:22" ht="12.75" x14ac:dyDescent="0.2">
      <c r="A16" s="49"/>
      <c r="B16" s="58"/>
      <c r="C16" s="59"/>
      <c r="D16" s="59"/>
      <c r="E16" s="59"/>
      <c r="F16" s="573"/>
      <c r="G16" s="59"/>
      <c r="H16" s="60"/>
      <c r="I16" s="59"/>
      <c r="J16" s="56"/>
      <c r="K16" s="59"/>
      <c r="L16" s="60"/>
      <c r="M16" s="59">
        <v>94.84</v>
      </c>
      <c r="N16" s="61" t="s">
        <v>126</v>
      </c>
      <c r="O16" s="586"/>
      <c r="P16" s="570"/>
      <c r="Q16" s="570"/>
      <c r="R16" s="570"/>
      <c r="S16" s="570"/>
      <c r="T16" s="570"/>
      <c r="U16" s="570"/>
      <c r="V16" s="587"/>
    </row>
    <row r="17" spans="1:22" ht="12.75" x14ac:dyDescent="0.2">
      <c r="A17" s="49"/>
      <c r="B17" s="58" t="s">
        <v>127</v>
      </c>
      <c r="C17" s="59">
        <v>4070.6</v>
      </c>
      <c r="D17" s="59">
        <v>1847.05</v>
      </c>
      <c r="E17" s="59">
        <v>49.79</v>
      </c>
      <c r="F17" s="573"/>
      <c r="G17" s="59"/>
      <c r="H17" s="60"/>
      <c r="I17" s="60"/>
      <c r="J17" s="56"/>
      <c r="K17" s="59">
        <v>5070.82</v>
      </c>
      <c r="L17" s="60"/>
      <c r="M17" s="60"/>
      <c r="N17" s="61" t="s">
        <v>124</v>
      </c>
      <c r="O17" s="586"/>
      <c r="P17" s="570"/>
      <c r="Q17" s="570"/>
      <c r="R17" s="570"/>
      <c r="S17" s="570"/>
      <c r="T17" s="570"/>
      <c r="U17" s="570"/>
      <c r="V17" s="587"/>
    </row>
    <row r="18" spans="1:22" ht="12.75" x14ac:dyDescent="0.2">
      <c r="A18" s="49"/>
      <c r="B18" s="58"/>
      <c r="C18" s="59"/>
      <c r="D18" s="60"/>
      <c r="E18" s="60"/>
      <c r="F18" s="573"/>
      <c r="G18" s="59"/>
      <c r="H18" s="59"/>
      <c r="I18" s="60"/>
      <c r="J18" s="56"/>
      <c r="K18" s="59"/>
      <c r="L18" s="59">
        <v>2024.6</v>
      </c>
      <c r="M18" s="60"/>
      <c r="N18" s="61" t="s">
        <v>125</v>
      </c>
      <c r="O18" s="586"/>
      <c r="P18" s="570"/>
      <c r="Q18" s="570"/>
      <c r="R18" s="570"/>
      <c r="S18" s="570"/>
      <c r="T18" s="570"/>
      <c r="U18" s="570"/>
      <c r="V18" s="587"/>
    </row>
    <row r="19" spans="1:22" ht="12.75" x14ac:dyDescent="0.2">
      <c r="A19" s="49"/>
      <c r="B19" s="58"/>
      <c r="C19" s="59"/>
      <c r="D19" s="60"/>
      <c r="E19" s="60"/>
      <c r="F19" s="573"/>
      <c r="G19" s="59"/>
      <c r="H19" s="60"/>
      <c r="I19" s="59"/>
      <c r="J19" s="56"/>
      <c r="K19" s="59"/>
      <c r="L19" s="60"/>
      <c r="M19" s="59">
        <v>65.5</v>
      </c>
      <c r="N19" s="61" t="s">
        <v>125</v>
      </c>
      <c r="O19" s="586"/>
      <c r="P19" s="570"/>
      <c r="Q19" s="570"/>
      <c r="R19" s="570"/>
      <c r="S19" s="570"/>
      <c r="T19" s="570"/>
      <c r="U19" s="570"/>
      <c r="V19" s="587"/>
    </row>
    <row r="20" spans="1:22" ht="12.75" x14ac:dyDescent="0.2">
      <c r="A20" s="49"/>
      <c r="B20" s="58" t="s">
        <v>128</v>
      </c>
      <c r="C20" s="59">
        <v>525.9</v>
      </c>
      <c r="D20" s="60"/>
      <c r="E20" s="60"/>
      <c r="F20" s="573"/>
      <c r="G20" s="59"/>
      <c r="H20" s="60"/>
      <c r="I20" s="60"/>
      <c r="J20" s="56"/>
      <c r="K20" s="59">
        <v>601.61</v>
      </c>
      <c r="L20" s="60"/>
      <c r="M20" s="60"/>
      <c r="N20" s="61" t="s">
        <v>124</v>
      </c>
      <c r="O20" s="586"/>
      <c r="P20" s="570"/>
      <c r="Q20" s="570"/>
      <c r="R20" s="570"/>
      <c r="S20" s="570"/>
      <c r="T20" s="570"/>
      <c r="U20" s="570"/>
      <c r="V20" s="587"/>
    </row>
    <row r="21" spans="1:22" ht="12.75" x14ac:dyDescent="0.2">
      <c r="A21" s="49"/>
      <c r="B21" s="58" t="s">
        <v>43</v>
      </c>
      <c r="C21" s="59">
        <v>465.32</v>
      </c>
      <c r="D21" s="60"/>
      <c r="E21" s="60"/>
      <c r="F21" s="561"/>
      <c r="G21" s="59">
        <v>564.86</v>
      </c>
      <c r="H21" s="60"/>
      <c r="I21" s="60"/>
      <c r="J21" s="56" t="s">
        <v>129</v>
      </c>
      <c r="K21" s="60"/>
      <c r="L21" s="60"/>
      <c r="M21" s="60"/>
      <c r="N21" s="62"/>
      <c r="O21" s="586"/>
      <c r="P21" s="570"/>
      <c r="Q21" s="570"/>
      <c r="R21" s="570"/>
      <c r="S21" s="570"/>
      <c r="T21" s="570"/>
      <c r="U21" s="570"/>
      <c r="V21" s="587"/>
    </row>
    <row r="22" spans="1:22" ht="12.75" x14ac:dyDescent="0.2">
      <c r="A22" s="54">
        <v>2</v>
      </c>
      <c r="B22" s="47" t="s">
        <v>130</v>
      </c>
      <c r="C22" s="55">
        <f>SUM(C23:C31)</f>
        <v>18621.09</v>
      </c>
      <c r="D22" s="55">
        <f>SUM(D23:D31)</f>
        <v>7118.08</v>
      </c>
      <c r="E22" s="55">
        <f>SUM(E23:E31)</f>
        <v>191.89</v>
      </c>
      <c r="F22" s="590" t="s">
        <v>131</v>
      </c>
      <c r="G22" s="55">
        <f>SUM(G23:G31)</f>
        <v>541.04999999999995</v>
      </c>
      <c r="H22" s="55">
        <f>SUM(H23:H31)</f>
        <v>0</v>
      </c>
      <c r="I22" s="55">
        <f>SUM(I23:I31)</f>
        <v>0</v>
      </c>
      <c r="J22" s="56"/>
      <c r="K22" s="55">
        <f>SUM(K23:K31)</f>
        <v>15167.95</v>
      </c>
      <c r="L22" s="55">
        <f>SUM(L23:L31)</f>
        <v>7213.92</v>
      </c>
      <c r="M22" s="55">
        <f>SUM(M23:M31)</f>
        <v>226.29</v>
      </c>
      <c r="N22" s="57"/>
      <c r="O22" s="586"/>
      <c r="P22" s="570"/>
      <c r="Q22" s="570"/>
      <c r="R22" s="570"/>
      <c r="S22" s="570"/>
      <c r="T22" s="570"/>
      <c r="U22" s="570"/>
      <c r="V22" s="587"/>
    </row>
    <row r="23" spans="1:22" ht="12.75" x14ac:dyDescent="0.2">
      <c r="A23" s="49"/>
      <c r="B23" s="58" t="s">
        <v>123</v>
      </c>
      <c r="C23" s="59">
        <v>2311.23</v>
      </c>
      <c r="D23" s="60"/>
      <c r="E23" s="60"/>
      <c r="F23" s="573"/>
      <c r="G23" s="59"/>
      <c r="H23" s="60"/>
      <c r="I23" s="60"/>
      <c r="J23" s="56"/>
      <c r="K23" s="59">
        <v>2016.71</v>
      </c>
      <c r="L23" s="60"/>
      <c r="M23" s="60"/>
      <c r="N23" s="61" t="s">
        <v>132</v>
      </c>
      <c r="O23" s="586"/>
      <c r="P23" s="570"/>
      <c r="Q23" s="570"/>
      <c r="R23" s="570"/>
      <c r="S23" s="570"/>
      <c r="T23" s="570"/>
      <c r="U23" s="570"/>
      <c r="V23" s="587"/>
    </row>
    <row r="24" spans="1:22" ht="12.75" x14ac:dyDescent="0.2">
      <c r="A24" s="49"/>
      <c r="B24" s="58" t="s">
        <v>36</v>
      </c>
      <c r="C24" s="59">
        <v>10489.5</v>
      </c>
      <c r="D24" s="59">
        <v>4955.5600000000004</v>
      </c>
      <c r="E24" s="59">
        <v>133.59</v>
      </c>
      <c r="F24" s="573"/>
      <c r="G24" s="59"/>
      <c r="H24" s="60"/>
      <c r="I24" s="60"/>
      <c r="J24" s="56"/>
      <c r="K24" s="59">
        <v>9362.94</v>
      </c>
      <c r="L24" s="60"/>
      <c r="M24" s="60"/>
      <c r="N24" s="61" t="s">
        <v>132</v>
      </c>
      <c r="O24" s="586"/>
      <c r="P24" s="570"/>
      <c r="Q24" s="570"/>
      <c r="R24" s="570"/>
      <c r="S24" s="570"/>
      <c r="T24" s="570"/>
      <c r="U24" s="570"/>
      <c r="V24" s="587"/>
    </row>
    <row r="25" spans="1:22" ht="12.75" x14ac:dyDescent="0.2">
      <c r="A25" s="49"/>
      <c r="B25" s="58"/>
      <c r="C25" s="59"/>
      <c r="D25" s="59"/>
      <c r="E25" s="59"/>
      <c r="F25" s="573"/>
      <c r="G25" s="60"/>
      <c r="H25" s="59"/>
      <c r="I25" s="60"/>
      <c r="J25" s="56"/>
      <c r="K25" s="60"/>
      <c r="L25" s="59">
        <v>5264.9</v>
      </c>
      <c r="M25" s="60"/>
      <c r="N25" s="61" t="s">
        <v>132</v>
      </c>
      <c r="O25" s="586"/>
      <c r="P25" s="570"/>
      <c r="Q25" s="570"/>
      <c r="R25" s="570"/>
      <c r="S25" s="570"/>
      <c r="T25" s="570"/>
      <c r="U25" s="570"/>
      <c r="V25" s="587"/>
    </row>
    <row r="26" spans="1:22" ht="12.75" x14ac:dyDescent="0.2">
      <c r="A26" s="49"/>
      <c r="B26" s="58"/>
      <c r="C26" s="59"/>
      <c r="D26" s="59"/>
      <c r="E26" s="59"/>
      <c r="F26" s="573"/>
      <c r="G26" s="60"/>
      <c r="H26" s="60"/>
      <c r="I26" s="59"/>
      <c r="J26" s="56"/>
      <c r="K26" s="60"/>
      <c r="L26" s="60"/>
      <c r="M26" s="59">
        <v>183.7</v>
      </c>
      <c r="N26" s="61" t="s">
        <v>132</v>
      </c>
      <c r="O26" s="586"/>
      <c r="P26" s="570"/>
      <c r="Q26" s="570"/>
      <c r="R26" s="570"/>
      <c r="S26" s="570"/>
      <c r="T26" s="570"/>
      <c r="U26" s="570"/>
      <c r="V26" s="587"/>
    </row>
    <row r="27" spans="1:22" ht="12.75" x14ac:dyDescent="0.2">
      <c r="A27" s="49"/>
      <c r="B27" s="58" t="s">
        <v>127</v>
      </c>
      <c r="C27" s="59">
        <v>4577.43</v>
      </c>
      <c r="D27" s="59">
        <v>2162.52</v>
      </c>
      <c r="E27" s="59">
        <v>58.3</v>
      </c>
      <c r="F27" s="573"/>
      <c r="G27" s="59"/>
      <c r="H27" s="60"/>
      <c r="I27" s="60"/>
      <c r="J27" s="56"/>
      <c r="K27" s="59">
        <v>3261.67</v>
      </c>
      <c r="L27" s="60"/>
      <c r="M27" s="60"/>
      <c r="N27" s="61" t="s">
        <v>132</v>
      </c>
      <c r="O27" s="586"/>
      <c r="P27" s="570"/>
      <c r="Q27" s="570"/>
      <c r="R27" s="570"/>
      <c r="S27" s="570"/>
      <c r="T27" s="570"/>
      <c r="U27" s="570"/>
      <c r="V27" s="587"/>
    </row>
    <row r="28" spans="1:22" ht="12.75" x14ac:dyDescent="0.2">
      <c r="A28" s="49"/>
      <c r="B28" s="58"/>
      <c r="C28" s="59"/>
      <c r="D28" s="60"/>
      <c r="E28" s="60"/>
      <c r="F28" s="573"/>
      <c r="G28" s="60"/>
      <c r="H28" s="59"/>
      <c r="I28" s="60"/>
      <c r="J28" s="56"/>
      <c r="K28" s="60"/>
      <c r="L28" s="59">
        <v>1949.02</v>
      </c>
      <c r="M28" s="60"/>
      <c r="N28" s="61" t="s">
        <v>132</v>
      </c>
      <c r="O28" s="586"/>
      <c r="P28" s="570"/>
      <c r="Q28" s="570"/>
      <c r="R28" s="570"/>
      <c r="S28" s="570"/>
      <c r="T28" s="570"/>
      <c r="U28" s="570"/>
      <c r="V28" s="587"/>
    </row>
    <row r="29" spans="1:22" ht="12.75" x14ac:dyDescent="0.2">
      <c r="A29" s="49"/>
      <c r="B29" s="58"/>
      <c r="C29" s="59"/>
      <c r="D29" s="60"/>
      <c r="E29" s="60"/>
      <c r="F29" s="573"/>
      <c r="G29" s="60"/>
      <c r="H29" s="60"/>
      <c r="I29" s="59"/>
      <c r="J29" s="56"/>
      <c r="K29" s="60"/>
      <c r="L29" s="60"/>
      <c r="M29" s="59">
        <v>42.59</v>
      </c>
      <c r="N29" s="61" t="s">
        <v>132</v>
      </c>
      <c r="O29" s="586"/>
      <c r="P29" s="570"/>
      <c r="Q29" s="570"/>
      <c r="R29" s="570"/>
      <c r="S29" s="570"/>
      <c r="T29" s="570"/>
      <c r="U29" s="570"/>
      <c r="V29" s="587"/>
    </row>
    <row r="30" spans="1:22" ht="12.75" x14ac:dyDescent="0.2">
      <c r="A30" s="49"/>
      <c r="B30" s="58" t="s">
        <v>128</v>
      </c>
      <c r="C30" s="59">
        <v>602.34</v>
      </c>
      <c r="D30" s="60"/>
      <c r="E30" s="60"/>
      <c r="F30" s="573"/>
      <c r="G30" s="59"/>
      <c r="H30" s="60"/>
      <c r="I30" s="60"/>
      <c r="J30" s="56"/>
      <c r="K30" s="59">
        <v>526.63</v>
      </c>
      <c r="L30" s="60"/>
      <c r="M30" s="60"/>
      <c r="N30" s="61" t="s">
        <v>132</v>
      </c>
      <c r="O30" s="586"/>
      <c r="P30" s="570"/>
      <c r="Q30" s="570"/>
      <c r="R30" s="570"/>
      <c r="S30" s="570"/>
      <c r="T30" s="570"/>
      <c r="U30" s="570"/>
      <c r="V30" s="587"/>
    </row>
    <row r="31" spans="1:22" ht="12.75" x14ac:dyDescent="0.2">
      <c r="A31" s="49"/>
      <c r="B31" s="58" t="s">
        <v>43</v>
      </c>
      <c r="C31" s="59">
        <v>640.59</v>
      </c>
      <c r="D31" s="60"/>
      <c r="E31" s="60"/>
      <c r="F31" s="561"/>
      <c r="G31" s="59">
        <v>541.04999999999995</v>
      </c>
      <c r="H31" s="60"/>
      <c r="I31" s="60"/>
      <c r="J31" s="56" t="s">
        <v>132</v>
      </c>
      <c r="K31" s="60"/>
      <c r="L31" s="60"/>
      <c r="M31" s="60"/>
      <c r="N31" s="62"/>
      <c r="O31" s="586"/>
      <c r="P31" s="570"/>
      <c r="Q31" s="570"/>
      <c r="R31" s="570"/>
      <c r="S31" s="570"/>
      <c r="T31" s="570"/>
      <c r="U31" s="570"/>
      <c r="V31" s="587"/>
    </row>
    <row r="32" spans="1:22" ht="12.75" x14ac:dyDescent="0.2">
      <c r="A32" s="54">
        <v>3</v>
      </c>
      <c r="B32" s="47" t="s">
        <v>133</v>
      </c>
      <c r="C32" s="55">
        <f>SUM(C33:C41)</f>
        <v>14971.199999999999</v>
      </c>
      <c r="D32" s="55">
        <f>SUM(D33:D41)</f>
        <v>5722.87</v>
      </c>
      <c r="E32" s="55">
        <f>SUM(E33:E41)</f>
        <v>154.28</v>
      </c>
      <c r="F32" s="590" t="s">
        <v>134</v>
      </c>
      <c r="G32" s="55">
        <f>SUM(G33:G41)</f>
        <v>368.63</v>
      </c>
      <c r="H32" s="55">
        <f>SUM(H33:H41)</f>
        <v>0</v>
      </c>
      <c r="I32" s="55">
        <f>SUM(I33:I41)</f>
        <v>0</v>
      </c>
      <c r="J32" s="56"/>
      <c r="K32" s="55">
        <f>SUM(K33:K41)</f>
        <v>15899.91</v>
      </c>
      <c r="L32" s="55">
        <f>SUM(L33:L41)</f>
        <v>6054.9599999999991</v>
      </c>
      <c r="M32" s="55">
        <f>SUM(M33:M41)</f>
        <v>333.56</v>
      </c>
      <c r="N32" s="57"/>
      <c r="O32" s="586"/>
      <c r="P32" s="570"/>
      <c r="Q32" s="570"/>
      <c r="R32" s="570"/>
      <c r="S32" s="570"/>
      <c r="T32" s="570"/>
      <c r="U32" s="570"/>
      <c r="V32" s="587"/>
    </row>
    <row r="33" spans="1:22" ht="12.75" x14ac:dyDescent="0.2">
      <c r="A33" s="49"/>
      <c r="B33" s="58" t="s">
        <v>123</v>
      </c>
      <c r="C33" s="59">
        <v>1432.56</v>
      </c>
      <c r="D33" s="60"/>
      <c r="E33" s="60"/>
      <c r="F33" s="573"/>
      <c r="G33" s="59"/>
      <c r="H33" s="60"/>
      <c r="I33" s="60"/>
      <c r="J33" s="56"/>
      <c r="K33" s="59">
        <v>1483.66</v>
      </c>
      <c r="L33" s="60"/>
      <c r="M33" s="60"/>
      <c r="N33" s="61" t="s">
        <v>135</v>
      </c>
      <c r="O33" s="586"/>
      <c r="P33" s="570"/>
      <c r="Q33" s="570"/>
      <c r="R33" s="570"/>
      <c r="S33" s="570"/>
      <c r="T33" s="570"/>
      <c r="U33" s="570"/>
      <c r="V33" s="587"/>
    </row>
    <row r="34" spans="1:22" ht="12.75" x14ac:dyDescent="0.2">
      <c r="A34" s="49"/>
      <c r="B34" s="58" t="s">
        <v>36</v>
      </c>
      <c r="C34" s="59">
        <v>9522.69</v>
      </c>
      <c r="D34" s="59">
        <v>4259.6099999999997</v>
      </c>
      <c r="E34" s="59">
        <v>114.83</v>
      </c>
      <c r="F34" s="573"/>
      <c r="G34" s="59"/>
      <c r="H34" s="60"/>
      <c r="I34" s="60"/>
      <c r="J34" s="56"/>
      <c r="K34" s="59">
        <v>10601.95</v>
      </c>
      <c r="L34" s="60"/>
      <c r="M34" s="60"/>
      <c r="N34" s="61" t="s">
        <v>135</v>
      </c>
      <c r="O34" s="586"/>
      <c r="P34" s="570"/>
      <c r="Q34" s="570"/>
      <c r="R34" s="570"/>
      <c r="S34" s="570"/>
      <c r="T34" s="570"/>
      <c r="U34" s="570"/>
      <c r="V34" s="587"/>
    </row>
    <row r="35" spans="1:22" ht="12.75" x14ac:dyDescent="0.2">
      <c r="A35" s="49"/>
      <c r="B35" s="58"/>
      <c r="C35" s="59"/>
      <c r="D35" s="59"/>
      <c r="E35" s="59"/>
      <c r="F35" s="573"/>
      <c r="G35" s="60"/>
      <c r="H35" s="59"/>
      <c r="I35" s="60"/>
      <c r="J35" s="56"/>
      <c r="K35" s="60"/>
      <c r="L35" s="59">
        <v>4731.6099999999997</v>
      </c>
      <c r="M35" s="60"/>
      <c r="N35" s="61" t="s">
        <v>136</v>
      </c>
      <c r="O35" s="586"/>
      <c r="P35" s="570"/>
      <c r="Q35" s="570"/>
      <c r="R35" s="570"/>
      <c r="S35" s="570"/>
      <c r="T35" s="570"/>
      <c r="U35" s="570"/>
      <c r="V35" s="587"/>
    </row>
    <row r="36" spans="1:22" ht="12.75" x14ac:dyDescent="0.2">
      <c r="A36" s="49"/>
      <c r="B36" s="58"/>
      <c r="C36" s="59"/>
      <c r="D36" s="59"/>
      <c r="E36" s="59"/>
      <c r="F36" s="573"/>
      <c r="G36" s="60"/>
      <c r="H36" s="60"/>
      <c r="I36" s="59"/>
      <c r="J36" s="56"/>
      <c r="K36" s="60"/>
      <c r="L36" s="60"/>
      <c r="M36" s="59">
        <v>310.48</v>
      </c>
      <c r="N36" s="61" t="s">
        <v>135</v>
      </c>
      <c r="O36" s="586"/>
      <c r="P36" s="570"/>
      <c r="Q36" s="570"/>
      <c r="R36" s="570"/>
      <c r="S36" s="570"/>
      <c r="T36" s="570"/>
      <c r="U36" s="570"/>
      <c r="V36" s="587"/>
    </row>
    <row r="37" spans="1:22" ht="12.75" x14ac:dyDescent="0.2">
      <c r="A37" s="49"/>
      <c r="B37" s="58" t="s">
        <v>127</v>
      </c>
      <c r="C37" s="59">
        <v>3271.24</v>
      </c>
      <c r="D37" s="59">
        <v>1463.26</v>
      </c>
      <c r="E37" s="59">
        <v>39.450000000000003</v>
      </c>
      <c r="F37" s="573"/>
      <c r="G37" s="59"/>
      <c r="H37" s="60"/>
      <c r="I37" s="60"/>
      <c r="J37" s="56"/>
      <c r="K37" s="59">
        <v>3332.8</v>
      </c>
      <c r="L37" s="60"/>
      <c r="M37" s="60"/>
      <c r="N37" s="61" t="s">
        <v>136</v>
      </c>
      <c r="O37" s="586"/>
      <c r="P37" s="570"/>
      <c r="Q37" s="570"/>
      <c r="R37" s="570"/>
      <c r="S37" s="570"/>
      <c r="T37" s="570"/>
      <c r="U37" s="570"/>
      <c r="V37" s="587"/>
    </row>
    <row r="38" spans="1:22" ht="12.75" x14ac:dyDescent="0.2">
      <c r="A38" s="49"/>
      <c r="B38" s="58"/>
      <c r="C38" s="59"/>
      <c r="D38" s="60"/>
      <c r="E38" s="60"/>
      <c r="F38" s="573"/>
      <c r="G38" s="60"/>
      <c r="H38" s="59"/>
      <c r="I38" s="60"/>
      <c r="J38" s="56"/>
      <c r="K38" s="60"/>
      <c r="L38" s="59">
        <v>1323.35</v>
      </c>
      <c r="M38" s="60"/>
      <c r="N38" s="61" t="s">
        <v>137</v>
      </c>
      <c r="O38" s="586"/>
      <c r="P38" s="570"/>
      <c r="Q38" s="570"/>
      <c r="R38" s="570"/>
      <c r="S38" s="570"/>
      <c r="T38" s="570"/>
      <c r="U38" s="570"/>
      <c r="V38" s="587"/>
    </row>
    <row r="39" spans="1:22" ht="12.75" x14ac:dyDescent="0.2">
      <c r="A39" s="49"/>
      <c r="B39" s="58"/>
      <c r="C39" s="59"/>
      <c r="D39" s="60"/>
      <c r="E39" s="60"/>
      <c r="F39" s="573"/>
      <c r="G39" s="60"/>
      <c r="H39" s="60"/>
      <c r="I39" s="59"/>
      <c r="J39" s="56"/>
      <c r="K39" s="60"/>
      <c r="L39" s="60"/>
      <c r="M39" s="59">
        <v>23.08</v>
      </c>
      <c r="N39" s="61" t="s">
        <v>138</v>
      </c>
      <c r="O39" s="586"/>
      <c r="P39" s="570"/>
      <c r="Q39" s="570"/>
      <c r="R39" s="570"/>
      <c r="S39" s="570"/>
      <c r="T39" s="570"/>
      <c r="U39" s="570"/>
      <c r="V39" s="587"/>
    </row>
    <row r="40" spans="1:22" ht="12.75" x14ac:dyDescent="0.2">
      <c r="A40" s="49"/>
      <c r="B40" s="58" t="s">
        <v>128</v>
      </c>
      <c r="C40" s="59">
        <v>376.08</v>
      </c>
      <c r="D40" s="60"/>
      <c r="E40" s="60"/>
      <c r="F40" s="573"/>
      <c r="G40" s="59"/>
      <c r="H40" s="60"/>
      <c r="I40" s="60"/>
      <c r="J40" s="56"/>
      <c r="K40" s="59">
        <v>481.5</v>
      </c>
      <c r="L40" s="60"/>
      <c r="M40" s="60"/>
      <c r="N40" s="61" t="s">
        <v>139</v>
      </c>
      <c r="O40" s="586"/>
      <c r="P40" s="570"/>
      <c r="Q40" s="570"/>
      <c r="R40" s="570"/>
      <c r="S40" s="570"/>
      <c r="T40" s="570"/>
      <c r="U40" s="570"/>
      <c r="V40" s="587"/>
    </row>
    <row r="41" spans="1:22" ht="12.75" x14ac:dyDescent="0.2">
      <c r="A41" s="49"/>
      <c r="B41" s="58" t="s">
        <v>43</v>
      </c>
      <c r="C41" s="59">
        <v>368.63</v>
      </c>
      <c r="D41" s="60"/>
      <c r="E41" s="60"/>
      <c r="F41" s="561"/>
      <c r="G41" s="59">
        <v>368.63</v>
      </c>
      <c r="H41" s="60"/>
      <c r="I41" s="60"/>
      <c r="J41" s="56" t="s">
        <v>135</v>
      </c>
      <c r="K41" s="60"/>
      <c r="L41" s="60"/>
      <c r="M41" s="60"/>
      <c r="N41" s="62"/>
      <c r="O41" s="586"/>
      <c r="P41" s="570"/>
      <c r="Q41" s="570"/>
      <c r="R41" s="570"/>
      <c r="S41" s="570"/>
      <c r="T41" s="570"/>
      <c r="U41" s="570"/>
      <c r="V41" s="587"/>
    </row>
    <row r="42" spans="1:22" ht="12.75" x14ac:dyDescent="0.2">
      <c r="A42" s="54">
        <v>4</v>
      </c>
      <c r="B42" s="47" t="s">
        <v>140</v>
      </c>
      <c r="C42" s="55">
        <f>SUM(C43:C49)</f>
        <v>14971.189999999999</v>
      </c>
      <c r="D42" s="55">
        <f>SUM(D43:D49)</f>
        <v>5722.87</v>
      </c>
      <c r="E42" s="55">
        <f>SUM(E43:E49)</f>
        <v>154.28</v>
      </c>
      <c r="F42" s="590" t="s">
        <v>141</v>
      </c>
      <c r="G42" s="55">
        <f>SUM(G43:G49)</f>
        <v>434.69</v>
      </c>
      <c r="H42" s="55">
        <f>SUM(H43:H49)</f>
        <v>0</v>
      </c>
      <c r="I42" s="55">
        <f>SUM(I43:I49)</f>
        <v>0</v>
      </c>
      <c r="J42" s="56"/>
      <c r="K42" s="55">
        <f>SUM(K43:K49)</f>
        <v>20348.599999999999</v>
      </c>
      <c r="L42" s="55">
        <f>SUM(L43:L49)</f>
        <v>7035.28</v>
      </c>
      <c r="M42" s="55">
        <f>SUM(M43:M49)</f>
        <v>0</v>
      </c>
      <c r="N42" s="57"/>
      <c r="O42" s="586"/>
      <c r="P42" s="570"/>
      <c r="Q42" s="570"/>
      <c r="R42" s="570"/>
      <c r="S42" s="570"/>
      <c r="T42" s="570"/>
      <c r="U42" s="570"/>
      <c r="V42" s="587"/>
    </row>
    <row r="43" spans="1:22" ht="12.75" x14ac:dyDescent="0.2">
      <c r="A43" s="63"/>
      <c r="B43" s="58" t="s">
        <v>123</v>
      </c>
      <c r="C43" s="59">
        <v>1432.55</v>
      </c>
      <c r="D43" s="60"/>
      <c r="E43" s="60"/>
      <c r="F43" s="573"/>
      <c r="G43" s="59"/>
      <c r="H43" s="60"/>
      <c r="I43" s="60"/>
      <c r="J43" s="56"/>
      <c r="K43" s="59">
        <v>4563.5</v>
      </c>
      <c r="L43" s="60"/>
      <c r="M43" s="60"/>
      <c r="N43" s="61" t="s">
        <v>142</v>
      </c>
      <c r="O43" s="586"/>
      <c r="P43" s="570"/>
      <c r="Q43" s="570"/>
      <c r="R43" s="570"/>
      <c r="S43" s="570"/>
      <c r="T43" s="570"/>
      <c r="U43" s="570"/>
      <c r="V43" s="587"/>
    </row>
    <row r="44" spans="1:22" ht="12.75" x14ac:dyDescent="0.2">
      <c r="A44" s="63"/>
      <c r="B44" s="58" t="s">
        <v>36</v>
      </c>
      <c r="C44" s="59">
        <v>9522.69</v>
      </c>
      <c r="D44" s="59">
        <v>4259.6099999999997</v>
      </c>
      <c r="E44" s="59">
        <v>114.83</v>
      </c>
      <c r="F44" s="573"/>
      <c r="G44" s="59"/>
      <c r="H44" s="60"/>
      <c r="I44" s="60"/>
      <c r="J44" s="56"/>
      <c r="K44" s="59">
        <v>11705.56</v>
      </c>
      <c r="L44" s="60"/>
      <c r="M44" s="60"/>
      <c r="N44" s="61" t="s">
        <v>143</v>
      </c>
      <c r="O44" s="586"/>
      <c r="P44" s="570"/>
      <c r="Q44" s="570"/>
      <c r="R44" s="570"/>
      <c r="S44" s="570"/>
      <c r="T44" s="570"/>
      <c r="U44" s="570"/>
      <c r="V44" s="587"/>
    </row>
    <row r="45" spans="1:22" ht="12.75" x14ac:dyDescent="0.2">
      <c r="A45" s="63"/>
      <c r="B45" s="58"/>
      <c r="C45" s="59"/>
      <c r="D45" s="59"/>
      <c r="E45" s="59"/>
      <c r="F45" s="573"/>
      <c r="G45" s="60"/>
      <c r="H45" s="59"/>
      <c r="I45" s="60"/>
      <c r="J45" s="56"/>
      <c r="K45" s="60"/>
      <c r="L45" s="59">
        <v>5284.95</v>
      </c>
      <c r="M45" s="60"/>
      <c r="N45" s="61" t="s">
        <v>143</v>
      </c>
      <c r="O45" s="586"/>
      <c r="P45" s="570"/>
      <c r="Q45" s="570"/>
      <c r="R45" s="570"/>
      <c r="S45" s="570"/>
      <c r="T45" s="570"/>
      <c r="U45" s="570"/>
      <c r="V45" s="587"/>
    </row>
    <row r="46" spans="1:22" ht="12.75" x14ac:dyDescent="0.2">
      <c r="A46" s="63"/>
      <c r="B46" s="58" t="s">
        <v>127</v>
      </c>
      <c r="C46" s="59">
        <v>3271.24</v>
      </c>
      <c r="D46" s="59">
        <v>1463.26</v>
      </c>
      <c r="E46" s="59">
        <v>39.450000000000003</v>
      </c>
      <c r="F46" s="573"/>
      <c r="G46" s="59"/>
      <c r="H46" s="60"/>
      <c r="I46" s="60"/>
      <c r="J46" s="56"/>
      <c r="K46" s="59">
        <v>3605.5</v>
      </c>
      <c r="L46" s="60"/>
      <c r="M46" s="60"/>
      <c r="N46" s="61" t="s">
        <v>143</v>
      </c>
      <c r="O46" s="586"/>
      <c r="P46" s="570"/>
      <c r="Q46" s="570"/>
      <c r="R46" s="570"/>
      <c r="S46" s="570"/>
      <c r="T46" s="570"/>
      <c r="U46" s="570"/>
      <c r="V46" s="587"/>
    </row>
    <row r="47" spans="1:22" ht="12.75" x14ac:dyDescent="0.2">
      <c r="A47" s="63"/>
      <c r="B47" s="58"/>
      <c r="C47" s="59"/>
      <c r="D47" s="60"/>
      <c r="E47" s="60"/>
      <c r="F47" s="573"/>
      <c r="G47" s="60"/>
      <c r="H47" s="59"/>
      <c r="I47" s="60"/>
      <c r="J47" s="56"/>
      <c r="K47" s="60"/>
      <c r="L47" s="59">
        <v>1750.33</v>
      </c>
      <c r="M47" s="60"/>
      <c r="N47" s="61" t="s">
        <v>143</v>
      </c>
      <c r="O47" s="586"/>
      <c r="P47" s="570"/>
      <c r="Q47" s="570"/>
      <c r="R47" s="570"/>
      <c r="S47" s="570"/>
      <c r="T47" s="570"/>
      <c r="U47" s="570"/>
      <c r="V47" s="587"/>
    </row>
    <row r="48" spans="1:22" ht="12.75" x14ac:dyDescent="0.2">
      <c r="A48" s="63"/>
      <c r="B48" s="58" t="s">
        <v>128</v>
      </c>
      <c r="C48" s="59">
        <v>376.07</v>
      </c>
      <c r="D48" s="60"/>
      <c r="E48" s="60"/>
      <c r="F48" s="573"/>
      <c r="G48" s="59"/>
      <c r="H48" s="60"/>
      <c r="I48" s="60"/>
      <c r="J48" s="56"/>
      <c r="K48" s="59">
        <v>474.04</v>
      </c>
      <c r="L48" s="60"/>
      <c r="M48" s="60"/>
      <c r="N48" s="61" t="s">
        <v>143</v>
      </c>
      <c r="O48" s="586"/>
      <c r="P48" s="570"/>
      <c r="Q48" s="570"/>
      <c r="R48" s="570"/>
      <c r="S48" s="570"/>
      <c r="T48" s="570"/>
      <c r="U48" s="570"/>
      <c r="V48" s="587"/>
    </row>
    <row r="49" spans="1:22" ht="12.75" x14ac:dyDescent="0.2">
      <c r="A49" s="63"/>
      <c r="B49" s="58" t="s">
        <v>43</v>
      </c>
      <c r="C49" s="59">
        <v>368.64</v>
      </c>
      <c r="D49" s="60"/>
      <c r="E49" s="60"/>
      <c r="F49" s="561"/>
      <c r="G49" s="59">
        <v>434.69</v>
      </c>
      <c r="H49" s="60"/>
      <c r="I49" s="60"/>
      <c r="J49" s="56" t="s">
        <v>143</v>
      </c>
      <c r="K49" s="64"/>
      <c r="L49" s="64"/>
      <c r="M49" s="64"/>
      <c r="N49" s="65"/>
      <c r="O49" s="586"/>
      <c r="P49" s="570"/>
      <c r="Q49" s="570"/>
      <c r="R49" s="570"/>
      <c r="S49" s="570"/>
      <c r="T49" s="570"/>
      <c r="U49" s="570"/>
      <c r="V49" s="587"/>
    </row>
    <row r="50" spans="1:22" ht="12.75" x14ac:dyDescent="0.2">
      <c r="A50" s="54">
        <v>5</v>
      </c>
      <c r="B50" s="47" t="s">
        <v>144</v>
      </c>
      <c r="C50" s="55">
        <f>SUM(C51:C55)</f>
        <v>2682.31</v>
      </c>
      <c r="D50" s="55">
        <f>SUM(D51:D55)</f>
        <v>1025.3399999999999</v>
      </c>
      <c r="E50" s="55">
        <f>SUM(E51:E55)</f>
        <v>27.64</v>
      </c>
      <c r="F50" s="590" t="s">
        <v>145</v>
      </c>
      <c r="G50" s="55">
        <f>SUM(G51:G55)</f>
        <v>0</v>
      </c>
      <c r="H50" s="55">
        <f>SUM(H51:H55)</f>
        <v>0</v>
      </c>
      <c r="I50" s="55">
        <f>SUM(I51:I55)</f>
        <v>0</v>
      </c>
      <c r="J50" s="56"/>
      <c r="K50" s="55">
        <f>SUM(K51:K55)</f>
        <v>0</v>
      </c>
      <c r="L50" s="55">
        <f>SUM(L51:L55)</f>
        <v>0</v>
      </c>
      <c r="M50" s="55">
        <f>SUM(M51:M55)</f>
        <v>0</v>
      </c>
      <c r="N50" s="57"/>
      <c r="O50" s="586"/>
      <c r="P50" s="570"/>
      <c r="Q50" s="570"/>
      <c r="R50" s="570"/>
      <c r="S50" s="570"/>
      <c r="T50" s="570"/>
      <c r="U50" s="570"/>
      <c r="V50" s="587"/>
    </row>
    <row r="51" spans="1:22" ht="12.75" x14ac:dyDescent="0.2">
      <c r="A51" s="63"/>
      <c r="B51" s="58" t="s">
        <v>123</v>
      </c>
      <c r="C51" s="59">
        <v>335.42</v>
      </c>
      <c r="D51" s="64"/>
      <c r="E51" s="64"/>
      <c r="F51" s="573"/>
      <c r="G51" s="64"/>
      <c r="H51" s="64"/>
      <c r="I51" s="64"/>
      <c r="J51" s="56"/>
      <c r="K51" s="64"/>
      <c r="L51" s="64"/>
      <c r="M51" s="64"/>
      <c r="N51" s="65"/>
      <c r="O51" s="586"/>
      <c r="P51" s="570"/>
      <c r="Q51" s="570"/>
      <c r="R51" s="570"/>
      <c r="S51" s="570"/>
      <c r="T51" s="570"/>
      <c r="U51" s="570"/>
      <c r="V51" s="587"/>
    </row>
    <row r="52" spans="1:22" ht="12.75" x14ac:dyDescent="0.2">
      <c r="A52" s="63"/>
      <c r="B52" s="58" t="s">
        <v>36</v>
      </c>
      <c r="C52" s="59">
        <v>2182.87</v>
      </c>
      <c r="D52" s="59">
        <v>1025.3399999999999</v>
      </c>
      <c r="E52" s="59">
        <v>27.64</v>
      </c>
      <c r="F52" s="573"/>
      <c r="G52" s="64"/>
      <c r="H52" s="64"/>
      <c r="I52" s="64"/>
      <c r="J52" s="56"/>
      <c r="K52" s="64"/>
      <c r="L52" s="64"/>
      <c r="M52" s="64"/>
      <c r="N52" s="65"/>
      <c r="O52" s="586"/>
      <c r="P52" s="570"/>
      <c r="Q52" s="570"/>
      <c r="R52" s="570"/>
      <c r="S52" s="570"/>
      <c r="T52" s="570"/>
      <c r="U52" s="570"/>
      <c r="V52" s="587"/>
    </row>
    <row r="53" spans="1:22" ht="12.75" x14ac:dyDescent="0.2">
      <c r="A53" s="63"/>
      <c r="B53" s="58" t="s">
        <v>127</v>
      </c>
      <c r="C53" s="59">
        <v>0</v>
      </c>
      <c r="D53" s="59">
        <v>0</v>
      </c>
      <c r="E53" s="59">
        <v>0</v>
      </c>
      <c r="F53" s="573"/>
      <c r="G53" s="64"/>
      <c r="H53" s="64"/>
      <c r="I53" s="64"/>
      <c r="J53" s="56"/>
      <c r="K53" s="64"/>
      <c r="L53" s="64"/>
      <c r="M53" s="64"/>
      <c r="N53" s="65"/>
      <c r="O53" s="586"/>
      <c r="P53" s="570"/>
      <c r="Q53" s="570"/>
      <c r="R53" s="570"/>
      <c r="S53" s="570"/>
      <c r="T53" s="570"/>
      <c r="U53" s="570"/>
      <c r="V53" s="587"/>
    </row>
    <row r="54" spans="1:22" ht="12.75" x14ac:dyDescent="0.2">
      <c r="A54" s="63"/>
      <c r="B54" s="58" t="s">
        <v>128</v>
      </c>
      <c r="C54" s="59">
        <v>97.97</v>
      </c>
      <c r="D54" s="64"/>
      <c r="E54" s="64"/>
      <c r="F54" s="573"/>
      <c r="G54" s="64"/>
      <c r="H54" s="64"/>
      <c r="I54" s="64"/>
      <c r="J54" s="56"/>
      <c r="K54" s="64"/>
      <c r="L54" s="64"/>
      <c r="M54" s="64"/>
      <c r="N54" s="65"/>
      <c r="O54" s="586"/>
      <c r="P54" s="570"/>
      <c r="Q54" s="570"/>
      <c r="R54" s="570"/>
      <c r="S54" s="570"/>
      <c r="T54" s="570"/>
      <c r="U54" s="570"/>
      <c r="V54" s="587"/>
    </row>
    <row r="55" spans="1:22" ht="12.75" x14ac:dyDescent="0.2">
      <c r="A55" s="63"/>
      <c r="B55" s="58" t="s">
        <v>43</v>
      </c>
      <c r="C55" s="59">
        <v>66.05</v>
      </c>
      <c r="D55" s="64"/>
      <c r="E55" s="64"/>
      <c r="F55" s="561"/>
      <c r="G55" s="64"/>
      <c r="H55" s="64"/>
      <c r="I55" s="64"/>
      <c r="J55" s="56"/>
      <c r="K55" s="64"/>
      <c r="L55" s="64"/>
      <c r="M55" s="64"/>
      <c r="N55" s="65"/>
      <c r="O55" s="586"/>
      <c r="P55" s="570"/>
      <c r="Q55" s="570"/>
      <c r="R55" s="570"/>
      <c r="S55" s="570"/>
      <c r="T55" s="570"/>
      <c r="U55" s="570"/>
      <c r="V55" s="587"/>
    </row>
    <row r="56" spans="1:22" ht="12.75" x14ac:dyDescent="0.2">
      <c r="A56" s="54">
        <v>6</v>
      </c>
      <c r="B56" s="47" t="s">
        <v>146</v>
      </c>
      <c r="C56" s="55">
        <f>SUM(C57:C61)</f>
        <v>2795.53</v>
      </c>
      <c r="D56" s="55">
        <f>SUM(D57:D61)</f>
        <v>0</v>
      </c>
      <c r="E56" s="55">
        <f>SUM(E57:E61)</f>
        <v>0</v>
      </c>
      <c r="F56" s="590" t="s">
        <v>145</v>
      </c>
      <c r="G56" s="55">
        <f>SUM(G57:G61)</f>
        <v>0</v>
      </c>
      <c r="H56" s="55">
        <f>SUM(H57:H61)</f>
        <v>0</v>
      </c>
      <c r="I56" s="55">
        <f>SUM(I57:I61)</f>
        <v>0</v>
      </c>
      <c r="J56" s="56"/>
      <c r="K56" s="55">
        <f>SUM(K57:K61)</f>
        <v>0</v>
      </c>
      <c r="L56" s="55">
        <f>SUM(L57:L61)</f>
        <v>0</v>
      </c>
      <c r="M56" s="55">
        <f>SUM(M57:M61)</f>
        <v>0</v>
      </c>
      <c r="N56" s="57"/>
      <c r="O56" s="586"/>
      <c r="P56" s="570"/>
      <c r="Q56" s="570"/>
      <c r="R56" s="570"/>
      <c r="S56" s="570"/>
      <c r="T56" s="570"/>
      <c r="U56" s="570"/>
      <c r="V56" s="587"/>
    </row>
    <row r="57" spans="1:22" ht="12.75" x14ac:dyDescent="0.2">
      <c r="A57" s="49"/>
      <c r="B57" s="58" t="s">
        <v>123</v>
      </c>
      <c r="C57" s="59">
        <v>2795.53</v>
      </c>
      <c r="D57" s="60"/>
      <c r="E57" s="60"/>
      <c r="F57" s="573"/>
      <c r="G57" s="60"/>
      <c r="H57" s="60"/>
      <c r="I57" s="60"/>
      <c r="J57" s="56"/>
      <c r="K57" s="60"/>
      <c r="L57" s="60"/>
      <c r="M57" s="60"/>
      <c r="N57" s="62"/>
      <c r="O57" s="586"/>
      <c r="P57" s="570"/>
      <c r="Q57" s="570"/>
      <c r="R57" s="570"/>
      <c r="S57" s="570"/>
      <c r="T57" s="570"/>
      <c r="U57" s="570"/>
      <c r="V57" s="587"/>
    </row>
    <row r="58" spans="1:22" ht="12.75" x14ac:dyDescent="0.2">
      <c r="A58" s="49"/>
      <c r="B58" s="58" t="s">
        <v>36</v>
      </c>
      <c r="C58" s="59"/>
      <c r="D58" s="59"/>
      <c r="E58" s="59"/>
      <c r="F58" s="573"/>
      <c r="G58" s="60"/>
      <c r="H58" s="60"/>
      <c r="I58" s="60"/>
      <c r="J58" s="56"/>
      <c r="K58" s="60"/>
      <c r="L58" s="60"/>
      <c r="M58" s="60"/>
      <c r="N58" s="62"/>
      <c r="O58" s="586"/>
      <c r="P58" s="570"/>
      <c r="Q58" s="570"/>
      <c r="R58" s="570"/>
      <c r="S58" s="570"/>
      <c r="T58" s="570"/>
      <c r="U58" s="570"/>
      <c r="V58" s="587"/>
    </row>
    <row r="59" spans="1:22" ht="12.75" x14ac:dyDescent="0.2">
      <c r="A59" s="49"/>
      <c r="B59" s="58" t="s">
        <v>127</v>
      </c>
      <c r="C59" s="59"/>
      <c r="D59" s="59"/>
      <c r="E59" s="59"/>
      <c r="F59" s="573"/>
      <c r="G59" s="60"/>
      <c r="H59" s="60"/>
      <c r="I59" s="60"/>
      <c r="J59" s="56"/>
      <c r="K59" s="60"/>
      <c r="L59" s="60"/>
      <c r="M59" s="60"/>
      <c r="N59" s="62"/>
      <c r="O59" s="586"/>
      <c r="P59" s="570"/>
      <c r="Q59" s="570"/>
      <c r="R59" s="570"/>
      <c r="S59" s="570"/>
      <c r="T59" s="570"/>
      <c r="U59" s="570"/>
      <c r="V59" s="587"/>
    </row>
    <row r="60" spans="1:22" ht="12.75" x14ac:dyDescent="0.2">
      <c r="A60" s="49"/>
      <c r="B60" s="58" t="s">
        <v>128</v>
      </c>
      <c r="C60" s="59"/>
      <c r="D60" s="60"/>
      <c r="E60" s="60"/>
      <c r="F60" s="573"/>
      <c r="G60" s="60"/>
      <c r="H60" s="60"/>
      <c r="I60" s="60"/>
      <c r="J60" s="56"/>
      <c r="K60" s="60"/>
      <c r="L60" s="60"/>
      <c r="M60" s="60"/>
      <c r="N60" s="62"/>
      <c r="O60" s="586"/>
      <c r="P60" s="570"/>
      <c r="Q60" s="570"/>
      <c r="R60" s="570"/>
      <c r="S60" s="570"/>
      <c r="T60" s="570"/>
      <c r="U60" s="570"/>
      <c r="V60" s="587"/>
    </row>
    <row r="61" spans="1:22" ht="12.75" x14ac:dyDescent="0.2">
      <c r="A61" s="49"/>
      <c r="B61" s="58" t="s">
        <v>43</v>
      </c>
      <c r="C61" s="59"/>
      <c r="D61" s="60"/>
      <c r="E61" s="60"/>
      <c r="F61" s="561"/>
      <c r="G61" s="60"/>
      <c r="H61" s="60"/>
      <c r="I61" s="60"/>
      <c r="J61" s="56"/>
      <c r="K61" s="60"/>
      <c r="L61" s="60"/>
      <c r="M61" s="60"/>
      <c r="N61" s="62"/>
      <c r="O61" s="586"/>
      <c r="P61" s="570"/>
      <c r="Q61" s="570"/>
      <c r="R61" s="570"/>
      <c r="S61" s="570"/>
      <c r="T61" s="570"/>
      <c r="U61" s="570"/>
      <c r="V61" s="587"/>
    </row>
    <row r="62" spans="1:22" ht="12.75" x14ac:dyDescent="0.2">
      <c r="A62" s="54" t="s">
        <v>147</v>
      </c>
      <c r="B62" s="47" t="s">
        <v>32</v>
      </c>
      <c r="C62" s="55">
        <f>C12+C22+C32+C42+C50+C56</f>
        <v>72939.209999999992</v>
      </c>
      <c r="D62" s="55">
        <f>D12+D22+D32+D42+D50+D56</f>
        <v>26813.039999999997</v>
      </c>
      <c r="E62" s="55">
        <f>E12+E22+E32+E42+E50+E56</f>
        <v>722.82999999999993</v>
      </c>
      <c r="F62" s="66"/>
      <c r="G62" s="55">
        <f>G12+G22+G32+G42+G50+G56</f>
        <v>1909.23</v>
      </c>
      <c r="H62" s="55">
        <f>H12+H22+H32+H42+H50+H56</f>
        <v>0</v>
      </c>
      <c r="I62" s="55">
        <f>I12+I22+I32+I42+I50+I56</f>
        <v>0</v>
      </c>
      <c r="J62" s="56"/>
      <c r="K62" s="55">
        <f>K12+K22+K32+K42+K50+K56</f>
        <v>72346.040000000008</v>
      </c>
      <c r="L62" s="55">
        <f>L12+L22+L32+L42+L50+L56</f>
        <v>27396.25</v>
      </c>
      <c r="M62" s="55">
        <f>M12+M22+M32+M42+M50+M56</f>
        <v>720.19</v>
      </c>
      <c r="N62" s="57"/>
      <c r="O62" s="586"/>
      <c r="P62" s="570"/>
      <c r="Q62" s="570"/>
      <c r="R62" s="570"/>
      <c r="S62" s="570"/>
      <c r="T62" s="570"/>
      <c r="U62" s="570"/>
      <c r="V62" s="587"/>
    </row>
    <row r="63" spans="1:22" ht="12.75" x14ac:dyDescent="0.2">
      <c r="A63" s="584" t="s">
        <v>148</v>
      </c>
      <c r="B63" s="559"/>
      <c r="C63" s="51"/>
      <c r="D63" s="51"/>
      <c r="E63" s="51"/>
      <c r="F63" s="67"/>
      <c r="G63" s="51"/>
      <c r="H63" s="51"/>
      <c r="I63" s="51"/>
      <c r="J63" s="56"/>
      <c r="K63" s="51"/>
      <c r="L63" s="51"/>
      <c r="M63" s="51"/>
      <c r="N63" s="53"/>
      <c r="O63" s="586"/>
      <c r="P63" s="570"/>
      <c r="Q63" s="570"/>
      <c r="R63" s="570"/>
      <c r="S63" s="570"/>
      <c r="T63" s="570"/>
      <c r="U63" s="570"/>
      <c r="V63" s="587"/>
    </row>
    <row r="64" spans="1:22" ht="12.75" x14ac:dyDescent="0.2">
      <c r="A64" s="49">
        <v>4</v>
      </c>
      <c r="B64" s="49" t="s">
        <v>66</v>
      </c>
      <c r="C64" s="60"/>
      <c r="D64" s="60"/>
      <c r="E64" s="60"/>
      <c r="F64" s="67"/>
      <c r="G64" s="60"/>
      <c r="H64" s="60"/>
      <c r="I64" s="60"/>
      <c r="J64" s="56"/>
      <c r="K64" s="60"/>
      <c r="L64" s="60"/>
      <c r="M64" s="60"/>
      <c r="N64" s="62"/>
      <c r="O64" s="586"/>
      <c r="P64" s="570"/>
      <c r="Q64" s="570"/>
      <c r="R64" s="570"/>
      <c r="S64" s="570"/>
      <c r="T64" s="570"/>
      <c r="U64" s="570"/>
      <c r="V64" s="587"/>
    </row>
    <row r="65" spans="1:22" ht="12.75" x14ac:dyDescent="0.2">
      <c r="A65" s="49">
        <v>5</v>
      </c>
      <c r="B65" s="49" t="s">
        <v>71</v>
      </c>
      <c r="C65" s="60"/>
      <c r="D65" s="60"/>
      <c r="E65" s="60"/>
      <c r="F65" s="67"/>
      <c r="G65" s="60"/>
      <c r="H65" s="60"/>
      <c r="I65" s="60"/>
      <c r="J65" s="56"/>
      <c r="K65" s="60"/>
      <c r="L65" s="60"/>
      <c r="M65" s="60"/>
      <c r="N65" s="62"/>
      <c r="O65" s="586"/>
      <c r="P65" s="570"/>
      <c r="Q65" s="570"/>
      <c r="R65" s="570"/>
      <c r="S65" s="570"/>
      <c r="T65" s="570"/>
      <c r="U65" s="570"/>
      <c r="V65" s="587"/>
    </row>
    <row r="66" spans="1:22" ht="12.75" x14ac:dyDescent="0.2">
      <c r="A66" s="54" t="s">
        <v>149</v>
      </c>
      <c r="B66" s="47" t="s">
        <v>11</v>
      </c>
      <c r="C66" s="55">
        <f>SUM(C64:C65)</f>
        <v>0</v>
      </c>
      <c r="D66" s="55">
        <f>SUM(D64:D65)</f>
        <v>0</v>
      </c>
      <c r="E66" s="55">
        <f>SUM(E64:E65)</f>
        <v>0</v>
      </c>
      <c r="F66" s="66"/>
      <c r="G66" s="55">
        <f>SUM(G64:G65)</f>
        <v>0</v>
      </c>
      <c r="H66" s="55">
        <f>SUM(H64:H65)</f>
        <v>0</v>
      </c>
      <c r="I66" s="55">
        <f>SUM(I64:I65)</f>
        <v>0</v>
      </c>
      <c r="J66" s="56"/>
      <c r="K66" s="55">
        <f>SUM(K64:K65)</f>
        <v>0</v>
      </c>
      <c r="L66" s="55">
        <f>SUM(L64:L65)</f>
        <v>0</v>
      </c>
      <c r="M66" s="55">
        <f>SUM(M64:M65)</f>
        <v>0</v>
      </c>
      <c r="N66" s="68"/>
      <c r="O66" s="586"/>
      <c r="P66" s="570"/>
      <c r="Q66" s="570"/>
      <c r="R66" s="570"/>
      <c r="S66" s="570"/>
      <c r="T66" s="570"/>
      <c r="U66" s="570"/>
      <c r="V66" s="587"/>
    </row>
    <row r="67" spans="1:22" ht="12.75" x14ac:dyDescent="0.2">
      <c r="A67" s="54" t="s">
        <v>150</v>
      </c>
      <c r="B67" s="47" t="s">
        <v>151</v>
      </c>
      <c r="C67" s="55">
        <f>C62+C66</f>
        <v>72939.209999999992</v>
      </c>
      <c r="D67" s="55">
        <f>D62+D66</f>
        <v>26813.039999999997</v>
      </c>
      <c r="E67" s="55">
        <f>E62+E66</f>
        <v>722.82999999999993</v>
      </c>
      <c r="F67" s="66"/>
      <c r="G67" s="55">
        <f>G62+G66</f>
        <v>1909.23</v>
      </c>
      <c r="H67" s="55">
        <f>H62+H66</f>
        <v>0</v>
      </c>
      <c r="I67" s="55">
        <f>I62+I66</f>
        <v>0</v>
      </c>
      <c r="J67" s="56"/>
      <c r="K67" s="55">
        <f>K62+K66</f>
        <v>72346.040000000008</v>
      </c>
      <c r="L67" s="55">
        <f>L62+L66</f>
        <v>27396.25</v>
      </c>
      <c r="M67" s="55">
        <f>M62+M66</f>
        <v>720.19</v>
      </c>
      <c r="N67" s="68"/>
      <c r="O67" s="567"/>
      <c r="P67" s="581"/>
      <c r="Q67" s="581"/>
      <c r="R67" s="581"/>
      <c r="S67" s="581"/>
      <c r="T67" s="581"/>
      <c r="U67" s="581"/>
      <c r="V67" s="568"/>
    </row>
    <row r="68" spans="1:22" ht="12.75" x14ac:dyDescent="0.2">
      <c r="A68" s="583" t="s">
        <v>152</v>
      </c>
      <c r="B68" s="570"/>
      <c r="C68" s="570"/>
      <c r="D68" s="570"/>
      <c r="E68" s="570"/>
      <c r="F68" s="570"/>
      <c r="G68" s="570"/>
      <c r="H68" s="570"/>
      <c r="I68" s="570"/>
      <c r="J68" s="570"/>
      <c r="K68" s="570"/>
      <c r="L68" s="570"/>
      <c r="M68" s="570"/>
      <c r="N68" s="570"/>
      <c r="O68" s="570"/>
      <c r="P68" s="570"/>
      <c r="Q68" s="570"/>
      <c r="R68" s="570"/>
      <c r="S68" s="570"/>
      <c r="T68" s="570"/>
      <c r="U68" s="570"/>
      <c r="V68" s="570"/>
    </row>
    <row r="69" spans="1:22" ht="12.75" x14ac:dyDescent="0.2">
      <c r="N69" s="37"/>
    </row>
    <row r="70" spans="1:22" ht="12.75" x14ac:dyDescent="0.2">
      <c r="N70" s="37"/>
    </row>
    <row r="71" spans="1:22" ht="12.75" x14ac:dyDescent="0.2">
      <c r="N71" s="37"/>
    </row>
    <row r="72" spans="1:22" ht="12.75" x14ac:dyDescent="0.2">
      <c r="N72" s="37"/>
    </row>
    <row r="73" spans="1:22" ht="12.75" x14ac:dyDescent="0.2">
      <c r="A73" s="14" t="str">
        <f>'AT-1'!A46</f>
        <v>Date:</v>
      </c>
      <c r="L73" s="69"/>
      <c r="M73" s="69" t="str">
        <f>'AT-1'!J46</f>
        <v>(Signature)</v>
      </c>
      <c r="N73" s="37"/>
    </row>
    <row r="74" spans="1:22" ht="12.75" x14ac:dyDescent="0.2">
      <c r="A74" s="14" t="str">
        <f>'AT-1'!A47</f>
        <v>Place: LUCKNOW</v>
      </c>
      <c r="L74" s="69"/>
      <c r="M74" s="69" t="str">
        <f>'AT-1'!J47</f>
        <v>Secretary Basic Education Department</v>
      </c>
      <c r="N74" s="37"/>
    </row>
    <row r="75" spans="1:22" ht="12.75" x14ac:dyDescent="0.2">
      <c r="L75" s="69" t="str">
        <f>'AT-1'!I48</f>
        <v>Seal:</v>
      </c>
      <c r="M75" s="69"/>
      <c r="N75" s="37"/>
    </row>
    <row r="76" spans="1:22" ht="15.75" customHeight="1" x14ac:dyDescent="0.2">
      <c r="N76" s="37"/>
    </row>
    <row r="77" spans="1:22" ht="15.75" customHeight="1" x14ac:dyDescent="0.2">
      <c r="N77" s="37"/>
    </row>
    <row r="78" spans="1:22" ht="15.75" customHeight="1" x14ac:dyDescent="0.2">
      <c r="N78" s="37"/>
    </row>
    <row r="79" spans="1:22" ht="15.75" customHeight="1" x14ac:dyDescent="0.2">
      <c r="N79" s="37"/>
    </row>
    <row r="80" spans="1:22" ht="15.75" customHeight="1" x14ac:dyDescent="0.2">
      <c r="N80" s="37"/>
    </row>
    <row r="81" spans="14:14" ht="15.75" customHeight="1" x14ac:dyDescent="0.2">
      <c r="N81" s="37"/>
    </row>
    <row r="82" spans="14:14" ht="15.75" customHeight="1" x14ac:dyDescent="0.2">
      <c r="N82" s="37"/>
    </row>
    <row r="83" spans="14:14" ht="15.75" customHeight="1" x14ac:dyDescent="0.2">
      <c r="N83" s="37"/>
    </row>
    <row r="84" spans="14:14" ht="15.75" customHeight="1" x14ac:dyDescent="0.2">
      <c r="N84" s="37"/>
    </row>
    <row r="85" spans="14:14" ht="15.75" customHeight="1" x14ac:dyDescent="0.2">
      <c r="N85" s="37"/>
    </row>
    <row r="86" spans="14:14" ht="15.75" customHeight="1" x14ac:dyDescent="0.2">
      <c r="N86" s="37"/>
    </row>
    <row r="87" spans="14:14" ht="15.75" customHeight="1" x14ac:dyDescent="0.2">
      <c r="N87" s="37"/>
    </row>
    <row r="88" spans="14:14" ht="15.75" customHeight="1" x14ac:dyDescent="0.2">
      <c r="N88" s="37"/>
    </row>
    <row r="89" spans="14:14" ht="15.75" customHeight="1" x14ac:dyDescent="0.2">
      <c r="N89" s="37"/>
    </row>
    <row r="90" spans="14:14" ht="15.75" customHeight="1" x14ac:dyDescent="0.2">
      <c r="N90" s="37"/>
    </row>
    <row r="91" spans="14:14" ht="15.75" customHeight="1" x14ac:dyDescent="0.2">
      <c r="N91" s="37"/>
    </row>
    <row r="92" spans="14:14" ht="15.75" customHeight="1" x14ac:dyDescent="0.2">
      <c r="N92" s="37"/>
    </row>
    <row r="93" spans="14:14" ht="15.75" customHeight="1" x14ac:dyDescent="0.2">
      <c r="N93" s="37"/>
    </row>
    <row r="94" spans="14:14" ht="15.75" customHeight="1" x14ac:dyDescent="0.2">
      <c r="N94" s="37"/>
    </row>
    <row r="95" spans="14:14" ht="15.75" customHeight="1" x14ac:dyDescent="0.2">
      <c r="N95" s="37"/>
    </row>
    <row r="96" spans="14:14" ht="15.75" customHeight="1" x14ac:dyDescent="0.2">
      <c r="N96" s="37"/>
    </row>
    <row r="97" spans="14:14" ht="15.75" customHeight="1" x14ac:dyDescent="0.2">
      <c r="N97" s="37"/>
    </row>
    <row r="98" spans="14:14" ht="15.75" customHeight="1" x14ac:dyDescent="0.2">
      <c r="N98" s="37"/>
    </row>
    <row r="99" spans="14:14" ht="15.75" customHeight="1" x14ac:dyDescent="0.2">
      <c r="N99" s="37"/>
    </row>
    <row r="100" spans="14:14" ht="15.75" customHeight="1" x14ac:dyDescent="0.2">
      <c r="N100" s="37"/>
    </row>
    <row r="101" spans="14:14" ht="15.75" customHeight="1" x14ac:dyDescent="0.2">
      <c r="N101" s="37"/>
    </row>
    <row r="102" spans="14:14" ht="15.75" customHeight="1" x14ac:dyDescent="0.2">
      <c r="N102" s="37"/>
    </row>
    <row r="103" spans="14:14" ht="15.75" customHeight="1" x14ac:dyDescent="0.2">
      <c r="N103" s="37"/>
    </row>
    <row r="104" spans="14:14" ht="15.75" customHeight="1" x14ac:dyDescent="0.2">
      <c r="N104" s="37"/>
    </row>
    <row r="105" spans="14:14" ht="15.75" customHeight="1" x14ac:dyDescent="0.2">
      <c r="N105" s="37"/>
    </row>
    <row r="106" spans="14:14" ht="15.75" customHeight="1" x14ac:dyDescent="0.2">
      <c r="N106" s="37"/>
    </row>
    <row r="107" spans="14:14" ht="15.75" customHeight="1" x14ac:dyDescent="0.2">
      <c r="N107" s="37"/>
    </row>
    <row r="108" spans="14:14" ht="15.75" customHeight="1" x14ac:dyDescent="0.2">
      <c r="N108" s="37"/>
    </row>
    <row r="109" spans="14:14" ht="15.75" customHeight="1" x14ac:dyDescent="0.2">
      <c r="N109" s="37"/>
    </row>
    <row r="110" spans="14:14" ht="15.75" customHeight="1" x14ac:dyDescent="0.2">
      <c r="N110" s="37"/>
    </row>
    <row r="111" spans="14:14" ht="15.75" customHeight="1" x14ac:dyDescent="0.2">
      <c r="N111" s="37"/>
    </row>
    <row r="112" spans="14:14" ht="15.75" customHeight="1" x14ac:dyDescent="0.2">
      <c r="N112" s="37"/>
    </row>
    <row r="113" spans="14:14" ht="15.75" customHeight="1" x14ac:dyDescent="0.2">
      <c r="N113" s="37"/>
    </row>
    <row r="114" spans="14:14" ht="15.75" customHeight="1" x14ac:dyDescent="0.2">
      <c r="N114" s="37"/>
    </row>
    <row r="115" spans="14:14" ht="15.75" customHeight="1" x14ac:dyDescent="0.2">
      <c r="N115" s="37"/>
    </row>
    <row r="116" spans="14:14" ht="15.75" customHeight="1" x14ac:dyDescent="0.2">
      <c r="N116" s="37"/>
    </row>
    <row r="117" spans="14:14" ht="15.75" customHeight="1" x14ac:dyDescent="0.2">
      <c r="N117" s="37"/>
    </row>
    <row r="118" spans="14:14" ht="15.75" customHeight="1" x14ac:dyDescent="0.2">
      <c r="N118" s="37"/>
    </row>
    <row r="119" spans="14:14" ht="15.75" customHeight="1" x14ac:dyDescent="0.2">
      <c r="N119" s="37"/>
    </row>
    <row r="120" spans="14:14" ht="15.75" customHeight="1" x14ac:dyDescent="0.2">
      <c r="N120" s="37"/>
    </row>
    <row r="121" spans="14:14" ht="15.75" customHeight="1" x14ac:dyDescent="0.2">
      <c r="N121" s="37"/>
    </row>
    <row r="122" spans="14:14" ht="15.75" customHeight="1" x14ac:dyDescent="0.2">
      <c r="N122" s="37"/>
    </row>
    <row r="123" spans="14:14" ht="15.75" customHeight="1" x14ac:dyDescent="0.2">
      <c r="N123" s="37"/>
    </row>
    <row r="124" spans="14:14" ht="15.75" customHeight="1" x14ac:dyDescent="0.2">
      <c r="N124" s="37"/>
    </row>
    <row r="125" spans="14:14" ht="15.75" customHeight="1" x14ac:dyDescent="0.2">
      <c r="N125" s="37"/>
    </row>
    <row r="126" spans="14:14" ht="15.75" customHeight="1" x14ac:dyDescent="0.2">
      <c r="N126" s="37"/>
    </row>
    <row r="127" spans="14:14" ht="15.75" customHeight="1" x14ac:dyDescent="0.2">
      <c r="N127" s="37"/>
    </row>
    <row r="128" spans="14:14" ht="15.75" customHeight="1" x14ac:dyDescent="0.2">
      <c r="N128" s="37"/>
    </row>
    <row r="129" spans="14:14" ht="15.75" customHeight="1" x14ac:dyDescent="0.2">
      <c r="N129" s="37"/>
    </row>
    <row r="130" spans="14:14" ht="15.75" customHeight="1" x14ac:dyDescent="0.2">
      <c r="N130" s="37"/>
    </row>
    <row r="131" spans="14:14" ht="15.75" customHeight="1" x14ac:dyDescent="0.2">
      <c r="N131" s="37"/>
    </row>
    <row r="132" spans="14:14" ht="15.75" customHeight="1" x14ac:dyDescent="0.2">
      <c r="N132" s="37"/>
    </row>
    <row r="133" spans="14:14" ht="15.75" customHeight="1" x14ac:dyDescent="0.2">
      <c r="N133" s="37"/>
    </row>
    <row r="134" spans="14:14" ht="15.75" customHeight="1" x14ac:dyDescent="0.2">
      <c r="N134" s="37"/>
    </row>
    <row r="135" spans="14:14" ht="15.75" customHeight="1" x14ac:dyDescent="0.2">
      <c r="N135" s="37"/>
    </row>
    <row r="136" spans="14:14" ht="15.75" customHeight="1" x14ac:dyDescent="0.2">
      <c r="N136" s="37"/>
    </row>
    <row r="137" spans="14:14" ht="15.75" customHeight="1" x14ac:dyDescent="0.2">
      <c r="N137" s="37"/>
    </row>
    <row r="138" spans="14:14" ht="15.75" customHeight="1" x14ac:dyDescent="0.2">
      <c r="N138" s="37"/>
    </row>
    <row r="139" spans="14:14" ht="15.75" customHeight="1" x14ac:dyDescent="0.2">
      <c r="N139" s="37"/>
    </row>
    <row r="140" spans="14:14" ht="15.75" customHeight="1" x14ac:dyDescent="0.2">
      <c r="N140" s="37"/>
    </row>
    <row r="141" spans="14:14" ht="15.75" customHeight="1" x14ac:dyDescent="0.2">
      <c r="N141" s="37"/>
    </row>
    <row r="142" spans="14:14" ht="15.75" customHeight="1" x14ac:dyDescent="0.2">
      <c r="N142" s="37"/>
    </row>
    <row r="143" spans="14:14" ht="15.75" customHeight="1" x14ac:dyDescent="0.2">
      <c r="N143" s="37"/>
    </row>
    <row r="144" spans="14:14" ht="15.75" customHeight="1" x14ac:dyDescent="0.2">
      <c r="N144" s="37"/>
    </row>
    <row r="145" spans="14:14" ht="15.75" customHeight="1" x14ac:dyDescent="0.2">
      <c r="N145" s="37"/>
    </row>
    <row r="146" spans="14:14" ht="15.75" customHeight="1" x14ac:dyDescent="0.2">
      <c r="N146" s="37"/>
    </row>
    <row r="147" spans="14:14" ht="15.75" customHeight="1" x14ac:dyDescent="0.2">
      <c r="N147" s="37"/>
    </row>
    <row r="148" spans="14:14" ht="15.75" customHeight="1" x14ac:dyDescent="0.2">
      <c r="N148" s="37"/>
    </row>
    <row r="149" spans="14:14" ht="15.75" customHeight="1" x14ac:dyDescent="0.2">
      <c r="N149" s="37"/>
    </row>
    <row r="150" spans="14:14" ht="15.75" customHeight="1" x14ac:dyDescent="0.2">
      <c r="N150" s="37"/>
    </row>
    <row r="151" spans="14:14" ht="15.75" customHeight="1" x14ac:dyDescent="0.2">
      <c r="N151" s="37"/>
    </row>
    <row r="152" spans="14:14" ht="15.75" customHeight="1" x14ac:dyDescent="0.2">
      <c r="N152" s="37"/>
    </row>
    <row r="153" spans="14:14" ht="15.75" customHeight="1" x14ac:dyDescent="0.2">
      <c r="N153" s="37"/>
    </row>
    <row r="154" spans="14:14" ht="15.75" customHeight="1" x14ac:dyDescent="0.2">
      <c r="N154" s="37"/>
    </row>
    <row r="155" spans="14:14" ht="15.75" customHeight="1" x14ac:dyDescent="0.2">
      <c r="N155" s="37"/>
    </row>
    <row r="156" spans="14:14" ht="15.75" customHeight="1" x14ac:dyDescent="0.2">
      <c r="N156" s="37"/>
    </row>
    <row r="157" spans="14:14" ht="15.75" customHeight="1" x14ac:dyDescent="0.2">
      <c r="N157" s="37"/>
    </row>
    <row r="158" spans="14:14" ht="15.75" customHeight="1" x14ac:dyDescent="0.2">
      <c r="N158" s="37"/>
    </row>
    <row r="159" spans="14:14" ht="15.75" customHeight="1" x14ac:dyDescent="0.2">
      <c r="N159" s="37"/>
    </row>
    <row r="160" spans="14:14" ht="15.75" customHeight="1" x14ac:dyDescent="0.2">
      <c r="N160" s="37"/>
    </row>
    <row r="161" spans="14:14" ht="15.75" customHeight="1" x14ac:dyDescent="0.2">
      <c r="N161" s="37"/>
    </row>
    <row r="162" spans="14:14" ht="15.75" customHeight="1" x14ac:dyDescent="0.2">
      <c r="N162" s="37"/>
    </row>
    <row r="163" spans="14:14" ht="15.75" customHeight="1" x14ac:dyDescent="0.2">
      <c r="N163" s="37"/>
    </row>
    <row r="164" spans="14:14" ht="15.75" customHeight="1" x14ac:dyDescent="0.2">
      <c r="N164" s="37"/>
    </row>
    <row r="165" spans="14:14" ht="15.75" customHeight="1" x14ac:dyDescent="0.2">
      <c r="N165" s="37"/>
    </row>
    <row r="166" spans="14:14" ht="15.75" customHeight="1" x14ac:dyDescent="0.2">
      <c r="N166" s="37"/>
    </row>
    <row r="167" spans="14:14" ht="15.75" customHeight="1" x14ac:dyDescent="0.2">
      <c r="N167" s="37"/>
    </row>
    <row r="168" spans="14:14" ht="15.75" customHeight="1" x14ac:dyDescent="0.2">
      <c r="N168" s="37"/>
    </row>
    <row r="169" spans="14:14" ht="15.75" customHeight="1" x14ac:dyDescent="0.2">
      <c r="N169" s="37"/>
    </row>
    <row r="170" spans="14:14" ht="15.75" customHeight="1" x14ac:dyDescent="0.2">
      <c r="N170" s="37"/>
    </row>
    <row r="171" spans="14:14" ht="15.75" customHeight="1" x14ac:dyDescent="0.2">
      <c r="N171" s="37"/>
    </row>
    <row r="172" spans="14:14" ht="15.75" customHeight="1" x14ac:dyDescent="0.2">
      <c r="N172" s="37"/>
    </row>
    <row r="173" spans="14:14" ht="15.75" customHeight="1" x14ac:dyDescent="0.2">
      <c r="N173" s="37"/>
    </row>
    <row r="174" spans="14:14" ht="15.75" customHeight="1" x14ac:dyDescent="0.2">
      <c r="N174" s="37"/>
    </row>
    <row r="175" spans="14:14" ht="15.75" customHeight="1" x14ac:dyDescent="0.2">
      <c r="N175" s="37"/>
    </row>
    <row r="176" spans="14:14" ht="15.75" customHeight="1" x14ac:dyDescent="0.2">
      <c r="N176" s="37"/>
    </row>
    <row r="177" spans="14:14" ht="15.75" customHeight="1" x14ac:dyDescent="0.2">
      <c r="N177" s="37"/>
    </row>
    <row r="178" spans="14:14" ht="15.75" customHeight="1" x14ac:dyDescent="0.2">
      <c r="N178" s="37"/>
    </row>
    <row r="179" spans="14:14" ht="15.75" customHeight="1" x14ac:dyDescent="0.2">
      <c r="N179" s="37"/>
    </row>
    <row r="180" spans="14:14" ht="15.75" customHeight="1" x14ac:dyDescent="0.2">
      <c r="N180" s="37"/>
    </row>
    <row r="181" spans="14:14" ht="15.75" customHeight="1" x14ac:dyDescent="0.2">
      <c r="N181" s="37"/>
    </row>
    <row r="182" spans="14:14" ht="15.75" customHeight="1" x14ac:dyDescent="0.2">
      <c r="N182" s="37"/>
    </row>
    <row r="183" spans="14:14" ht="15.75" customHeight="1" x14ac:dyDescent="0.2">
      <c r="N183" s="37"/>
    </row>
    <row r="184" spans="14:14" ht="15.75" customHeight="1" x14ac:dyDescent="0.2">
      <c r="N184" s="37"/>
    </row>
    <row r="185" spans="14:14" ht="15.75" customHeight="1" x14ac:dyDescent="0.2">
      <c r="N185" s="37"/>
    </row>
    <row r="186" spans="14:14" ht="15.75" customHeight="1" x14ac:dyDescent="0.2">
      <c r="N186" s="37"/>
    </row>
    <row r="187" spans="14:14" ht="15.75" customHeight="1" x14ac:dyDescent="0.2">
      <c r="N187" s="37"/>
    </row>
    <row r="188" spans="14:14" ht="15.75" customHeight="1" x14ac:dyDescent="0.2">
      <c r="N188" s="37"/>
    </row>
    <row r="189" spans="14:14" ht="15.75" customHeight="1" x14ac:dyDescent="0.2">
      <c r="N189" s="37"/>
    </row>
    <row r="190" spans="14:14" ht="15.75" customHeight="1" x14ac:dyDescent="0.2">
      <c r="N190" s="37"/>
    </row>
    <row r="191" spans="14:14" ht="15.75" customHeight="1" x14ac:dyDescent="0.2">
      <c r="N191" s="37"/>
    </row>
    <row r="192" spans="14:14" ht="15.75" customHeight="1" x14ac:dyDescent="0.2">
      <c r="N192" s="37"/>
    </row>
    <row r="193" spans="14:14" ht="15.75" customHeight="1" x14ac:dyDescent="0.2">
      <c r="N193" s="37"/>
    </row>
    <row r="194" spans="14:14" ht="15.75" customHeight="1" x14ac:dyDescent="0.2">
      <c r="N194" s="37"/>
    </row>
    <row r="195" spans="14:14" ht="15.75" customHeight="1" x14ac:dyDescent="0.2">
      <c r="N195" s="37"/>
    </row>
    <row r="196" spans="14:14" ht="15.75" customHeight="1" x14ac:dyDescent="0.2">
      <c r="N196" s="37"/>
    </row>
    <row r="197" spans="14:14" ht="15.75" customHeight="1" x14ac:dyDescent="0.2">
      <c r="N197" s="37"/>
    </row>
    <row r="198" spans="14:14" ht="15.75" customHeight="1" x14ac:dyDescent="0.2">
      <c r="N198" s="37"/>
    </row>
    <row r="199" spans="14:14" ht="15.75" customHeight="1" x14ac:dyDescent="0.2">
      <c r="N199" s="37"/>
    </row>
    <row r="200" spans="14:14" ht="15.75" customHeight="1" x14ac:dyDescent="0.2">
      <c r="N200" s="37"/>
    </row>
    <row r="201" spans="14:14" ht="15.75" customHeight="1" x14ac:dyDescent="0.2">
      <c r="N201" s="37"/>
    </row>
    <row r="202" spans="14:14" ht="15.75" customHeight="1" x14ac:dyDescent="0.2">
      <c r="N202" s="37"/>
    </row>
    <row r="203" spans="14:14" ht="15.75" customHeight="1" x14ac:dyDescent="0.2">
      <c r="N203" s="37"/>
    </row>
    <row r="204" spans="14:14" ht="15.75" customHeight="1" x14ac:dyDescent="0.2">
      <c r="N204" s="37"/>
    </row>
    <row r="205" spans="14:14" ht="15.75" customHeight="1" x14ac:dyDescent="0.2">
      <c r="N205" s="37"/>
    </row>
    <row r="206" spans="14:14" ht="15.75" customHeight="1" x14ac:dyDescent="0.2">
      <c r="N206" s="37"/>
    </row>
    <row r="207" spans="14:14" ht="15.75" customHeight="1" x14ac:dyDescent="0.2">
      <c r="N207" s="37"/>
    </row>
    <row r="208" spans="14:14" ht="15.75" customHeight="1" x14ac:dyDescent="0.2">
      <c r="N208" s="37"/>
    </row>
    <row r="209" spans="14:14" ht="15.75" customHeight="1" x14ac:dyDescent="0.2">
      <c r="N209" s="37"/>
    </row>
    <row r="210" spans="14:14" ht="15.75" customHeight="1" x14ac:dyDescent="0.2">
      <c r="N210" s="37"/>
    </row>
    <row r="211" spans="14:14" ht="15.75" customHeight="1" x14ac:dyDescent="0.2">
      <c r="N211" s="37"/>
    </row>
    <row r="212" spans="14:14" ht="15.75" customHeight="1" x14ac:dyDescent="0.2">
      <c r="N212" s="37"/>
    </row>
    <row r="213" spans="14:14" ht="15.75" customHeight="1" x14ac:dyDescent="0.2">
      <c r="N213" s="37"/>
    </row>
    <row r="214" spans="14:14" ht="15.75" customHeight="1" x14ac:dyDescent="0.2">
      <c r="N214" s="37"/>
    </row>
    <row r="215" spans="14:14" ht="15.75" customHeight="1" x14ac:dyDescent="0.2">
      <c r="N215" s="37"/>
    </row>
    <row r="216" spans="14:14" ht="15.75" customHeight="1" x14ac:dyDescent="0.2">
      <c r="N216" s="37"/>
    </row>
    <row r="217" spans="14:14" ht="15.75" customHeight="1" x14ac:dyDescent="0.2">
      <c r="N217" s="37"/>
    </row>
    <row r="218" spans="14:14" ht="15.75" customHeight="1" x14ac:dyDescent="0.2">
      <c r="N218" s="37"/>
    </row>
    <row r="219" spans="14:14" ht="15.75" customHeight="1" x14ac:dyDescent="0.2">
      <c r="N219" s="37"/>
    </row>
    <row r="220" spans="14:14" ht="15.75" customHeight="1" x14ac:dyDescent="0.2">
      <c r="N220" s="37"/>
    </row>
    <row r="221" spans="14:14" ht="15.75" customHeight="1" x14ac:dyDescent="0.2">
      <c r="N221" s="37"/>
    </row>
    <row r="222" spans="14:14" ht="15.75" customHeight="1" x14ac:dyDescent="0.2">
      <c r="N222" s="37"/>
    </row>
    <row r="223" spans="14:14" ht="15.75" customHeight="1" x14ac:dyDescent="0.2">
      <c r="N223" s="37"/>
    </row>
    <row r="224" spans="14:14" ht="15.75" customHeight="1" x14ac:dyDescent="0.2">
      <c r="N224" s="37"/>
    </row>
    <row r="225" spans="14:14" ht="15.75" customHeight="1" x14ac:dyDescent="0.2">
      <c r="N225" s="37"/>
    </row>
    <row r="226" spans="14:14" ht="15.75" customHeight="1" x14ac:dyDescent="0.2">
      <c r="N226" s="37"/>
    </row>
    <row r="227" spans="14:14" ht="15.75" customHeight="1" x14ac:dyDescent="0.2">
      <c r="N227" s="37"/>
    </row>
    <row r="228" spans="14:14" ht="15.75" customHeight="1" x14ac:dyDescent="0.2">
      <c r="N228" s="37"/>
    </row>
    <row r="229" spans="14:14" ht="15.75" customHeight="1" x14ac:dyDescent="0.2">
      <c r="N229" s="37"/>
    </row>
    <row r="230" spans="14:14" ht="15.75" customHeight="1" x14ac:dyDescent="0.2">
      <c r="N230" s="37"/>
    </row>
    <row r="231" spans="14:14" ht="15.75" customHeight="1" x14ac:dyDescent="0.2">
      <c r="N231" s="37"/>
    </row>
    <row r="232" spans="14:14" ht="15.75" customHeight="1" x14ac:dyDescent="0.2">
      <c r="N232" s="37"/>
    </row>
    <row r="233" spans="14:14" ht="15.75" customHeight="1" x14ac:dyDescent="0.2">
      <c r="N233" s="37"/>
    </row>
    <row r="234" spans="14:14" ht="15.75" customHeight="1" x14ac:dyDescent="0.2">
      <c r="N234" s="37"/>
    </row>
    <row r="235" spans="14:14" ht="15.75" customHeight="1" x14ac:dyDescent="0.2">
      <c r="N235" s="37"/>
    </row>
    <row r="236" spans="14:14" ht="15.75" customHeight="1" x14ac:dyDescent="0.2">
      <c r="N236" s="37"/>
    </row>
    <row r="237" spans="14:14" ht="15.75" customHeight="1" x14ac:dyDescent="0.2">
      <c r="N237" s="37"/>
    </row>
    <row r="238" spans="14:14" ht="15.75" customHeight="1" x14ac:dyDescent="0.2">
      <c r="N238" s="37"/>
    </row>
    <row r="239" spans="14:14" ht="15.75" customHeight="1" x14ac:dyDescent="0.2">
      <c r="N239" s="37"/>
    </row>
    <row r="240" spans="14:14" ht="15.75" customHeight="1" x14ac:dyDescent="0.2">
      <c r="N240" s="37"/>
    </row>
    <row r="241" spans="14:14" ht="15.75" customHeight="1" x14ac:dyDescent="0.2">
      <c r="N241" s="37"/>
    </row>
    <row r="242" spans="14:14" ht="15.75" customHeight="1" x14ac:dyDescent="0.2">
      <c r="N242" s="37"/>
    </row>
    <row r="243" spans="14:14" ht="15.75" customHeight="1" x14ac:dyDescent="0.2">
      <c r="N243" s="37"/>
    </row>
    <row r="244" spans="14:14" ht="15.75" customHeight="1" x14ac:dyDescent="0.2">
      <c r="N244" s="37"/>
    </row>
    <row r="245" spans="14:14" ht="15.75" customHeight="1" x14ac:dyDescent="0.2">
      <c r="N245" s="37"/>
    </row>
    <row r="246" spans="14:14" ht="15.75" customHeight="1" x14ac:dyDescent="0.2">
      <c r="N246" s="37"/>
    </row>
    <row r="247" spans="14:14" ht="15.75" customHeight="1" x14ac:dyDescent="0.2">
      <c r="N247" s="37"/>
    </row>
    <row r="248" spans="14:14" ht="15.75" customHeight="1" x14ac:dyDescent="0.2">
      <c r="N248" s="37"/>
    </row>
    <row r="249" spans="14:14" ht="15.75" customHeight="1" x14ac:dyDescent="0.2">
      <c r="N249" s="37"/>
    </row>
    <row r="250" spans="14:14" ht="15.75" customHeight="1" x14ac:dyDescent="0.2">
      <c r="N250" s="37"/>
    </row>
    <row r="251" spans="14:14" ht="15.75" customHeight="1" x14ac:dyDescent="0.2">
      <c r="N251" s="37"/>
    </row>
    <row r="252" spans="14:14" ht="15.75" customHeight="1" x14ac:dyDescent="0.2">
      <c r="N252" s="37"/>
    </row>
    <row r="253" spans="14:14" ht="15.75" customHeight="1" x14ac:dyDescent="0.2">
      <c r="N253" s="37"/>
    </row>
    <row r="254" spans="14:14" ht="15.75" customHeight="1" x14ac:dyDescent="0.2">
      <c r="N254" s="37"/>
    </row>
    <row r="255" spans="14:14" ht="15.75" customHeight="1" x14ac:dyDescent="0.2">
      <c r="N255" s="37"/>
    </row>
    <row r="256" spans="14:14" ht="15.75" customHeight="1" x14ac:dyDescent="0.2">
      <c r="N256" s="37"/>
    </row>
    <row r="257" spans="14:14" ht="15.75" customHeight="1" x14ac:dyDescent="0.2">
      <c r="N257" s="37"/>
    </row>
    <row r="258" spans="14:14" ht="15.75" customHeight="1" x14ac:dyDescent="0.2">
      <c r="N258" s="37"/>
    </row>
    <row r="259" spans="14:14" ht="15.75" customHeight="1" x14ac:dyDescent="0.2">
      <c r="N259" s="37"/>
    </row>
    <row r="260" spans="14:14" ht="15.75" customHeight="1" x14ac:dyDescent="0.2">
      <c r="N260" s="37"/>
    </row>
    <row r="261" spans="14:14" ht="15.75" customHeight="1" x14ac:dyDescent="0.2">
      <c r="N261" s="37"/>
    </row>
    <row r="262" spans="14:14" ht="15.75" customHeight="1" x14ac:dyDescent="0.2">
      <c r="N262" s="37"/>
    </row>
    <row r="263" spans="14:14" ht="15.75" customHeight="1" x14ac:dyDescent="0.2">
      <c r="N263" s="37"/>
    </row>
    <row r="264" spans="14:14" ht="15.75" customHeight="1" x14ac:dyDescent="0.2">
      <c r="N264" s="37"/>
    </row>
    <row r="265" spans="14:14" ht="15.75" customHeight="1" x14ac:dyDescent="0.2">
      <c r="N265" s="37"/>
    </row>
    <row r="266" spans="14:14" ht="15.75" customHeight="1" x14ac:dyDescent="0.2">
      <c r="N266" s="37"/>
    </row>
    <row r="267" spans="14:14" ht="15.75" customHeight="1" x14ac:dyDescent="0.2">
      <c r="N267" s="37"/>
    </row>
    <row r="268" spans="14:14" ht="15.75" customHeight="1" x14ac:dyDescent="0.2">
      <c r="N268" s="37"/>
    </row>
    <row r="269" spans="14:14" ht="15.75" customHeight="1" x14ac:dyDescent="0.2">
      <c r="N269" s="37"/>
    </row>
    <row r="270" spans="14:14" ht="15.75" customHeight="1" x14ac:dyDescent="0.2">
      <c r="N270" s="37"/>
    </row>
    <row r="271" spans="14:14" ht="15.75" customHeight="1" x14ac:dyDescent="0.2">
      <c r="N271" s="37"/>
    </row>
    <row r="272" spans="14:14" ht="15.75" customHeight="1" x14ac:dyDescent="0.2">
      <c r="N272" s="37"/>
    </row>
    <row r="273" spans="14:14" ht="15.75" customHeight="1" x14ac:dyDescent="0.2">
      <c r="N273" s="37"/>
    </row>
    <row r="274" spans="14:14" ht="15.75" customHeight="1" x14ac:dyDescent="0.2">
      <c r="N274" s="37"/>
    </row>
    <row r="275" spans="14:14" ht="15.75" customHeight="1" x14ac:dyDescent="0.2">
      <c r="N275" s="37"/>
    </row>
    <row r="276" spans="14:14" ht="15.75" customHeight="1" x14ac:dyDescent="0.2">
      <c r="N276" s="37"/>
    </row>
    <row r="277" spans="14:14" ht="15.75" customHeight="1" x14ac:dyDescent="0.2">
      <c r="N277" s="37"/>
    </row>
    <row r="278" spans="14:14" ht="15.75" customHeight="1" x14ac:dyDescent="0.2">
      <c r="N278" s="37"/>
    </row>
    <row r="279" spans="14:14" ht="15.75" customHeight="1" x14ac:dyDescent="0.2">
      <c r="N279" s="37"/>
    </row>
    <row r="280" spans="14:14" ht="15.75" customHeight="1" x14ac:dyDescent="0.2">
      <c r="N280" s="37"/>
    </row>
    <row r="281" spans="14:14" ht="15.75" customHeight="1" x14ac:dyDescent="0.2">
      <c r="N281" s="37"/>
    </row>
    <row r="282" spans="14:14" ht="15.75" customHeight="1" x14ac:dyDescent="0.2">
      <c r="N282" s="37"/>
    </row>
    <row r="283" spans="14:14" ht="15.75" customHeight="1" x14ac:dyDescent="0.2">
      <c r="N283" s="37"/>
    </row>
    <row r="284" spans="14:14" ht="15.75" customHeight="1" x14ac:dyDescent="0.2">
      <c r="N284" s="37"/>
    </row>
    <row r="285" spans="14:14" ht="15.75" customHeight="1" x14ac:dyDescent="0.2">
      <c r="N285" s="37"/>
    </row>
    <row r="286" spans="14:14" ht="15.75" customHeight="1" x14ac:dyDescent="0.2">
      <c r="N286" s="37"/>
    </row>
    <row r="287" spans="14:14" ht="15.75" customHeight="1" x14ac:dyDescent="0.2">
      <c r="N287" s="37"/>
    </row>
    <row r="288" spans="14:14" ht="15.75" customHeight="1" x14ac:dyDescent="0.2">
      <c r="N288" s="37"/>
    </row>
    <row r="289" spans="14:14" ht="15.75" customHeight="1" x14ac:dyDescent="0.2">
      <c r="N289" s="37"/>
    </row>
    <row r="290" spans="14:14" ht="15.75" customHeight="1" x14ac:dyDescent="0.2">
      <c r="N290" s="37"/>
    </row>
    <row r="291" spans="14:14" ht="15.75" customHeight="1" x14ac:dyDescent="0.2">
      <c r="N291" s="37"/>
    </row>
    <row r="292" spans="14:14" ht="15.75" customHeight="1" x14ac:dyDescent="0.2">
      <c r="N292" s="37"/>
    </row>
    <row r="293" spans="14:14" ht="15.75" customHeight="1" x14ac:dyDescent="0.2">
      <c r="N293" s="37"/>
    </row>
    <row r="294" spans="14:14" ht="15.75" customHeight="1" x14ac:dyDescent="0.2">
      <c r="N294" s="37"/>
    </row>
    <row r="295" spans="14:14" ht="15.75" customHeight="1" x14ac:dyDescent="0.2">
      <c r="N295" s="37"/>
    </row>
    <row r="296" spans="14:14" ht="15.75" customHeight="1" x14ac:dyDescent="0.2">
      <c r="N296" s="37"/>
    </row>
    <row r="297" spans="14:14" ht="15.75" customHeight="1" x14ac:dyDescent="0.2">
      <c r="N297" s="37"/>
    </row>
    <row r="298" spans="14:14" ht="15.75" customHeight="1" x14ac:dyDescent="0.2">
      <c r="N298" s="37"/>
    </row>
    <row r="299" spans="14:14" ht="15.75" customHeight="1" x14ac:dyDescent="0.2">
      <c r="N299" s="37"/>
    </row>
    <row r="300" spans="14:14" ht="15.75" customHeight="1" x14ac:dyDescent="0.2">
      <c r="N300" s="37"/>
    </row>
    <row r="301" spans="14:14" ht="15.75" customHeight="1" x14ac:dyDescent="0.2">
      <c r="N301" s="37"/>
    </row>
    <row r="302" spans="14:14" ht="15.75" customHeight="1" x14ac:dyDescent="0.2">
      <c r="N302" s="37"/>
    </row>
    <row r="303" spans="14:14" ht="15.75" customHeight="1" x14ac:dyDescent="0.2">
      <c r="N303" s="37"/>
    </row>
    <row r="304" spans="14:14" ht="15.75" customHeight="1" x14ac:dyDescent="0.2">
      <c r="N304" s="37"/>
    </row>
    <row r="305" spans="14:14" ht="15.75" customHeight="1" x14ac:dyDescent="0.2">
      <c r="N305" s="37"/>
    </row>
    <row r="306" spans="14:14" ht="15.75" customHeight="1" x14ac:dyDescent="0.2">
      <c r="N306" s="37"/>
    </row>
    <row r="307" spans="14:14" ht="15.75" customHeight="1" x14ac:dyDescent="0.2">
      <c r="N307" s="37"/>
    </row>
    <row r="308" spans="14:14" ht="15.75" customHeight="1" x14ac:dyDescent="0.2">
      <c r="N308" s="37"/>
    </row>
    <row r="309" spans="14:14" ht="15.75" customHeight="1" x14ac:dyDescent="0.2">
      <c r="N309" s="37"/>
    </row>
    <row r="310" spans="14:14" ht="15.75" customHeight="1" x14ac:dyDescent="0.2">
      <c r="N310" s="37"/>
    </row>
    <row r="311" spans="14:14" ht="15.75" customHeight="1" x14ac:dyDescent="0.2">
      <c r="N311" s="37"/>
    </row>
    <row r="312" spans="14:14" ht="15.75" customHeight="1" x14ac:dyDescent="0.2">
      <c r="N312" s="37"/>
    </row>
    <row r="313" spans="14:14" ht="15.75" customHeight="1" x14ac:dyDescent="0.2">
      <c r="N313" s="37"/>
    </row>
    <row r="314" spans="14:14" ht="15.75" customHeight="1" x14ac:dyDescent="0.2">
      <c r="N314" s="37"/>
    </row>
    <row r="315" spans="14:14" ht="15.75" customHeight="1" x14ac:dyDescent="0.2">
      <c r="N315" s="37"/>
    </row>
    <row r="316" spans="14:14" ht="15.75" customHeight="1" x14ac:dyDescent="0.2">
      <c r="N316" s="37"/>
    </row>
    <row r="317" spans="14:14" ht="15.75" customHeight="1" x14ac:dyDescent="0.2">
      <c r="N317" s="37"/>
    </row>
    <row r="318" spans="14:14" ht="15.75" customHeight="1" x14ac:dyDescent="0.2">
      <c r="N318" s="37"/>
    </row>
    <row r="319" spans="14:14" ht="15.75" customHeight="1" x14ac:dyDescent="0.2">
      <c r="N319" s="37"/>
    </row>
    <row r="320" spans="14:14" ht="15.75" customHeight="1" x14ac:dyDescent="0.2">
      <c r="N320" s="37"/>
    </row>
    <row r="321" spans="14:14" ht="15.75" customHeight="1" x14ac:dyDescent="0.2">
      <c r="N321" s="37"/>
    </row>
    <row r="322" spans="14:14" ht="15.75" customHeight="1" x14ac:dyDescent="0.2">
      <c r="N322" s="37"/>
    </row>
    <row r="323" spans="14:14" ht="15.75" customHeight="1" x14ac:dyDescent="0.2">
      <c r="N323" s="37"/>
    </row>
    <row r="324" spans="14:14" ht="15.75" customHeight="1" x14ac:dyDescent="0.2">
      <c r="N324" s="37"/>
    </row>
    <row r="325" spans="14:14" ht="15.75" customHeight="1" x14ac:dyDescent="0.2">
      <c r="N325" s="37"/>
    </row>
    <row r="326" spans="14:14" ht="15.75" customHeight="1" x14ac:dyDescent="0.2">
      <c r="N326" s="37"/>
    </row>
    <row r="327" spans="14:14" ht="15.75" customHeight="1" x14ac:dyDescent="0.2">
      <c r="N327" s="37"/>
    </row>
    <row r="328" spans="14:14" ht="15.75" customHeight="1" x14ac:dyDescent="0.2">
      <c r="N328" s="37"/>
    </row>
    <row r="329" spans="14:14" ht="15.75" customHeight="1" x14ac:dyDescent="0.2">
      <c r="N329" s="37"/>
    </row>
    <row r="330" spans="14:14" ht="15.75" customHeight="1" x14ac:dyDescent="0.2">
      <c r="N330" s="37"/>
    </row>
    <row r="331" spans="14:14" ht="15.75" customHeight="1" x14ac:dyDescent="0.2">
      <c r="N331" s="37"/>
    </row>
    <row r="332" spans="14:14" ht="15.75" customHeight="1" x14ac:dyDescent="0.2">
      <c r="N332" s="37"/>
    </row>
    <row r="333" spans="14:14" ht="15.75" customHeight="1" x14ac:dyDescent="0.2">
      <c r="N333" s="37"/>
    </row>
    <row r="334" spans="14:14" ht="15.75" customHeight="1" x14ac:dyDescent="0.2">
      <c r="N334" s="37"/>
    </row>
    <row r="335" spans="14:14" ht="15.75" customHeight="1" x14ac:dyDescent="0.2">
      <c r="N335" s="37"/>
    </row>
    <row r="336" spans="14:14" ht="15.75" customHeight="1" x14ac:dyDescent="0.2">
      <c r="N336" s="37"/>
    </row>
    <row r="337" spans="14:14" ht="15.75" customHeight="1" x14ac:dyDescent="0.2">
      <c r="N337" s="37"/>
    </row>
    <row r="338" spans="14:14" ht="15.75" customHeight="1" x14ac:dyDescent="0.2">
      <c r="N338" s="37"/>
    </row>
    <row r="339" spans="14:14" ht="15.75" customHeight="1" x14ac:dyDescent="0.2">
      <c r="N339" s="37"/>
    </row>
    <row r="340" spans="14:14" ht="15.75" customHeight="1" x14ac:dyDescent="0.2">
      <c r="N340" s="37"/>
    </row>
    <row r="341" spans="14:14" ht="15.75" customHeight="1" x14ac:dyDescent="0.2">
      <c r="N341" s="37"/>
    </row>
    <row r="342" spans="14:14" ht="15.75" customHeight="1" x14ac:dyDescent="0.2">
      <c r="N342" s="37"/>
    </row>
    <row r="343" spans="14:14" ht="15.75" customHeight="1" x14ac:dyDescent="0.2">
      <c r="N343" s="37"/>
    </row>
    <row r="344" spans="14:14" ht="15.75" customHeight="1" x14ac:dyDescent="0.2">
      <c r="N344" s="37"/>
    </row>
    <row r="345" spans="14:14" ht="15.75" customHeight="1" x14ac:dyDescent="0.2">
      <c r="N345" s="37"/>
    </row>
    <row r="346" spans="14:14" ht="15.75" customHeight="1" x14ac:dyDescent="0.2">
      <c r="N346" s="37"/>
    </row>
    <row r="347" spans="14:14" ht="15.75" customHeight="1" x14ac:dyDescent="0.2">
      <c r="N347" s="37"/>
    </row>
    <row r="348" spans="14:14" ht="15.75" customHeight="1" x14ac:dyDescent="0.2">
      <c r="N348" s="37"/>
    </row>
    <row r="349" spans="14:14" ht="15.75" customHeight="1" x14ac:dyDescent="0.2">
      <c r="N349" s="37"/>
    </row>
    <row r="350" spans="14:14" ht="15.75" customHeight="1" x14ac:dyDescent="0.2">
      <c r="N350" s="37"/>
    </row>
    <row r="351" spans="14:14" ht="15.75" customHeight="1" x14ac:dyDescent="0.2">
      <c r="N351" s="37"/>
    </row>
    <row r="352" spans="14:14" ht="15.75" customHeight="1" x14ac:dyDescent="0.2">
      <c r="N352" s="37"/>
    </row>
    <row r="353" spans="14:14" ht="15.75" customHeight="1" x14ac:dyDescent="0.2">
      <c r="N353" s="37"/>
    </row>
    <row r="354" spans="14:14" ht="15.75" customHeight="1" x14ac:dyDescent="0.2">
      <c r="N354" s="37"/>
    </row>
    <row r="355" spans="14:14" ht="15.75" customHeight="1" x14ac:dyDescent="0.2">
      <c r="N355" s="37"/>
    </row>
    <row r="356" spans="14:14" ht="15.75" customHeight="1" x14ac:dyDescent="0.2">
      <c r="N356" s="37"/>
    </row>
    <row r="357" spans="14:14" ht="15.75" customHeight="1" x14ac:dyDescent="0.2">
      <c r="N357" s="37"/>
    </row>
    <row r="358" spans="14:14" ht="15.75" customHeight="1" x14ac:dyDescent="0.2">
      <c r="N358" s="37"/>
    </row>
    <row r="359" spans="14:14" ht="15.75" customHeight="1" x14ac:dyDescent="0.2">
      <c r="N359" s="37"/>
    </row>
    <row r="360" spans="14:14" ht="15.75" customHeight="1" x14ac:dyDescent="0.2">
      <c r="N360" s="37"/>
    </row>
    <row r="361" spans="14:14" ht="15.75" customHeight="1" x14ac:dyDescent="0.2">
      <c r="N361" s="37"/>
    </row>
    <row r="362" spans="14:14" ht="15.75" customHeight="1" x14ac:dyDescent="0.2">
      <c r="N362" s="37"/>
    </row>
    <row r="363" spans="14:14" ht="15.75" customHeight="1" x14ac:dyDescent="0.2">
      <c r="N363" s="37"/>
    </row>
    <row r="364" spans="14:14" ht="15.75" customHeight="1" x14ac:dyDescent="0.2">
      <c r="N364" s="37"/>
    </row>
    <row r="365" spans="14:14" ht="15.75" customHeight="1" x14ac:dyDescent="0.2">
      <c r="N365" s="37"/>
    </row>
    <row r="366" spans="14:14" ht="15.75" customHeight="1" x14ac:dyDescent="0.2">
      <c r="N366" s="37"/>
    </row>
    <row r="367" spans="14:14" ht="15.75" customHeight="1" x14ac:dyDescent="0.2">
      <c r="N367" s="37"/>
    </row>
    <row r="368" spans="14:14" ht="15.75" customHeight="1" x14ac:dyDescent="0.2">
      <c r="N368" s="37"/>
    </row>
    <row r="369" spans="14:14" ht="15.75" customHeight="1" x14ac:dyDescent="0.2">
      <c r="N369" s="37"/>
    </row>
    <row r="370" spans="14:14" ht="15.75" customHeight="1" x14ac:dyDescent="0.2">
      <c r="N370" s="37"/>
    </row>
    <row r="371" spans="14:14" ht="15.75" customHeight="1" x14ac:dyDescent="0.2">
      <c r="N371" s="37"/>
    </row>
    <row r="372" spans="14:14" ht="15.75" customHeight="1" x14ac:dyDescent="0.2">
      <c r="N372" s="37"/>
    </row>
    <row r="373" spans="14:14" ht="15.75" customHeight="1" x14ac:dyDescent="0.2">
      <c r="N373" s="37"/>
    </row>
    <row r="374" spans="14:14" ht="15.75" customHeight="1" x14ac:dyDescent="0.2">
      <c r="N374" s="37"/>
    </row>
    <row r="375" spans="14:14" ht="15.75" customHeight="1" x14ac:dyDescent="0.2">
      <c r="N375" s="37"/>
    </row>
    <row r="376" spans="14:14" ht="15.75" customHeight="1" x14ac:dyDescent="0.2">
      <c r="N376" s="37"/>
    </row>
    <row r="377" spans="14:14" ht="15.75" customHeight="1" x14ac:dyDescent="0.2">
      <c r="N377" s="37"/>
    </row>
    <row r="378" spans="14:14" ht="15.75" customHeight="1" x14ac:dyDescent="0.2">
      <c r="N378" s="37"/>
    </row>
    <row r="379" spans="14:14" ht="15.75" customHeight="1" x14ac:dyDescent="0.2">
      <c r="N379" s="37"/>
    </row>
    <row r="380" spans="14:14" ht="15.75" customHeight="1" x14ac:dyDescent="0.2">
      <c r="N380" s="37"/>
    </row>
    <row r="381" spans="14:14" ht="15.75" customHeight="1" x14ac:dyDescent="0.2">
      <c r="N381" s="37"/>
    </row>
    <row r="382" spans="14:14" ht="15.75" customHeight="1" x14ac:dyDescent="0.2">
      <c r="N382" s="37"/>
    </row>
    <row r="383" spans="14:14" ht="15.75" customHeight="1" x14ac:dyDescent="0.2">
      <c r="N383" s="37"/>
    </row>
    <row r="384" spans="14:14" ht="15.75" customHeight="1" x14ac:dyDescent="0.2">
      <c r="N384" s="37"/>
    </row>
    <row r="385" spans="14:14" ht="15.75" customHeight="1" x14ac:dyDescent="0.2">
      <c r="N385" s="37"/>
    </row>
    <row r="386" spans="14:14" ht="15.75" customHeight="1" x14ac:dyDescent="0.2">
      <c r="N386" s="37"/>
    </row>
    <row r="387" spans="14:14" ht="15.75" customHeight="1" x14ac:dyDescent="0.2">
      <c r="N387" s="37"/>
    </row>
    <row r="388" spans="14:14" ht="15.75" customHeight="1" x14ac:dyDescent="0.2">
      <c r="N388" s="37"/>
    </row>
    <row r="389" spans="14:14" ht="15.75" customHeight="1" x14ac:dyDescent="0.2">
      <c r="N389" s="37"/>
    </row>
    <row r="390" spans="14:14" ht="15.75" customHeight="1" x14ac:dyDescent="0.2">
      <c r="N390" s="37"/>
    </row>
    <row r="391" spans="14:14" ht="15.75" customHeight="1" x14ac:dyDescent="0.2">
      <c r="N391" s="37"/>
    </row>
    <row r="392" spans="14:14" ht="15.75" customHeight="1" x14ac:dyDescent="0.2">
      <c r="N392" s="37"/>
    </row>
    <row r="393" spans="14:14" ht="15.75" customHeight="1" x14ac:dyDescent="0.2">
      <c r="N393" s="37"/>
    </row>
    <row r="394" spans="14:14" ht="15.75" customHeight="1" x14ac:dyDescent="0.2">
      <c r="N394" s="37"/>
    </row>
    <row r="395" spans="14:14" ht="15.75" customHeight="1" x14ac:dyDescent="0.2">
      <c r="N395" s="37"/>
    </row>
    <row r="396" spans="14:14" ht="15.75" customHeight="1" x14ac:dyDescent="0.2">
      <c r="N396" s="37"/>
    </row>
    <row r="397" spans="14:14" ht="15.75" customHeight="1" x14ac:dyDescent="0.2">
      <c r="N397" s="37"/>
    </row>
    <row r="398" spans="14:14" ht="15.75" customHeight="1" x14ac:dyDescent="0.2">
      <c r="N398" s="37"/>
    </row>
    <row r="399" spans="14:14" ht="15.75" customHeight="1" x14ac:dyDescent="0.2">
      <c r="N399" s="37"/>
    </row>
    <row r="400" spans="14:14" ht="15.75" customHeight="1" x14ac:dyDescent="0.2">
      <c r="N400" s="37"/>
    </row>
    <row r="401" spans="14:14" ht="15.75" customHeight="1" x14ac:dyDescent="0.2">
      <c r="N401" s="37"/>
    </row>
    <row r="402" spans="14:14" ht="15.75" customHeight="1" x14ac:dyDescent="0.2">
      <c r="N402" s="37"/>
    </row>
    <row r="403" spans="14:14" ht="15.75" customHeight="1" x14ac:dyDescent="0.2">
      <c r="N403" s="37"/>
    </row>
    <row r="404" spans="14:14" ht="15.75" customHeight="1" x14ac:dyDescent="0.2">
      <c r="N404" s="37"/>
    </row>
    <row r="405" spans="14:14" ht="15.75" customHeight="1" x14ac:dyDescent="0.2">
      <c r="N405" s="37"/>
    </row>
    <row r="406" spans="14:14" ht="15.75" customHeight="1" x14ac:dyDescent="0.2">
      <c r="N406" s="37"/>
    </row>
    <row r="407" spans="14:14" ht="15.75" customHeight="1" x14ac:dyDescent="0.2">
      <c r="N407" s="37"/>
    </row>
    <row r="408" spans="14:14" ht="15.75" customHeight="1" x14ac:dyDescent="0.2">
      <c r="N408" s="37"/>
    </row>
    <row r="409" spans="14:14" ht="15.75" customHeight="1" x14ac:dyDescent="0.2">
      <c r="N409" s="37"/>
    </row>
    <row r="410" spans="14:14" ht="15.75" customHeight="1" x14ac:dyDescent="0.2">
      <c r="N410" s="37"/>
    </row>
    <row r="411" spans="14:14" ht="15.75" customHeight="1" x14ac:dyDescent="0.2">
      <c r="N411" s="37"/>
    </row>
    <row r="412" spans="14:14" ht="15.75" customHeight="1" x14ac:dyDescent="0.2">
      <c r="N412" s="37"/>
    </row>
    <row r="413" spans="14:14" ht="15.75" customHeight="1" x14ac:dyDescent="0.2">
      <c r="N413" s="37"/>
    </row>
    <row r="414" spans="14:14" ht="15.75" customHeight="1" x14ac:dyDescent="0.2">
      <c r="N414" s="37"/>
    </row>
    <row r="415" spans="14:14" ht="15.75" customHeight="1" x14ac:dyDescent="0.2">
      <c r="N415" s="37"/>
    </row>
    <row r="416" spans="14:14" ht="15.75" customHeight="1" x14ac:dyDescent="0.2">
      <c r="N416" s="37"/>
    </row>
    <row r="417" spans="14:14" ht="15.75" customHeight="1" x14ac:dyDescent="0.2">
      <c r="N417" s="37"/>
    </row>
    <row r="418" spans="14:14" ht="15.75" customHeight="1" x14ac:dyDescent="0.2">
      <c r="N418" s="37"/>
    </row>
    <row r="419" spans="14:14" ht="15.75" customHeight="1" x14ac:dyDescent="0.2">
      <c r="N419" s="37"/>
    </row>
    <row r="420" spans="14:14" ht="15.75" customHeight="1" x14ac:dyDescent="0.2">
      <c r="N420" s="37"/>
    </row>
    <row r="421" spans="14:14" ht="15.75" customHeight="1" x14ac:dyDescent="0.2">
      <c r="N421" s="37"/>
    </row>
    <row r="422" spans="14:14" ht="15.75" customHeight="1" x14ac:dyDescent="0.2">
      <c r="N422" s="37"/>
    </row>
    <row r="423" spans="14:14" ht="15.75" customHeight="1" x14ac:dyDescent="0.2">
      <c r="N423" s="37"/>
    </row>
    <row r="424" spans="14:14" ht="15.75" customHeight="1" x14ac:dyDescent="0.2">
      <c r="N424" s="37"/>
    </row>
    <row r="425" spans="14:14" ht="15.75" customHeight="1" x14ac:dyDescent="0.2">
      <c r="N425" s="37"/>
    </row>
    <row r="426" spans="14:14" ht="15.75" customHeight="1" x14ac:dyDescent="0.2">
      <c r="N426" s="37"/>
    </row>
    <row r="427" spans="14:14" ht="15.75" customHeight="1" x14ac:dyDescent="0.2">
      <c r="N427" s="37"/>
    </row>
    <row r="428" spans="14:14" ht="15.75" customHeight="1" x14ac:dyDescent="0.2">
      <c r="N428" s="37"/>
    </row>
    <row r="429" spans="14:14" ht="15.75" customHeight="1" x14ac:dyDescent="0.2">
      <c r="N429" s="37"/>
    </row>
    <row r="430" spans="14:14" ht="15.75" customHeight="1" x14ac:dyDescent="0.2">
      <c r="N430" s="37"/>
    </row>
    <row r="431" spans="14:14" ht="15.75" customHeight="1" x14ac:dyDescent="0.2">
      <c r="N431" s="37"/>
    </row>
    <row r="432" spans="14:14" ht="15.75" customHeight="1" x14ac:dyDescent="0.2">
      <c r="N432" s="37"/>
    </row>
    <row r="433" spans="14:14" ht="15.75" customHeight="1" x14ac:dyDescent="0.2">
      <c r="N433" s="37"/>
    </row>
    <row r="434" spans="14:14" ht="15.75" customHeight="1" x14ac:dyDescent="0.2">
      <c r="N434" s="37"/>
    </row>
    <row r="435" spans="14:14" ht="15.75" customHeight="1" x14ac:dyDescent="0.2">
      <c r="N435" s="37"/>
    </row>
    <row r="436" spans="14:14" ht="15.75" customHeight="1" x14ac:dyDescent="0.2">
      <c r="N436" s="37"/>
    </row>
    <row r="437" spans="14:14" ht="15.75" customHeight="1" x14ac:dyDescent="0.2">
      <c r="N437" s="37"/>
    </row>
    <row r="438" spans="14:14" ht="15.75" customHeight="1" x14ac:dyDescent="0.2">
      <c r="N438" s="37"/>
    </row>
    <row r="439" spans="14:14" ht="15.75" customHeight="1" x14ac:dyDescent="0.2">
      <c r="N439" s="37"/>
    </row>
    <row r="440" spans="14:14" ht="15.75" customHeight="1" x14ac:dyDescent="0.2">
      <c r="N440" s="37"/>
    </row>
    <row r="441" spans="14:14" ht="15.75" customHeight="1" x14ac:dyDescent="0.2">
      <c r="N441" s="37"/>
    </row>
    <row r="442" spans="14:14" ht="15.75" customHeight="1" x14ac:dyDescent="0.2">
      <c r="N442" s="37"/>
    </row>
    <row r="443" spans="14:14" ht="15.75" customHeight="1" x14ac:dyDescent="0.2">
      <c r="N443" s="37"/>
    </row>
    <row r="444" spans="14:14" ht="15.75" customHeight="1" x14ac:dyDescent="0.2">
      <c r="N444" s="37"/>
    </row>
    <row r="445" spans="14:14" ht="15.75" customHeight="1" x14ac:dyDescent="0.2">
      <c r="N445" s="37"/>
    </row>
    <row r="446" spans="14:14" ht="15.75" customHeight="1" x14ac:dyDescent="0.2">
      <c r="N446" s="37"/>
    </row>
    <row r="447" spans="14:14" ht="15.75" customHeight="1" x14ac:dyDescent="0.2">
      <c r="N447" s="37"/>
    </row>
    <row r="448" spans="14:14" ht="15.75" customHeight="1" x14ac:dyDescent="0.2">
      <c r="N448" s="37"/>
    </row>
    <row r="449" spans="14:14" ht="15.75" customHeight="1" x14ac:dyDescent="0.2">
      <c r="N449" s="37"/>
    </row>
    <row r="450" spans="14:14" ht="15.75" customHeight="1" x14ac:dyDescent="0.2">
      <c r="N450" s="37"/>
    </row>
    <row r="451" spans="14:14" ht="15.75" customHeight="1" x14ac:dyDescent="0.2">
      <c r="N451" s="37"/>
    </row>
    <row r="452" spans="14:14" ht="15.75" customHeight="1" x14ac:dyDescent="0.2">
      <c r="N452" s="37"/>
    </row>
    <row r="453" spans="14:14" ht="15.75" customHeight="1" x14ac:dyDescent="0.2">
      <c r="N453" s="37"/>
    </row>
    <row r="454" spans="14:14" ht="15.75" customHeight="1" x14ac:dyDescent="0.2">
      <c r="N454" s="37"/>
    </row>
    <row r="455" spans="14:14" ht="15.75" customHeight="1" x14ac:dyDescent="0.2">
      <c r="N455" s="37"/>
    </row>
    <row r="456" spans="14:14" ht="15.75" customHeight="1" x14ac:dyDescent="0.2">
      <c r="N456" s="37"/>
    </row>
    <row r="457" spans="14:14" ht="15.75" customHeight="1" x14ac:dyDescent="0.2">
      <c r="N457" s="37"/>
    </row>
    <row r="458" spans="14:14" ht="15.75" customHeight="1" x14ac:dyDescent="0.2">
      <c r="N458" s="37"/>
    </row>
    <row r="459" spans="14:14" ht="15.75" customHeight="1" x14ac:dyDescent="0.2">
      <c r="N459" s="37"/>
    </row>
    <row r="460" spans="14:14" ht="15.75" customHeight="1" x14ac:dyDescent="0.2">
      <c r="N460" s="37"/>
    </row>
    <row r="461" spans="14:14" ht="15.75" customHeight="1" x14ac:dyDescent="0.2">
      <c r="N461" s="37"/>
    </row>
    <row r="462" spans="14:14" ht="15.75" customHeight="1" x14ac:dyDescent="0.2">
      <c r="N462" s="37"/>
    </row>
    <row r="463" spans="14:14" ht="15.75" customHeight="1" x14ac:dyDescent="0.2">
      <c r="N463" s="37"/>
    </row>
    <row r="464" spans="14:14" ht="15.75" customHeight="1" x14ac:dyDescent="0.2">
      <c r="N464" s="37"/>
    </row>
    <row r="465" spans="14:14" ht="15.75" customHeight="1" x14ac:dyDescent="0.2">
      <c r="N465" s="37"/>
    </row>
    <row r="466" spans="14:14" ht="15.75" customHeight="1" x14ac:dyDescent="0.2">
      <c r="N466" s="37"/>
    </row>
    <row r="467" spans="14:14" ht="15.75" customHeight="1" x14ac:dyDescent="0.2">
      <c r="N467" s="37"/>
    </row>
    <row r="468" spans="14:14" ht="15.75" customHeight="1" x14ac:dyDescent="0.2">
      <c r="N468" s="37"/>
    </row>
    <row r="469" spans="14:14" ht="15.75" customHeight="1" x14ac:dyDescent="0.2">
      <c r="N469" s="37"/>
    </row>
    <row r="470" spans="14:14" ht="15.75" customHeight="1" x14ac:dyDescent="0.2">
      <c r="N470" s="37"/>
    </row>
    <row r="471" spans="14:14" ht="15.75" customHeight="1" x14ac:dyDescent="0.2">
      <c r="N471" s="37"/>
    </row>
    <row r="472" spans="14:14" ht="15.75" customHeight="1" x14ac:dyDescent="0.2">
      <c r="N472" s="37"/>
    </row>
    <row r="473" spans="14:14" ht="15.75" customHeight="1" x14ac:dyDescent="0.2">
      <c r="N473" s="37"/>
    </row>
    <row r="474" spans="14:14" ht="15.75" customHeight="1" x14ac:dyDescent="0.2">
      <c r="N474" s="37"/>
    </row>
    <row r="475" spans="14:14" ht="15.75" customHeight="1" x14ac:dyDescent="0.2">
      <c r="N475" s="37"/>
    </row>
    <row r="476" spans="14:14" ht="15.75" customHeight="1" x14ac:dyDescent="0.2">
      <c r="N476" s="37"/>
    </row>
    <row r="477" spans="14:14" ht="15.75" customHeight="1" x14ac:dyDescent="0.2">
      <c r="N477" s="37"/>
    </row>
    <row r="478" spans="14:14" ht="15.75" customHeight="1" x14ac:dyDescent="0.2">
      <c r="N478" s="37"/>
    </row>
    <row r="479" spans="14:14" ht="15.75" customHeight="1" x14ac:dyDescent="0.2">
      <c r="N479" s="37"/>
    </row>
    <row r="480" spans="14:14" ht="15.75" customHeight="1" x14ac:dyDescent="0.2">
      <c r="N480" s="37"/>
    </row>
    <row r="481" spans="14:14" ht="15.75" customHeight="1" x14ac:dyDescent="0.2">
      <c r="N481" s="37"/>
    </row>
    <row r="482" spans="14:14" ht="15.75" customHeight="1" x14ac:dyDescent="0.2">
      <c r="N482" s="37"/>
    </row>
    <row r="483" spans="14:14" ht="15.75" customHeight="1" x14ac:dyDescent="0.2">
      <c r="N483" s="37"/>
    </row>
    <row r="484" spans="14:14" ht="15.75" customHeight="1" x14ac:dyDescent="0.2">
      <c r="N484" s="37"/>
    </row>
    <row r="485" spans="14:14" ht="15.75" customHeight="1" x14ac:dyDescent="0.2">
      <c r="N485" s="37"/>
    </row>
    <row r="486" spans="14:14" ht="15.75" customHeight="1" x14ac:dyDescent="0.2">
      <c r="N486" s="37"/>
    </row>
    <row r="487" spans="14:14" ht="15.75" customHeight="1" x14ac:dyDescent="0.2">
      <c r="N487" s="37"/>
    </row>
    <row r="488" spans="14:14" ht="15.75" customHeight="1" x14ac:dyDescent="0.2">
      <c r="N488" s="37"/>
    </row>
    <row r="489" spans="14:14" ht="15.75" customHeight="1" x14ac:dyDescent="0.2">
      <c r="N489" s="37"/>
    </row>
    <row r="490" spans="14:14" ht="15.75" customHeight="1" x14ac:dyDescent="0.2">
      <c r="N490" s="37"/>
    </row>
    <row r="491" spans="14:14" ht="15.75" customHeight="1" x14ac:dyDescent="0.2">
      <c r="N491" s="37"/>
    </row>
    <row r="492" spans="14:14" ht="15.75" customHeight="1" x14ac:dyDescent="0.2">
      <c r="N492" s="37"/>
    </row>
    <row r="493" spans="14:14" ht="15.75" customHeight="1" x14ac:dyDescent="0.2">
      <c r="N493" s="37"/>
    </row>
    <row r="494" spans="14:14" ht="15.75" customHeight="1" x14ac:dyDescent="0.2">
      <c r="N494" s="37"/>
    </row>
    <row r="495" spans="14:14" ht="15.75" customHeight="1" x14ac:dyDescent="0.2">
      <c r="N495" s="37"/>
    </row>
    <row r="496" spans="14:14" ht="15.75" customHeight="1" x14ac:dyDescent="0.2">
      <c r="N496" s="37"/>
    </row>
    <row r="497" spans="14:14" ht="15.75" customHeight="1" x14ac:dyDescent="0.2">
      <c r="N497" s="37"/>
    </row>
    <row r="498" spans="14:14" ht="15.75" customHeight="1" x14ac:dyDescent="0.2">
      <c r="N498" s="37"/>
    </row>
    <row r="499" spans="14:14" ht="15.75" customHeight="1" x14ac:dyDescent="0.2">
      <c r="N499" s="37"/>
    </row>
    <row r="500" spans="14:14" ht="15.75" customHeight="1" x14ac:dyDescent="0.2">
      <c r="N500" s="37"/>
    </row>
    <row r="501" spans="14:14" ht="15.75" customHeight="1" x14ac:dyDescent="0.2">
      <c r="N501" s="37"/>
    </row>
    <row r="502" spans="14:14" ht="15.75" customHeight="1" x14ac:dyDescent="0.2">
      <c r="N502" s="37"/>
    </row>
    <row r="503" spans="14:14" ht="15.75" customHeight="1" x14ac:dyDescent="0.2">
      <c r="N503" s="37"/>
    </row>
    <row r="504" spans="14:14" ht="15.75" customHeight="1" x14ac:dyDescent="0.2">
      <c r="N504" s="37"/>
    </row>
    <row r="505" spans="14:14" ht="15.75" customHeight="1" x14ac:dyDescent="0.2">
      <c r="N505" s="37"/>
    </row>
    <row r="506" spans="14:14" ht="15.75" customHeight="1" x14ac:dyDescent="0.2">
      <c r="N506" s="37"/>
    </row>
    <row r="507" spans="14:14" ht="15.75" customHeight="1" x14ac:dyDescent="0.2">
      <c r="N507" s="37"/>
    </row>
    <row r="508" spans="14:14" ht="15.75" customHeight="1" x14ac:dyDescent="0.2">
      <c r="N508" s="37"/>
    </row>
    <row r="509" spans="14:14" ht="15.75" customHeight="1" x14ac:dyDescent="0.2">
      <c r="N509" s="37"/>
    </row>
    <row r="510" spans="14:14" ht="15.75" customHeight="1" x14ac:dyDescent="0.2">
      <c r="N510" s="37"/>
    </row>
    <row r="511" spans="14:14" ht="15.75" customHeight="1" x14ac:dyDescent="0.2">
      <c r="N511" s="37"/>
    </row>
    <row r="512" spans="14:14" ht="15.75" customHeight="1" x14ac:dyDescent="0.2">
      <c r="N512" s="37"/>
    </row>
    <row r="513" spans="14:14" ht="15.75" customHeight="1" x14ac:dyDescent="0.2">
      <c r="N513" s="37"/>
    </row>
    <row r="514" spans="14:14" ht="15.75" customHeight="1" x14ac:dyDescent="0.2">
      <c r="N514" s="37"/>
    </row>
    <row r="515" spans="14:14" ht="15.75" customHeight="1" x14ac:dyDescent="0.2">
      <c r="N515" s="37"/>
    </row>
    <row r="516" spans="14:14" ht="15.75" customHeight="1" x14ac:dyDescent="0.2">
      <c r="N516" s="37"/>
    </row>
    <row r="517" spans="14:14" ht="15.75" customHeight="1" x14ac:dyDescent="0.2">
      <c r="N517" s="37"/>
    </row>
    <row r="518" spans="14:14" ht="15.75" customHeight="1" x14ac:dyDescent="0.2">
      <c r="N518" s="37"/>
    </row>
    <row r="519" spans="14:14" ht="15.75" customHeight="1" x14ac:dyDescent="0.2">
      <c r="N519" s="37"/>
    </row>
    <row r="520" spans="14:14" ht="15.75" customHeight="1" x14ac:dyDescent="0.2">
      <c r="N520" s="37"/>
    </row>
    <row r="521" spans="14:14" ht="15.75" customHeight="1" x14ac:dyDescent="0.2">
      <c r="N521" s="37"/>
    </row>
    <row r="522" spans="14:14" ht="15.75" customHeight="1" x14ac:dyDescent="0.2">
      <c r="N522" s="37"/>
    </row>
    <row r="523" spans="14:14" ht="15.75" customHeight="1" x14ac:dyDescent="0.2">
      <c r="N523" s="37"/>
    </row>
    <row r="524" spans="14:14" ht="15.75" customHeight="1" x14ac:dyDescent="0.2">
      <c r="N524" s="37"/>
    </row>
    <row r="525" spans="14:14" ht="15.75" customHeight="1" x14ac:dyDescent="0.2">
      <c r="N525" s="37"/>
    </row>
    <row r="526" spans="14:14" ht="15.75" customHeight="1" x14ac:dyDescent="0.2">
      <c r="N526" s="37"/>
    </row>
    <row r="527" spans="14:14" ht="15.75" customHeight="1" x14ac:dyDescent="0.2">
      <c r="N527" s="37"/>
    </row>
    <row r="528" spans="14:14" ht="15.75" customHeight="1" x14ac:dyDescent="0.2">
      <c r="N528" s="37"/>
    </row>
    <row r="529" spans="14:14" ht="15.75" customHeight="1" x14ac:dyDescent="0.2">
      <c r="N529" s="37"/>
    </row>
    <row r="530" spans="14:14" ht="15.75" customHeight="1" x14ac:dyDescent="0.2">
      <c r="N530" s="37"/>
    </row>
    <row r="531" spans="14:14" ht="15.75" customHeight="1" x14ac:dyDescent="0.2">
      <c r="N531" s="37"/>
    </row>
    <row r="532" spans="14:14" ht="15.75" customHeight="1" x14ac:dyDescent="0.2">
      <c r="N532" s="37"/>
    </row>
    <row r="533" spans="14:14" ht="15.75" customHeight="1" x14ac:dyDescent="0.2">
      <c r="N533" s="37"/>
    </row>
    <row r="534" spans="14:14" ht="15.75" customHeight="1" x14ac:dyDescent="0.2">
      <c r="N534" s="37"/>
    </row>
    <row r="535" spans="14:14" ht="15.75" customHeight="1" x14ac:dyDescent="0.2">
      <c r="N535" s="37"/>
    </row>
    <row r="536" spans="14:14" ht="15.75" customHeight="1" x14ac:dyDescent="0.2">
      <c r="N536" s="37"/>
    </row>
    <row r="537" spans="14:14" ht="15.75" customHeight="1" x14ac:dyDescent="0.2">
      <c r="N537" s="37"/>
    </row>
    <row r="538" spans="14:14" ht="15.75" customHeight="1" x14ac:dyDescent="0.2">
      <c r="N538" s="37"/>
    </row>
    <row r="539" spans="14:14" ht="15.75" customHeight="1" x14ac:dyDescent="0.2">
      <c r="N539" s="37"/>
    </row>
    <row r="540" spans="14:14" ht="15.75" customHeight="1" x14ac:dyDescent="0.2">
      <c r="N540" s="37"/>
    </row>
    <row r="541" spans="14:14" ht="15.75" customHeight="1" x14ac:dyDescent="0.2">
      <c r="N541" s="37"/>
    </row>
    <row r="542" spans="14:14" ht="15.75" customHeight="1" x14ac:dyDescent="0.2">
      <c r="N542" s="37"/>
    </row>
    <row r="543" spans="14:14" ht="15.75" customHeight="1" x14ac:dyDescent="0.2">
      <c r="N543" s="37"/>
    </row>
    <row r="544" spans="14:14" ht="15.75" customHeight="1" x14ac:dyDescent="0.2">
      <c r="N544" s="37"/>
    </row>
    <row r="545" spans="14:14" ht="15.75" customHeight="1" x14ac:dyDescent="0.2">
      <c r="N545" s="37"/>
    </row>
    <row r="546" spans="14:14" ht="15.75" customHeight="1" x14ac:dyDescent="0.2">
      <c r="N546" s="37"/>
    </row>
    <row r="547" spans="14:14" ht="15.75" customHeight="1" x14ac:dyDescent="0.2">
      <c r="N547" s="37"/>
    </row>
    <row r="548" spans="14:14" ht="15.75" customHeight="1" x14ac:dyDescent="0.2">
      <c r="N548" s="37"/>
    </row>
    <row r="549" spans="14:14" ht="15.75" customHeight="1" x14ac:dyDescent="0.2">
      <c r="N549" s="37"/>
    </row>
    <row r="550" spans="14:14" ht="15.75" customHeight="1" x14ac:dyDescent="0.2">
      <c r="N550" s="37"/>
    </row>
    <row r="551" spans="14:14" ht="15.75" customHeight="1" x14ac:dyDescent="0.2">
      <c r="N551" s="37"/>
    </row>
    <row r="552" spans="14:14" ht="15.75" customHeight="1" x14ac:dyDescent="0.2">
      <c r="N552" s="37"/>
    </row>
    <row r="553" spans="14:14" ht="15.75" customHeight="1" x14ac:dyDescent="0.2">
      <c r="N553" s="37"/>
    </row>
    <row r="554" spans="14:14" ht="15.75" customHeight="1" x14ac:dyDescent="0.2">
      <c r="N554" s="37"/>
    </row>
    <row r="555" spans="14:14" ht="15.75" customHeight="1" x14ac:dyDescent="0.2">
      <c r="N555" s="37"/>
    </row>
    <row r="556" spans="14:14" ht="15.75" customHeight="1" x14ac:dyDescent="0.2">
      <c r="N556" s="37"/>
    </row>
    <row r="557" spans="14:14" ht="15.75" customHeight="1" x14ac:dyDescent="0.2">
      <c r="N557" s="37"/>
    </row>
    <row r="558" spans="14:14" ht="15.75" customHeight="1" x14ac:dyDescent="0.2">
      <c r="N558" s="37"/>
    </row>
    <row r="559" spans="14:14" ht="15.75" customHeight="1" x14ac:dyDescent="0.2">
      <c r="N559" s="37"/>
    </row>
    <row r="560" spans="14:14" ht="15.75" customHeight="1" x14ac:dyDescent="0.2">
      <c r="N560" s="37"/>
    </row>
    <row r="561" spans="14:14" ht="15.75" customHeight="1" x14ac:dyDescent="0.2">
      <c r="N561" s="37"/>
    </row>
    <row r="562" spans="14:14" ht="15.75" customHeight="1" x14ac:dyDescent="0.2">
      <c r="N562" s="37"/>
    </row>
    <row r="563" spans="14:14" ht="15.75" customHeight="1" x14ac:dyDescent="0.2">
      <c r="N563" s="37"/>
    </row>
    <row r="564" spans="14:14" ht="15.75" customHeight="1" x14ac:dyDescent="0.2">
      <c r="N564" s="37"/>
    </row>
    <row r="565" spans="14:14" ht="15.75" customHeight="1" x14ac:dyDescent="0.2">
      <c r="N565" s="37"/>
    </row>
    <row r="566" spans="14:14" ht="15.75" customHeight="1" x14ac:dyDescent="0.2">
      <c r="N566" s="37"/>
    </row>
    <row r="567" spans="14:14" ht="15.75" customHeight="1" x14ac:dyDescent="0.2">
      <c r="N567" s="37"/>
    </row>
    <row r="568" spans="14:14" ht="15.75" customHeight="1" x14ac:dyDescent="0.2">
      <c r="N568" s="37"/>
    </row>
    <row r="569" spans="14:14" ht="15.75" customHeight="1" x14ac:dyDescent="0.2">
      <c r="N569" s="37"/>
    </row>
    <row r="570" spans="14:14" ht="15.75" customHeight="1" x14ac:dyDescent="0.2">
      <c r="N570" s="37"/>
    </row>
    <row r="571" spans="14:14" ht="15.75" customHeight="1" x14ac:dyDescent="0.2">
      <c r="N571" s="37"/>
    </row>
    <row r="572" spans="14:14" ht="15.75" customHeight="1" x14ac:dyDescent="0.2">
      <c r="N572" s="37"/>
    </row>
    <row r="573" spans="14:14" ht="15.75" customHeight="1" x14ac:dyDescent="0.2">
      <c r="N573" s="37"/>
    </row>
    <row r="574" spans="14:14" ht="15.75" customHeight="1" x14ac:dyDescent="0.2">
      <c r="N574" s="37"/>
    </row>
    <row r="575" spans="14:14" ht="15.75" customHeight="1" x14ac:dyDescent="0.2">
      <c r="N575" s="37"/>
    </row>
    <row r="576" spans="14:14" ht="15.75" customHeight="1" x14ac:dyDescent="0.2">
      <c r="N576" s="37"/>
    </row>
    <row r="577" spans="14:14" ht="15.75" customHeight="1" x14ac:dyDescent="0.2">
      <c r="N577" s="37"/>
    </row>
    <row r="578" spans="14:14" ht="15.75" customHeight="1" x14ac:dyDescent="0.2">
      <c r="N578" s="37"/>
    </row>
    <row r="579" spans="14:14" ht="15.75" customHeight="1" x14ac:dyDescent="0.2">
      <c r="N579" s="37"/>
    </row>
    <row r="580" spans="14:14" ht="15.75" customHeight="1" x14ac:dyDescent="0.2">
      <c r="N580" s="37"/>
    </row>
    <row r="581" spans="14:14" ht="15.75" customHeight="1" x14ac:dyDescent="0.2">
      <c r="N581" s="37"/>
    </row>
    <row r="582" spans="14:14" ht="15.75" customHeight="1" x14ac:dyDescent="0.2">
      <c r="N582" s="37"/>
    </row>
    <row r="583" spans="14:14" ht="15.75" customHeight="1" x14ac:dyDescent="0.2">
      <c r="N583" s="37"/>
    </row>
    <row r="584" spans="14:14" ht="15.75" customHeight="1" x14ac:dyDescent="0.2">
      <c r="N584" s="37"/>
    </row>
    <row r="585" spans="14:14" ht="15.75" customHeight="1" x14ac:dyDescent="0.2">
      <c r="N585" s="37"/>
    </row>
    <row r="586" spans="14:14" ht="15.75" customHeight="1" x14ac:dyDescent="0.2">
      <c r="N586" s="37"/>
    </row>
    <row r="587" spans="14:14" ht="15.75" customHeight="1" x14ac:dyDescent="0.2">
      <c r="N587" s="37"/>
    </row>
    <row r="588" spans="14:14" ht="15.75" customHeight="1" x14ac:dyDescent="0.2">
      <c r="N588" s="37"/>
    </row>
    <row r="589" spans="14:14" ht="15.75" customHeight="1" x14ac:dyDescent="0.2">
      <c r="N589" s="37"/>
    </row>
    <row r="590" spans="14:14" ht="15.75" customHeight="1" x14ac:dyDescent="0.2">
      <c r="N590" s="37"/>
    </row>
    <row r="591" spans="14:14" ht="15.75" customHeight="1" x14ac:dyDescent="0.2">
      <c r="N591" s="37"/>
    </row>
    <row r="592" spans="14:14" ht="15.75" customHeight="1" x14ac:dyDescent="0.2">
      <c r="N592" s="37"/>
    </row>
    <row r="593" spans="14:14" ht="15.75" customHeight="1" x14ac:dyDescent="0.2">
      <c r="N593" s="37"/>
    </row>
    <row r="594" spans="14:14" ht="15.75" customHeight="1" x14ac:dyDescent="0.2">
      <c r="N594" s="37"/>
    </row>
    <row r="595" spans="14:14" ht="15.75" customHeight="1" x14ac:dyDescent="0.2">
      <c r="N595" s="37"/>
    </row>
    <row r="596" spans="14:14" ht="15.75" customHeight="1" x14ac:dyDescent="0.2">
      <c r="N596" s="37"/>
    </row>
    <row r="597" spans="14:14" ht="15.75" customHeight="1" x14ac:dyDescent="0.2">
      <c r="N597" s="37"/>
    </row>
    <row r="598" spans="14:14" ht="15.75" customHeight="1" x14ac:dyDescent="0.2">
      <c r="N598" s="37"/>
    </row>
    <row r="599" spans="14:14" ht="15.75" customHeight="1" x14ac:dyDescent="0.2">
      <c r="N599" s="37"/>
    </row>
    <row r="600" spans="14:14" ht="15.75" customHeight="1" x14ac:dyDescent="0.2">
      <c r="N600" s="37"/>
    </row>
    <row r="601" spans="14:14" ht="15.75" customHeight="1" x14ac:dyDescent="0.2">
      <c r="N601" s="37"/>
    </row>
    <row r="602" spans="14:14" ht="15.75" customHeight="1" x14ac:dyDescent="0.2">
      <c r="N602" s="37"/>
    </row>
    <row r="603" spans="14:14" ht="15.75" customHeight="1" x14ac:dyDescent="0.2">
      <c r="N603" s="37"/>
    </row>
    <row r="604" spans="14:14" ht="15.75" customHeight="1" x14ac:dyDescent="0.2">
      <c r="N604" s="37"/>
    </row>
    <row r="605" spans="14:14" ht="15.75" customHeight="1" x14ac:dyDescent="0.2">
      <c r="N605" s="37"/>
    </row>
    <row r="606" spans="14:14" ht="15.75" customHeight="1" x14ac:dyDescent="0.2">
      <c r="N606" s="37"/>
    </row>
    <row r="607" spans="14:14" ht="15.75" customHeight="1" x14ac:dyDescent="0.2">
      <c r="N607" s="37"/>
    </row>
    <row r="608" spans="14:14" ht="15.75" customHeight="1" x14ac:dyDescent="0.2">
      <c r="N608" s="37"/>
    </row>
    <row r="609" spans="14:14" ht="15.75" customHeight="1" x14ac:dyDescent="0.2">
      <c r="N609" s="37"/>
    </row>
    <row r="610" spans="14:14" ht="15.75" customHeight="1" x14ac:dyDescent="0.2">
      <c r="N610" s="37"/>
    </row>
    <row r="611" spans="14:14" ht="15.75" customHeight="1" x14ac:dyDescent="0.2">
      <c r="N611" s="37"/>
    </row>
    <row r="612" spans="14:14" ht="15.75" customHeight="1" x14ac:dyDescent="0.2">
      <c r="N612" s="37"/>
    </row>
    <row r="613" spans="14:14" ht="15.75" customHeight="1" x14ac:dyDescent="0.2">
      <c r="N613" s="37"/>
    </row>
    <row r="614" spans="14:14" ht="15.75" customHeight="1" x14ac:dyDescent="0.2">
      <c r="N614" s="37"/>
    </row>
    <row r="615" spans="14:14" ht="15.75" customHeight="1" x14ac:dyDescent="0.2">
      <c r="N615" s="37"/>
    </row>
    <row r="616" spans="14:14" ht="15.75" customHeight="1" x14ac:dyDescent="0.2">
      <c r="N616" s="37"/>
    </row>
    <row r="617" spans="14:14" ht="15.75" customHeight="1" x14ac:dyDescent="0.2">
      <c r="N617" s="37"/>
    </row>
    <row r="618" spans="14:14" ht="15.75" customHeight="1" x14ac:dyDescent="0.2">
      <c r="N618" s="37"/>
    </row>
    <row r="619" spans="14:14" ht="15.75" customHeight="1" x14ac:dyDescent="0.2">
      <c r="N619" s="37"/>
    </row>
    <row r="620" spans="14:14" ht="15.75" customHeight="1" x14ac:dyDescent="0.2">
      <c r="N620" s="37"/>
    </row>
    <row r="621" spans="14:14" ht="15.75" customHeight="1" x14ac:dyDescent="0.2">
      <c r="N621" s="37"/>
    </row>
    <row r="622" spans="14:14" ht="15.75" customHeight="1" x14ac:dyDescent="0.2">
      <c r="N622" s="37"/>
    </row>
    <row r="623" spans="14:14" ht="15.75" customHeight="1" x14ac:dyDescent="0.2">
      <c r="N623" s="37"/>
    </row>
    <row r="624" spans="14:14" ht="15.75" customHeight="1" x14ac:dyDescent="0.2">
      <c r="N624" s="37"/>
    </row>
    <row r="625" spans="14:14" ht="15.75" customHeight="1" x14ac:dyDescent="0.2">
      <c r="N625" s="37"/>
    </row>
    <row r="626" spans="14:14" ht="15.75" customHeight="1" x14ac:dyDescent="0.2">
      <c r="N626" s="37"/>
    </row>
    <row r="627" spans="14:14" ht="15.75" customHeight="1" x14ac:dyDescent="0.2">
      <c r="N627" s="37"/>
    </row>
    <row r="628" spans="14:14" ht="15.75" customHeight="1" x14ac:dyDescent="0.2">
      <c r="N628" s="37"/>
    </row>
    <row r="629" spans="14:14" ht="15.75" customHeight="1" x14ac:dyDescent="0.2">
      <c r="N629" s="37"/>
    </row>
    <row r="630" spans="14:14" ht="15.75" customHeight="1" x14ac:dyDescent="0.2">
      <c r="N630" s="37"/>
    </row>
    <row r="631" spans="14:14" ht="15.75" customHeight="1" x14ac:dyDescent="0.2">
      <c r="N631" s="37"/>
    </row>
    <row r="632" spans="14:14" ht="15.75" customHeight="1" x14ac:dyDescent="0.2">
      <c r="N632" s="37"/>
    </row>
    <row r="633" spans="14:14" ht="15.75" customHeight="1" x14ac:dyDescent="0.2">
      <c r="N633" s="37"/>
    </row>
    <row r="634" spans="14:14" ht="15.75" customHeight="1" x14ac:dyDescent="0.2">
      <c r="N634" s="37"/>
    </row>
    <row r="635" spans="14:14" ht="15.75" customHeight="1" x14ac:dyDescent="0.2">
      <c r="N635" s="37"/>
    </row>
    <row r="636" spans="14:14" ht="15.75" customHeight="1" x14ac:dyDescent="0.2">
      <c r="N636" s="37"/>
    </row>
    <row r="637" spans="14:14" ht="15.75" customHeight="1" x14ac:dyDescent="0.2">
      <c r="N637" s="37"/>
    </row>
    <row r="638" spans="14:14" ht="15.75" customHeight="1" x14ac:dyDescent="0.2">
      <c r="N638" s="37"/>
    </row>
    <row r="639" spans="14:14" ht="15.75" customHeight="1" x14ac:dyDescent="0.2">
      <c r="N639" s="37"/>
    </row>
    <row r="640" spans="14:14" ht="15.75" customHeight="1" x14ac:dyDescent="0.2">
      <c r="N640" s="37"/>
    </row>
    <row r="641" spans="14:14" ht="15.75" customHeight="1" x14ac:dyDescent="0.2">
      <c r="N641" s="37"/>
    </row>
    <row r="642" spans="14:14" ht="15.75" customHeight="1" x14ac:dyDescent="0.2">
      <c r="N642" s="37"/>
    </row>
    <row r="643" spans="14:14" ht="15.75" customHeight="1" x14ac:dyDescent="0.2">
      <c r="N643" s="37"/>
    </row>
    <row r="644" spans="14:14" ht="15.75" customHeight="1" x14ac:dyDescent="0.2">
      <c r="N644" s="37"/>
    </row>
    <row r="645" spans="14:14" ht="15.75" customHeight="1" x14ac:dyDescent="0.2">
      <c r="N645" s="37"/>
    </row>
    <row r="646" spans="14:14" ht="15.75" customHeight="1" x14ac:dyDescent="0.2">
      <c r="N646" s="37"/>
    </row>
    <row r="647" spans="14:14" ht="15.75" customHeight="1" x14ac:dyDescent="0.2">
      <c r="N647" s="37"/>
    </row>
    <row r="648" spans="14:14" ht="15.75" customHeight="1" x14ac:dyDescent="0.2">
      <c r="N648" s="37"/>
    </row>
    <row r="649" spans="14:14" ht="15.75" customHeight="1" x14ac:dyDescent="0.2">
      <c r="N649" s="37"/>
    </row>
    <row r="650" spans="14:14" ht="15.75" customHeight="1" x14ac:dyDescent="0.2">
      <c r="N650" s="37"/>
    </row>
    <row r="651" spans="14:14" ht="15.75" customHeight="1" x14ac:dyDescent="0.2">
      <c r="N651" s="37"/>
    </row>
    <row r="652" spans="14:14" ht="15.75" customHeight="1" x14ac:dyDescent="0.2">
      <c r="N652" s="37"/>
    </row>
    <row r="653" spans="14:14" ht="15.75" customHeight="1" x14ac:dyDescent="0.2">
      <c r="N653" s="37"/>
    </row>
    <row r="654" spans="14:14" ht="15.75" customHeight="1" x14ac:dyDescent="0.2">
      <c r="N654" s="37"/>
    </row>
    <row r="655" spans="14:14" ht="15.75" customHeight="1" x14ac:dyDescent="0.2">
      <c r="N655" s="37"/>
    </row>
    <row r="656" spans="14:14" ht="15.75" customHeight="1" x14ac:dyDescent="0.2">
      <c r="N656" s="37"/>
    </row>
    <row r="657" spans="14:14" ht="15.75" customHeight="1" x14ac:dyDescent="0.2">
      <c r="N657" s="37"/>
    </row>
    <row r="658" spans="14:14" ht="15.75" customHeight="1" x14ac:dyDescent="0.2">
      <c r="N658" s="37"/>
    </row>
    <row r="659" spans="14:14" ht="15.75" customHeight="1" x14ac:dyDescent="0.2">
      <c r="N659" s="37"/>
    </row>
    <row r="660" spans="14:14" ht="15.75" customHeight="1" x14ac:dyDescent="0.2">
      <c r="N660" s="37"/>
    </row>
    <row r="661" spans="14:14" ht="15.75" customHeight="1" x14ac:dyDescent="0.2">
      <c r="N661" s="37"/>
    </row>
    <row r="662" spans="14:14" ht="15.75" customHeight="1" x14ac:dyDescent="0.2">
      <c r="N662" s="37"/>
    </row>
    <row r="663" spans="14:14" ht="15.75" customHeight="1" x14ac:dyDescent="0.2">
      <c r="N663" s="37"/>
    </row>
    <row r="664" spans="14:14" ht="15.75" customHeight="1" x14ac:dyDescent="0.2">
      <c r="N664" s="37"/>
    </row>
    <row r="665" spans="14:14" ht="15.75" customHeight="1" x14ac:dyDescent="0.2">
      <c r="N665" s="37"/>
    </row>
    <row r="666" spans="14:14" ht="15.75" customHeight="1" x14ac:dyDescent="0.2">
      <c r="N666" s="37"/>
    </row>
    <row r="667" spans="14:14" ht="15.75" customHeight="1" x14ac:dyDescent="0.2">
      <c r="N667" s="37"/>
    </row>
    <row r="668" spans="14:14" ht="15.75" customHeight="1" x14ac:dyDescent="0.2">
      <c r="N668" s="37"/>
    </row>
    <row r="669" spans="14:14" ht="15.75" customHeight="1" x14ac:dyDescent="0.2">
      <c r="N669" s="37"/>
    </row>
    <row r="670" spans="14:14" ht="15.75" customHeight="1" x14ac:dyDescent="0.2">
      <c r="N670" s="37"/>
    </row>
    <row r="671" spans="14:14" ht="15.75" customHeight="1" x14ac:dyDescent="0.2">
      <c r="N671" s="37"/>
    </row>
    <row r="672" spans="14:14" ht="15.75" customHeight="1" x14ac:dyDescent="0.2">
      <c r="N672" s="37"/>
    </row>
    <row r="673" spans="14:14" ht="15.75" customHeight="1" x14ac:dyDescent="0.2">
      <c r="N673" s="37"/>
    </row>
    <row r="674" spans="14:14" ht="15.75" customHeight="1" x14ac:dyDescent="0.2">
      <c r="N674" s="37"/>
    </row>
    <row r="675" spans="14:14" ht="15.75" customHeight="1" x14ac:dyDescent="0.2">
      <c r="N675" s="37"/>
    </row>
    <row r="676" spans="14:14" ht="15.75" customHeight="1" x14ac:dyDescent="0.2">
      <c r="N676" s="37"/>
    </row>
    <row r="677" spans="14:14" ht="15.75" customHeight="1" x14ac:dyDescent="0.2">
      <c r="N677" s="37"/>
    </row>
    <row r="678" spans="14:14" ht="15.75" customHeight="1" x14ac:dyDescent="0.2">
      <c r="N678" s="37"/>
    </row>
    <row r="679" spans="14:14" ht="15.75" customHeight="1" x14ac:dyDescent="0.2">
      <c r="N679" s="37"/>
    </row>
    <row r="680" spans="14:14" ht="15.75" customHeight="1" x14ac:dyDescent="0.2">
      <c r="N680" s="37"/>
    </row>
    <row r="681" spans="14:14" ht="15.75" customHeight="1" x14ac:dyDescent="0.2">
      <c r="N681" s="37"/>
    </row>
    <row r="682" spans="14:14" ht="15.75" customHeight="1" x14ac:dyDescent="0.2">
      <c r="N682" s="37"/>
    </row>
    <row r="683" spans="14:14" ht="15.75" customHeight="1" x14ac:dyDescent="0.2">
      <c r="N683" s="37"/>
    </row>
    <row r="684" spans="14:14" ht="15.75" customHeight="1" x14ac:dyDescent="0.2">
      <c r="N684" s="37"/>
    </row>
    <row r="685" spans="14:14" ht="15.75" customHeight="1" x14ac:dyDescent="0.2">
      <c r="N685" s="37"/>
    </row>
    <row r="686" spans="14:14" ht="15.75" customHeight="1" x14ac:dyDescent="0.2">
      <c r="N686" s="37"/>
    </row>
    <row r="687" spans="14:14" ht="15.75" customHeight="1" x14ac:dyDescent="0.2">
      <c r="N687" s="37"/>
    </row>
    <row r="688" spans="14:14" ht="15.75" customHeight="1" x14ac:dyDescent="0.2">
      <c r="N688" s="37"/>
    </row>
    <row r="689" spans="14:14" ht="15.75" customHeight="1" x14ac:dyDescent="0.2">
      <c r="N689" s="37"/>
    </row>
    <row r="690" spans="14:14" ht="15.75" customHeight="1" x14ac:dyDescent="0.2">
      <c r="N690" s="37"/>
    </row>
    <row r="691" spans="14:14" ht="15.75" customHeight="1" x14ac:dyDescent="0.2">
      <c r="N691" s="37"/>
    </row>
    <row r="692" spans="14:14" ht="15.75" customHeight="1" x14ac:dyDescent="0.2">
      <c r="N692" s="37"/>
    </row>
    <row r="693" spans="14:14" ht="15.75" customHeight="1" x14ac:dyDescent="0.2">
      <c r="N693" s="37"/>
    </row>
    <row r="694" spans="14:14" ht="15.75" customHeight="1" x14ac:dyDescent="0.2">
      <c r="N694" s="37"/>
    </row>
    <row r="695" spans="14:14" ht="15.75" customHeight="1" x14ac:dyDescent="0.2">
      <c r="N695" s="37"/>
    </row>
    <row r="696" spans="14:14" ht="15.75" customHeight="1" x14ac:dyDescent="0.2">
      <c r="N696" s="37"/>
    </row>
    <row r="697" spans="14:14" ht="15.75" customHeight="1" x14ac:dyDescent="0.2">
      <c r="N697" s="37"/>
    </row>
    <row r="698" spans="14:14" ht="15.75" customHeight="1" x14ac:dyDescent="0.2">
      <c r="N698" s="37"/>
    </row>
    <row r="699" spans="14:14" ht="15.75" customHeight="1" x14ac:dyDescent="0.2">
      <c r="N699" s="37"/>
    </row>
    <row r="700" spans="14:14" ht="15.75" customHeight="1" x14ac:dyDescent="0.2">
      <c r="N700" s="37"/>
    </row>
    <row r="701" spans="14:14" ht="15.75" customHeight="1" x14ac:dyDescent="0.2">
      <c r="N701" s="37"/>
    </row>
    <row r="702" spans="14:14" ht="15.75" customHeight="1" x14ac:dyDescent="0.2">
      <c r="N702" s="37"/>
    </row>
    <row r="703" spans="14:14" ht="15.75" customHeight="1" x14ac:dyDescent="0.2">
      <c r="N703" s="37"/>
    </row>
    <row r="704" spans="14:14" ht="15.75" customHeight="1" x14ac:dyDescent="0.2">
      <c r="N704" s="37"/>
    </row>
    <row r="705" spans="14:14" ht="15.75" customHeight="1" x14ac:dyDescent="0.2">
      <c r="N705" s="37"/>
    </row>
    <row r="706" spans="14:14" ht="15.75" customHeight="1" x14ac:dyDescent="0.2">
      <c r="N706" s="37"/>
    </row>
    <row r="707" spans="14:14" ht="15.75" customHeight="1" x14ac:dyDescent="0.2">
      <c r="N707" s="37"/>
    </row>
    <row r="708" spans="14:14" ht="15.75" customHeight="1" x14ac:dyDescent="0.2">
      <c r="N708" s="37"/>
    </row>
    <row r="709" spans="14:14" ht="15.75" customHeight="1" x14ac:dyDescent="0.2">
      <c r="N709" s="37"/>
    </row>
    <row r="710" spans="14:14" ht="15.75" customHeight="1" x14ac:dyDescent="0.2">
      <c r="N710" s="37"/>
    </row>
    <row r="711" spans="14:14" ht="15.75" customHeight="1" x14ac:dyDescent="0.2">
      <c r="N711" s="37"/>
    </row>
    <row r="712" spans="14:14" ht="15.75" customHeight="1" x14ac:dyDescent="0.2">
      <c r="N712" s="37"/>
    </row>
    <row r="713" spans="14:14" ht="15.75" customHeight="1" x14ac:dyDescent="0.2">
      <c r="N713" s="37"/>
    </row>
    <row r="714" spans="14:14" ht="15.75" customHeight="1" x14ac:dyDescent="0.2">
      <c r="N714" s="37"/>
    </row>
    <row r="715" spans="14:14" ht="15.75" customHeight="1" x14ac:dyDescent="0.2">
      <c r="N715" s="37"/>
    </row>
    <row r="716" spans="14:14" ht="15.75" customHeight="1" x14ac:dyDescent="0.2">
      <c r="N716" s="37"/>
    </row>
    <row r="717" spans="14:14" ht="15.75" customHeight="1" x14ac:dyDescent="0.2">
      <c r="N717" s="37"/>
    </row>
    <row r="718" spans="14:14" ht="15.75" customHeight="1" x14ac:dyDescent="0.2">
      <c r="N718" s="37"/>
    </row>
    <row r="719" spans="14:14" ht="15.75" customHeight="1" x14ac:dyDescent="0.2">
      <c r="N719" s="37"/>
    </row>
    <row r="720" spans="14:14" ht="15.75" customHeight="1" x14ac:dyDescent="0.2">
      <c r="N720" s="37"/>
    </row>
    <row r="721" spans="14:14" ht="15.75" customHeight="1" x14ac:dyDescent="0.2">
      <c r="N721" s="37"/>
    </row>
    <row r="722" spans="14:14" ht="15.75" customHeight="1" x14ac:dyDescent="0.2">
      <c r="N722" s="37"/>
    </row>
    <row r="723" spans="14:14" ht="15.75" customHeight="1" x14ac:dyDescent="0.2">
      <c r="N723" s="37"/>
    </row>
    <row r="724" spans="14:14" ht="15.75" customHeight="1" x14ac:dyDescent="0.2">
      <c r="N724" s="37"/>
    </row>
    <row r="725" spans="14:14" ht="15.75" customHeight="1" x14ac:dyDescent="0.2">
      <c r="N725" s="37"/>
    </row>
    <row r="726" spans="14:14" ht="15.75" customHeight="1" x14ac:dyDescent="0.2">
      <c r="N726" s="37"/>
    </row>
    <row r="727" spans="14:14" ht="15.75" customHeight="1" x14ac:dyDescent="0.2">
      <c r="N727" s="37"/>
    </row>
    <row r="728" spans="14:14" ht="15.75" customHeight="1" x14ac:dyDescent="0.2">
      <c r="N728" s="37"/>
    </row>
    <row r="729" spans="14:14" ht="15.75" customHeight="1" x14ac:dyDescent="0.2">
      <c r="N729" s="37"/>
    </row>
    <row r="730" spans="14:14" ht="15.75" customHeight="1" x14ac:dyDescent="0.2">
      <c r="N730" s="37"/>
    </row>
    <row r="731" spans="14:14" ht="15.75" customHeight="1" x14ac:dyDescent="0.2">
      <c r="N731" s="37"/>
    </row>
    <row r="732" spans="14:14" ht="15.75" customHeight="1" x14ac:dyDescent="0.2">
      <c r="N732" s="37"/>
    </row>
    <row r="733" spans="14:14" ht="15.75" customHeight="1" x14ac:dyDescent="0.2">
      <c r="N733" s="37"/>
    </row>
    <row r="734" spans="14:14" ht="15.75" customHeight="1" x14ac:dyDescent="0.2">
      <c r="N734" s="37"/>
    </row>
    <row r="735" spans="14:14" ht="15.75" customHeight="1" x14ac:dyDescent="0.2">
      <c r="N735" s="37"/>
    </row>
    <row r="736" spans="14:14" ht="15.75" customHeight="1" x14ac:dyDescent="0.2">
      <c r="N736" s="37"/>
    </row>
    <row r="737" spans="14:14" ht="15.75" customHeight="1" x14ac:dyDescent="0.2">
      <c r="N737" s="37"/>
    </row>
    <row r="738" spans="14:14" ht="15.75" customHeight="1" x14ac:dyDescent="0.2">
      <c r="N738" s="37"/>
    </row>
    <row r="739" spans="14:14" ht="15.75" customHeight="1" x14ac:dyDescent="0.2">
      <c r="N739" s="37"/>
    </row>
    <row r="740" spans="14:14" ht="15.75" customHeight="1" x14ac:dyDescent="0.2">
      <c r="N740" s="37"/>
    </row>
    <row r="741" spans="14:14" ht="15.75" customHeight="1" x14ac:dyDescent="0.2">
      <c r="N741" s="37"/>
    </row>
    <row r="742" spans="14:14" ht="15.75" customHeight="1" x14ac:dyDescent="0.2">
      <c r="N742" s="37"/>
    </row>
    <row r="743" spans="14:14" ht="15.75" customHeight="1" x14ac:dyDescent="0.2">
      <c r="N743" s="37"/>
    </row>
    <row r="744" spans="14:14" ht="15.75" customHeight="1" x14ac:dyDescent="0.2">
      <c r="N744" s="37"/>
    </row>
    <row r="745" spans="14:14" ht="15.75" customHeight="1" x14ac:dyDescent="0.2">
      <c r="N745" s="37"/>
    </row>
    <row r="746" spans="14:14" ht="15.75" customHeight="1" x14ac:dyDescent="0.2">
      <c r="N746" s="37"/>
    </row>
    <row r="747" spans="14:14" ht="15.75" customHeight="1" x14ac:dyDescent="0.2">
      <c r="N747" s="37"/>
    </row>
    <row r="748" spans="14:14" ht="15.75" customHeight="1" x14ac:dyDescent="0.2">
      <c r="N748" s="37"/>
    </row>
    <row r="749" spans="14:14" ht="15.75" customHeight="1" x14ac:dyDescent="0.2">
      <c r="N749" s="37"/>
    </row>
    <row r="750" spans="14:14" ht="15.75" customHeight="1" x14ac:dyDescent="0.2">
      <c r="N750" s="37"/>
    </row>
    <row r="751" spans="14:14" ht="15.75" customHeight="1" x14ac:dyDescent="0.2">
      <c r="N751" s="37"/>
    </row>
    <row r="752" spans="14:14" ht="15.75" customHeight="1" x14ac:dyDescent="0.2">
      <c r="N752" s="37"/>
    </row>
    <row r="753" spans="14:14" ht="15.75" customHeight="1" x14ac:dyDescent="0.2">
      <c r="N753" s="37"/>
    </row>
    <row r="754" spans="14:14" ht="15.75" customHeight="1" x14ac:dyDescent="0.2">
      <c r="N754" s="37"/>
    </row>
    <row r="755" spans="14:14" ht="15.75" customHeight="1" x14ac:dyDescent="0.2">
      <c r="N755" s="37"/>
    </row>
    <row r="756" spans="14:14" ht="15.75" customHeight="1" x14ac:dyDescent="0.2">
      <c r="N756" s="37"/>
    </row>
    <row r="757" spans="14:14" ht="15.75" customHeight="1" x14ac:dyDescent="0.2">
      <c r="N757" s="37"/>
    </row>
    <row r="758" spans="14:14" ht="15.75" customHeight="1" x14ac:dyDescent="0.2">
      <c r="N758" s="37"/>
    </row>
    <row r="759" spans="14:14" ht="15.75" customHeight="1" x14ac:dyDescent="0.2">
      <c r="N759" s="37"/>
    </row>
    <row r="760" spans="14:14" ht="15.75" customHeight="1" x14ac:dyDescent="0.2">
      <c r="N760" s="37"/>
    </row>
    <row r="761" spans="14:14" ht="15.75" customHeight="1" x14ac:dyDescent="0.2">
      <c r="N761" s="37"/>
    </row>
    <row r="762" spans="14:14" ht="15.75" customHeight="1" x14ac:dyDescent="0.2">
      <c r="N762" s="37"/>
    </row>
    <row r="763" spans="14:14" ht="15.75" customHeight="1" x14ac:dyDescent="0.2">
      <c r="N763" s="37"/>
    </row>
    <row r="764" spans="14:14" ht="15.75" customHeight="1" x14ac:dyDescent="0.2">
      <c r="N764" s="37"/>
    </row>
    <row r="765" spans="14:14" ht="15.75" customHeight="1" x14ac:dyDescent="0.2">
      <c r="N765" s="37"/>
    </row>
    <row r="766" spans="14:14" ht="15.75" customHeight="1" x14ac:dyDescent="0.2">
      <c r="N766" s="37"/>
    </row>
    <row r="767" spans="14:14" ht="15.75" customHeight="1" x14ac:dyDescent="0.2">
      <c r="N767" s="37"/>
    </row>
    <row r="768" spans="14:14" ht="15.75" customHeight="1" x14ac:dyDescent="0.2">
      <c r="N768" s="37"/>
    </row>
    <row r="769" spans="14:14" ht="15.75" customHeight="1" x14ac:dyDescent="0.2">
      <c r="N769" s="37"/>
    </row>
    <row r="770" spans="14:14" ht="15.75" customHeight="1" x14ac:dyDescent="0.2">
      <c r="N770" s="37"/>
    </row>
    <row r="771" spans="14:14" ht="15.75" customHeight="1" x14ac:dyDescent="0.2">
      <c r="N771" s="37"/>
    </row>
    <row r="772" spans="14:14" ht="15.75" customHeight="1" x14ac:dyDescent="0.2">
      <c r="N772" s="37"/>
    </row>
    <row r="773" spans="14:14" ht="15.75" customHeight="1" x14ac:dyDescent="0.2">
      <c r="N773" s="37"/>
    </row>
    <row r="774" spans="14:14" ht="15.75" customHeight="1" x14ac:dyDescent="0.2">
      <c r="N774" s="37"/>
    </row>
    <row r="775" spans="14:14" ht="15.75" customHeight="1" x14ac:dyDescent="0.2">
      <c r="N775" s="37"/>
    </row>
    <row r="776" spans="14:14" ht="15.75" customHeight="1" x14ac:dyDescent="0.2">
      <c r="N776" s="37"/>
    </row>
    <row r="777" spans="14:14" ht="15.75" customHeight="1" x14ac:dyDescent="0.2">
      <c r="N777" s="37"/>
    </row>
    <row r="778" spans="14:14" ht="15.75" customHeight="1" x14ac:dyDescent="0.2">
      <c r="N778" s="37"/>
    </row>
    <row r="779" spans="14:14" ht="15.75" customHeight="1" x14ac:dyDescent="0.2">
      <c r="N779" s="37"/>
    </row>
    <row r="780" spans="14:14" ht="15.75" customHeight="1" x14ac:dyDescent="0.2">
      <c r="N780" s="37"/>
    </row>
    <row r="781" spans="14:14" ht="15.75" customHeight="1" x14ac:dyDescent="0.2">
      <c r="N781" s="37"/>
    </row>
    <row r="782" spans="14:14" ht="15.75" customHeight="1" x14ac:dyDescent="0.2">
      <c r="N782" s="37"/>
    </row>
    <row r="783" spans="14:14" ht="15.75" customHeight="1" x14ac:dyDescent="0.2">
      <c r="N783" s="37"/>
    </row>
    <row r="784" spans="14:14" ht="15.75" customHeight="1" x14ac:dyDescent="0.2">
      <c r="N784" s="37"/>
    </row>
    <row r="785" spans="14:14" ht="15.75" customHeight="1" x14ac:dyDescent="0.2">
      <c r="N785" s="37"/>
    </row>
    <row r="786" spans="14:14" ht="15.75" customHeight="1" x14ac:dyDescent="0.2">
      <c r="N786" s="37"/>
    </row>
    <row r="787" spans="14:14" ht="15.75" customHeight="1" x14ac:dyDescent="0.2">
      <c r="N787" s="37"/>
    </row>
    <row r="788" spans="14:14" ht="15.75" customHeight="1" x14ac:dyDescent="0.2">
      <c r="N788" s="37"/>
    </row>
    <row r="789" spans="14:14" ht="15.75" customHeight="1" x14ac:dyDescent="0.2">
      <c r="N789" s="37"/>
    </row>
    <row r="790" spans="14:14" ht="15.75" customHeight="1" x14ac:dyDescent="0.2">
      <c r="N790" s="37"/>
    </row>
    <row r="791" spans="14:14" ht="15.75" customHeight="1" x14ac:dyDescent="0.2">
      <c r="N791" s="37"/>
    </row>
    <row r="792" spans="14:14" ht="15.75" customHeight="1" x14ac:dyDescent="0.2">
      <c r="N792" s="37"/>
    </row>
    <row r="793" spans="14:14" ht="15.75" customHeight="1" x14ac:dyDescent="0.2">
      <c r="N793" s="37"/>
    </row>
    <row r="794" spans="14:14" ht="15.75" customHeight="1" x14ac:dyDescent="0.2">
      <c r="N794" s="37"/>
    </row>
    <row r="795" spans="14:14" ht="15.75" customHeight="1" x14ac:dyDescent="0.2">
      <c r="N795" s="37"/>
    </row>
    <row r="796" spans="14:14" ht="15.75" customHeight="1" x14ac:dyDescent="0.2">
      <c r="N796" s="37"/>
    </row>
    <row r="797" spans="14:14" ht="15.75" customHeight="1" x14ac:dyDescent="0.2">
      <c r="N797" s="37"/>
    </row>
    <row r="798" spans="14:14" ht="15.75" customHeight="1" x14ac:dyDescent="0.2">
      <c r="N798" s="37"/>
    </row>
    <row r="799" spans="14:14" ht="15.75" customHeight="1" x14ac:dyDescent="0.2">
      <c r="N799" s="37"/>
    </row>
    <row r="800" spans="14:14" ht="15.75" customHeight="1" x14ac:dyDescent="0.2">
      <c r="N800" s="37"/>
    </row>
    <row r="801" spans="14:14" ht="15.75" customHeight="1" x14ac:dyDescent="0.2">
      <c r="N801" s="37"/>
    </row>
    <row r="802" spans="14:14" ht="15.75" customHeight="1" x14ac:dyDescent="0.2">
      <c r="N802" s="37"/>
    </row>
    <row r="803" spans="14:14" ht="15.75" customHeight="1" x14ac:dyDescent="0.2">
      <c r="N803" s="37"/>
    </row>
    <row r="804" spans="14:14" ht="15.75" customHeight="1" x14ac:dyDescent="0.2">
      <c r="N804" s="37"/>
    </row>
    <row r="805" spans="14:14" ht="15.75" customHeight="1" x14ac:dyDescent="0.2">
      <c r="N805" s="37"/>
    </row>
    <row r="806" spans="14:14" ht="15.75" customHeight="1" x14ac:dyDescent="0.2">
      <c r="N806" s="37"/>
    </row>
    <row r="807" spans="14:14" ht="15.75" customHeight="1" x14ac:dyDescent="0.2">
      <c r="N807" s="37"/>
    </row>
    <row r="808" spans="14:14" ht="15.75" customHeight="1" x14ac:dyDescent="0.2">
      <c r="N808" s="37"/>
    </row>
    <row r="809" spans="14:14" ht="15.75" customHeight="1" x14ac:dyDescent="0.2">
      <c r="N809" s="37"/>
    </row>
    <row r="810" spans="14:14" ht="15.75" customHeight="1" x14ac:dyDescent="0.2">
      <c r="N810" s="37"/>
    </row>
    <row r="811" spans="14:14" ht="15.75" customHeight="1" x14ac:dyDescent="0.2">
      <c r="N811" s="37"/>
    </row>
    <row r="812" spans="14:14" ht="15.75" customHeight="1" x14ac:dyDescent="0.2">
      <c r="N812" s="37"/>
    </row>
    <row r="813" spans="14:14" ht="15.75" customHeight="1" x14ac:dyDescent="0.2">
      <c r="N813" s="37"/>
    </row>
    <row r="814" spans="14:14" ht="15.75" customHeight="1" x14ac:dyDescent="0.2">
      <c r="N814" s="37"/>
    </row>
    <row r="815" spans="14:14" ht="15.75" customHeight="1" x14ac:dyDescent="0.2">
      <c r="N815" s="37"/>
    </row>
    <row r="816" spans="14:14" ht="15.75" customHeight="1" x14ac:dyDescent="0.2">
      <c r="N816" s="37"/>
    </row>
    <row r="817" spans="14:14" ht="15.75" customHeight="1" x14ac:dyDescent="0.2">
      <c r="N817" s="37"/>
    </row>
    <row r="818" spans="14:14" ht="15.75" customHeight="1" x14ac:dyDescent="0.2">
      <c r="N818" s="37"/>
    </row>
    <row r="819" spans="14:14" ht="15.75" customHeight="1" x14ac:dyDescent="0.2">
      <c r="N819" s="37"/>
    </row>
    <row r="820" spans="14:14" ht="15.75" customHeight="1" x14ac:dyDescent="0.2">
      <c r="N820" s="37"/>
    </row>
    <row r="821" spans="14:14" ht="15.75" customHeight="1" x14ac:dyDescent="0.2">
      <c r="N821" s="37"/>
    </row>
    <row r="822" spans="14:14" ht="15.75" customHeight="1" x14ac:dyDescent="0.2">
      <c r="N822" s="37"/>
    </row>
    <row r="823" spans="14:14" ht="15.75" customHeight="1" x14ac:dyDescent="0.2">
      <c r="N823" s="37"/>
    </row>
    <row r="824" spans="14:14" ht="15.75" customHeight="1" x14ac:dyDescent="0.2">
      <c r="N824" s="37"/>
    </row>
    <row r="825" spans="14:14" ht="15.75" customHeight="1" x14ac:dyDescent="0.2">
      <c r="N825" s="37"/>
    </row>
    <row r="826" spans="14:14" ht="15.75" customHeight="1" x14ac:dyDescent="0.2">
      <c r="N826" s="37"/>
    </row>
    <row r="827" spans="14:14" ht="15.75" customHeight="1" x14ac:dyDescent="0.2">
      <c r="N827" s="37"/>
    </row>
    <row r="828" spans="14:14" ht="15.75" customHeight="1" x14ac:dyDescent="0.2">
      <c r="N828" s="37"/>
    </row>
    <row r="829" spans="14:14" ht="15.75" customHeight="1" x14ac:dyDescent="0.2">
      <c r="N829" s="37"/>
    </row>
    <row r="830" spans="14:14" ht="15.75" customHeight="1" x14ac:dyDescent="0.2">
      <c r="N830" s="37"/>
    </row>
    <row r="831" spans="14:14" ht="15.75" customHeight="1" x14ac:dyDescent="0.2">
      <c r="N831" s="37"/>
    </row>
    <row r="832" spans="14:14" ht="15.75" customHeight="1" x14ac:dyDescent="0.2">
      <c r="N832" s="37"/>
    </row>
    <row r="833" spans="14:14" ht="15.75" customHeight="1" x14ac:dyDescent="0.2">
      <c r="N833" s="37"/>
    </row>
    <row r="834" spans="14:14" ht="15.75" customHeight="1" x14ac:dyDescent="0.2">
      <c r="N834" s="37"/>
    </row>
    <row r="835" spans="14:14" ht="15.75" customHeight="1" x14ac:dyDescent="0.2">
      <c r="N835" s="37"/>
    </row>
    <row r="836" spans="14:14" ht="15.75" customHeight="1" x14ac:dyDescent="0.2">
      <c r="N836" s="37"/>
    </row>
    <row r="837" spans="14:14" ht="15.75" customHeight="1" x14ac:dyDescent="0.2">
      <c r="N837" s="37"/>
    </row>
    <row r="838" spans="14:14" ht="15.75" customHeight="1" x14ac:dyDescent="0.2">
      <c r="N838" s="37"/>
    </row>
    <row r="839" spans="14:14" ht="15.75" customHeight="1" x14ac:dyDescent="0.2">
      <c r="N839" s="37"/>
    </row>
    <row r="840" spans="14:14" ht="15.75" customHeight="1" x14ac:dyDescent="0.2">
      <c r="N840" s="37"/>
    </row>
    <row r="841" spans="14:14" ht="15.75" customHeight="1" x14ac:dyDescent="0.2">
      <c r="N841" s="37"/>
    </row>
    <row r="842" spans="14:14" ht="15.75" customHeight="1" x14ac:dyDescent="0.2">
      <c r="N842" s="37"/>
    </row>
    <row r="843" spans="14:14" ht="15.75" customHeight="1" x14ac:dyDescent="0.2">
      <c r="N843" s="37"/>
    </row>
    <row r="844" spans="14:14" ht="15.75" customHeight="1" x14ac:dyDescent="0.2">
      <c r="N844" s="37"/>
    </row>
    <row r="845" spans="14:14" ht="15.75" customHeight="1" x14ac:dyDescent="0.2">
      <c r="N845" s="37"/>
    </row>
    <row r="846" spans="14:14" ht="15.75" customHeight="1" x14ac:dyDescent="0.2">
      <c r="N846" s="37"/>
    </row>
    <row r="847" spans="14:14" ht="15.75" customHeight="1" x14ac:dyDescent="0.2">
      <c r="N847" s="37"/>
    </row>
    <row r="848" spans="14:14" ht="15.75" customHeight="1" x14ac:dyDescent="0.2">
      <c r="N848" s="37"/>
    </row>
    <row r="849" spans="14:14" ht="15.75" customHeight="1" x14ac:dyDescent="0.2">
      <c r="N849" s="37"/>
    </row>
    <row r="850" spans="14:14" ht="15.75" customHeight="1" x14ac:dyDescent="0.2">
      <c r="N850" s="37"/>
    </row>
    <row r="851" spans="14:14" ht="15.75" customHeight="1" x14ac:dyDescent="0.2">
      <c r="N851" s="37"/>
    </row>
    <row r="852" spans="14:14" ht="15.75" customHeight="1" x14ac:dyDescent="0.2">
      <c r="N852" s="37"/>
    </row>
    <row r="853" spans="14:14" ht="15.75" customHeight="1" x14ac:dyDescent="0.2">
      <c r="N853" s="37"/>
    </row>
    <row r="854" spans="14:14" ht="15.75" customHeight="1" x14ac:dyDescent="0.2">
      <c r="N854" s="37"/>
    </row>
    <row r="855" spans="14:14" ht="15.75" customHeight="1" x14ac:dyDescent="0.2">
      <c r="N855" s="37"/>
    </row>
    <row r="856" spans="14:14" ht="15.75" customHeight="1" x14ac:dyDescent="0.2">
      <c r="N856" s="37"/>
    </row>
    <row r="857" spans="14:14" ht="15.75" customHeight="1" x14ac:dyDescent="0.2">
      <c r="N857" s="37"/>
    </row>
    <row r="858" spans="14:14" ht="15.75" customHeight="1" x14ac:dyDescent="0.2">
      <c r="N858" s="37"/>
    </row>
    <row r="859" spans="14:14" ht="15.75" customHeight="1" x14ac:dyDescent="0.2">
      <c r="N859" s="37"/>
    </row>
    <row r="860" spans="14:14" ht="15.75" customHeight="1" x14ac:dyDescent="0.2">
      <c r="N860" s="37"/>
    </row>
    <row r="861" spans="14:14" ht="15.75" customHeight="1" x14ac:dyDescent="0.2">
      <c r="N861" s="37"/>
    </row>
    <row r="862" spans="14:14" ht="15.75" customHeight="1" x14ac:dyDescent="0.2">
      <c r="N862" s="37"/>
    </row>
    <row r="863" spans="14:14" ht="15.75" customHeight="1" x14ac:dyDescent="0.2">
      <c r="N863" s="37"/>
    </row>
    <row r="864" spans="14:14" ht="15.75" customHeight="1" x14ac:dyDescent="0.2">
      <c r="N864" s="37"/>
    </row>
    <row r="865" spans="14:14" ht="15.75" customHeight="1" x14ac:dyDescent="0.2">
      <c r="N865" s="37"/>
    </row>
    <row r="866" spans="14:14" ht="15.75" customHeight="1" x14ac:dyDescent="0.2">
      <c r="N866" s="37"/>
    </row>
    <row r="867" spans="14:14" ht="15.75" customHeight="1" x14ac:dyDescent="0.2">
      <c r="N867" s="37"/>
    </row>
    <row r="868" spans="14:14" ht="15.75" customHeight="1" x14ac:dyDescent="0.2">
      <c r="N868" s="37"/>
    </row>
    <row r="869" spans="14:14" ht="15.75" customHeight="1" x14ac:dyDescent="0.2">
      <c r="N869" s="37"/>
    </row>
    <row r="870" spans="14:14" ht="15.75" customHeight="1" x14ac:dyDescent="0.2">
      <c r="N870" s="37"/>
    </row>
    <row r="871" spans="14:14" ht="15.75" customHeight="1" x14ac:dyDescent="0.2">
      <c r="N871" s="37"/>
    </row>
    <row r="872" spans="14:14" ht="15.75" customHeight="1" x14ac:dyDescent="0.2">
      <c r="N872" s="37"/>
    </row>
    <row r="873" spans="14:14" ht="15.75" customHeight="1" x14ac:dyDescent="0.2">
      <c r="N873" s="37"/>
    </row>
    <row r="874" spans="14:14" ht="15.75" customHeight="1" x14ac:dyDescent="0.2">
      <c r="N874" s="37"/>
    </row>
    <row r="875" spans="14:14" ht="15.75" customHeight="1" x14ac:dyDescent="0.2">
      <c r="N875" s="37"/>
    </row>
    <row r="876" spans="14:14" ht="15.75" customHeight="1" x14ac:dyDescent="0.2">
      <c r="N876" s="37"/>
    </row>
    <row r="877" spans="14:14" ht="15.75" customHeight="1" x14ac:dyDescent="0.2">
      <c r="N877" s="37"/>
    </row>
    <row r="878" spans="14:14" ht="15.75" customHeight="1" x14ac:dyDescent="0.2">
      <c r="N878" s="37"/>
    </row>
    <row r="879" spans="14:14" ht="15.75" customHeight="1" x14ac:dyDescent="0.2">
      <c r="N879" s="37"/>
    </row>
    <row r="880" spans="14:14" ht="15.75" customHeight="1" x14ac:dyDescent="0.2">
      <c r="N880" s="37"/>
    </row>
    <row r="881" spans="14:14" ht="15.75" customHeight="1" x14ac:dyDescent="0.2">
      <c r="N881" s="37"/>
    </row>
    <row r="882" spans="14:14" ht="15.75" customHeight="1" x14ac:dyDescent="0.2">
      <c r="N882" s="37"/>
    </row>
    <row r="883" spans="14:14" ht="15.75" customHeight="1" x14ac:dyDescent="0.2">
      <c r="N883" s="37"/>
    </row>
    <row r="884" spans="14:14" ht="15.75" customHeight="1" x14ac:dyDescent="0.2">
      <c r="N884" s="37"/>
    </row>
    <row r="885" spans="14:14" ht="15.75" customHeight="1" x14ac:dyDescent="0.2">
      <c r="N885" s="37"/>
    </row>
    <row r="886" spans="14:14" ht="15.75" customHeight="1" x14ac:dyDescent="0.2">
      <c r="N886" s="37"/>
    </row>
    <row r="887" spans="14:14" ht="15.75" customHeight="1" x14ac:dyDescent="0.2">
      <c r="N887" s="37"/>
    </row>
    <row r="888" spans="14:14" ht="15.75" customHeight="1" x14ac:dyDescent="0.2">
      <c r="N888" s="37"/>
    </row>
    <row r="889" spans="14:14" ht="15.75" customHeight="1" x14ac:dyDescent="0.2">
      <c r="N889" s="37"/>
    </row>
    <row r="890" spans="14:14" ht="15.75" customHeight="1" x14ac:dyDescent="0.2">
      <c r="N890" s="37"/>
    </row>
    <row r="891" spans="14:14" ht="15.75" customHeight="1" x14ac:dyDescent="0.2">
      <c r="N891" s="37"/>
    </row>
    <row r="892" spans="14:14" ht="15.75" customHeight="1" x14ac:dyDescent="0.2">
      <c r="N892" s="37"/>
    </row>
    <row r="893" spans="14:14" ht="15.75" customHeight="1" x14ac:dyDescent="0.2">
      <c r="N893" s="37"/>
    </row>
    <row r="894" spans="14:14" ht="15.75" customHeight="1" x14ac:dyDescent="0.2">
      <c r="N894" s="37"/>
    </row>
    <row r="895" spans="14:14" ht="15.75" customHeight="1" x14ac:dyDescent="0.2">
      <c r="N895" s="37"/>
    </row>
    <row r="896" spans="14:14" ht="15.75" customHeight="1" x14ac:dyDescent="0.2">
      <c r="N896" s="37"/>
    </row>
    <row r="897" spans="14:14" ht="15.75" customHeight="1" x14ac:dyDescent="0.2">
      <c r="N897" s="37"/>
    </row>
    <row r="898" spans="14:14" ht="15.75" customHeight="1" x14ac:dyDescent="0.2">
      <c r="N898" s="37"/>
    </row>
    <row r="899" spans="14:14" ht="15.75" customHeight="1" x14ac:dyDescent="0.2">
      <c r="N899" s="37"/>
    </row>
    <row r="900" spans="14:14" ht="15.75" customHeight="1" x14ac:dyDescent="0.2">
      <c r="N900" s="37"/>
    </row>
    <row r="901" spans="14:14" ht="15.75" customHeight="1" x14ac:dyDescent="0.2">
      <c r="N901" s="37"/>
    </row>
    <row r="902" spans="14:14" ht="15.75" customHeight="1" x14ac:dyDescent="0.2">
      <c r="N902" s="37"/>
    </row>
    <row r="903" spans="14:14" ht="15.75" customHeight="1" x14ac:dyDescent="0.2">
      <c r="N903" s="37"/>
    </row>
    <row r="904" spans="14:14" ht="15.75" customHeight="1" x14ac:dyDescent="0.2">
      <c r="N904" s="37"/>
    </row>
    <row r="905" spans="14:14" ht="15.75" customHeight="1" x14ac:dyDescent="0.2">
      <c r="N905" s="37"/>
    </row>
    <row r="906" spans="14:14" ht="15.75" customHeight="1" x14ac:dyDescent="0.2">
      <c r="N906" s="37"/>
    </row>
    <row r="907" spans="14:14" ht="15.75" customHeight="1" x14ac:dyDescent="0.2">
      <c r="N907" s="37"/>
    </row>
    <row r="908" spans="14:14" ht="15.75" customHeight="1" x14ac:dyDescent="0.2">
      <c r="N908" s="37"/>
    </row>
    <row r="909" spans="14:14" ht="15.75" customHeight="1" x14ac:dyDescent="0.2">
      <c r="N909" s="37"/>
    </row>
    <row r="910" spans="14:14" ht="15.75" customHeight="1" x14ac:dyDescent="0.2">
      <c r="N910" s="37"/>
    </row>
    <row r="911" spans="14:14" ht="15.75" customHeight="1" x14ac:dyDescent="0.2">
      <c r="N911" s="37"/>
    </row>
    <row r="912" spans="14:14" ht="15.75" customHeight="1" x14ac:dyDescent="0.2">
      <c r="N912" s="37"/>
    </row>
    <row r="913" spans="14:14" ht="15.75" customHeight="1" x14ac:dyDescent="0.2">
      <c r="N913" s="37"/>
    </row>
    <row r="914" spans="14:14" ht="15.75" customHeight="1" x14ac:dyDescent="0.2">
      <c r="N914" s="37"/>
    </row>
    <row r="915" spans="14:14" ht="15.75" customHeight="1" x14ac:dyDescent="0.2">
      <c r="N915" s="37"/>
    </row>
    <row r="916" spans="14:14" ht="15.75" customHeight="1" x14ac:dyDescent="0.2">
      <c r="N916" s="37"/>
    </row>
    <row r="917" spans="14:14" ht="15.75" customHeight="1" x14ac:dyDescent="0.2">
      <c r="N917" s="37"/>
    </row>
    <row r="918" spans="14:14" ht="15.75" customHeight="1" x14ac:dyDescent="0.2">
      <c r="N918" s="37"/>
    </row>
    <row r="919" spans="14:14" ht="15.75" customHeight="1" x14ac:dyDescent="0.2">
      <c r="N919" s="37"/>
    </row>
    <row r="920" spans="14:14" ht="15.75" customHeight="1" x14ac:dyDescent="0.2">
      <c r="N920" s="37"/>
    </row>
    <row r="921" spans="14:14" ht="15.75" customHeight="1" x14ac:dyDescent="0.2">
      <c r="N921" s="37"/>
    </row>
    <row r="922" spans="14:14" ht="15.75" customHeight="1" x14ac:dyDescent="0.2">
      <c r="N922" s="37"/>
    </row>
    <row r="923" spans="14:14" ht="15.75" customHeight="1" x14ac:dyDescent="0.2">
      <c r="N923" s="37"/>
    </row>
    <row r="924" spans="14:14" ht="15.75" customHeight="1" x14ac:dyDescent="0.2">
      <c r="N924" s="37"/>
    </row>
    <row r="925" spans="14:14" ht="15.75" customHeight="1" x14ac:dyDescent="0.2">
      <c r="N925" s="37"/>
    </row>
    <row r="926" spans="14:14" ht="15.75" customHeight="1" x14ac:dyDescent="0.2">
      <c r="N926" s="37"/>
    </row>
    <row r="927" spans="14:14" ht="15.75" customHeight="1" x14ac:dyDescent="0.2">
      <c r="N927" s="37"/>
    </row>
    <row r="928" spans="14:14" ht="15.75" customHeight="1" x14ac:dyDescent="0.2">
      <c r="N928" s="37"/>
    </row>
    <row r="929" spans="14:14" ht="15.75" customHeight="1" x14ac:dyDescent="0.2">
      <c r="N929" s="37"/>
    </row>
    <row r="930" spans="14:14" ht="15.75" customHeight="1" x14ac:dyDescent="0.2">
      <c r="N930" s="37"/>
    </row>
    <row r="931" spans="14:14" ht="15.75" customHeight="1" x14ac:dyDescent="0.2">
      <c r="N931" s="37"/>
    </row>
    <row r="932" spans="14:14" ht="15.75" customHeight="1" x14ac:dyDescent="0.2">
      <c r="N932" s="37"/>
    </row>
    <row r="933" spans="14:14" ht="15.75" customHeight="1" x14ac:dyDescent="0.2">
      <c r="N933" s="37"/>
    </row>
    <row r="934" spans="14:14" ht="15.75" customHeight="1" x14ac:dyDescent="0.2">
      <c r="N934" s="37"/>
    </row>
    <row r="935" spans="14:14" ht="15.75" customHeight="1" x14ac:dyDescent="0.2">
      <c r="N935" s="37"/>
    </row>
    <row r="936" spans="14:14" ht="15.75" customHeight="1" x14ac:dyDescent="0.2">
      <c r="N936" s="37"/>
    </row>
    <row r="937" spans="14:14" ht="15.75" customHeight="1" x14ac:dyDescent="0.2">
      <c r="N937" s="37"/>
    </row>
    <row r="938" spans="14:14" ht="15.75" customHeight="1" x14ac:dyDescent="0.2">
      <c r="N938" s="37"/>
    </row>
    <row r="939" spans="14:14" ht="15.75" customHeight="1" x14ac:dyDescent="0.2">
      <c r="N939" s="37"/>
    </row>
    <row r="940" spans="14:14" ht="15.75" customHeight="1" x14ac:dyDescent="0.2">
      <c r="N940" s="37"/>
    </row>
    <row r="941" spans="14:14" ht="15.75" customHeight="1" x14ac:dyDescent="0.2">
      <c r="N941" s="37"/>
    </row>
    <row r="942" spans="14:14" ht="15.75" customHeight="1" x14ac:dyDescent="0.2">
      <c r="N942" s="37"/>
    </row>
    <row r="943" spans="14:14" ht="15.75" customHeight="1" x14ac:dyDescent="0.2">
      <c r="N943" s="37"/>
    </row>
    <row r="944" spans="14:14" ht="15.75" customHeight="1" x14ac:dyDescent="0.2">
      <c r="N944" s="37"/>
    </row>
    <row r="945" spans="14:14" ht="15.75" customHeight="1" x14ac:dyDescent="0.2">
      <c r="N945" s="37"/>
    </row>
    <row r="946" spans="14:14" ht="15.75" customHeight="1" x14ac:dyDescent="0.2">
      <c r="N946" s="37"/>
    </row>
    <row r="947" spans="14:14" ht="15.75" customHeight="1" x14ac:dyDescent="0.2">
      <c r="N947" s="37"/>
    </row>
    <row r="948" spans="14:14" ht="15.75" customHeight="1" x14ac:dyDescent="0.2">
      <c r="N948" s="37"/>
    </row>
    <row r="949" spans="14:14" ht="15.75" customHeight="1" x14ac:dyDescent="0.2">
      <c r="N949" s="37"/>
    </row>
    <row r="950" spans="14:14" ht="15.75" customHeight="1" x14ac:dyDescent="0.2">
      <c r="N950" s="37"/>
    </row>
    <row r="951" spans="14:14" ht="15.75" customHeight="1" x14ac:dyDescent="0.2">
      <c r="N951" s="37"/>
    </row>
    <row r="952" spans="14:14" ht="15.75" customHeight="1" x14ac:dyDescent="0.2">
      <c r="N952" s="37"/>
    </row>
    <row r="953" spans="14:14" ht="15.75" customHeight="1" x14ac:dyDescent="0.2">
      <c r="N953" s="37"/>
    </row>
    <row r="954" spans="14:14" ht="15.75" customHeight="1" x14ac:dyDescent="0.2">
      <c r="N954" s="37"/>
    </row>
    <row r="955" spans="14:14" ht="15.75" customHeight="1" x14ac:dyDescent="0.2">
      <c r="N955" s="37"/>
    </row>
    <row r="956" spans="14:14" ht="15.75" customHeight="1" x14ac:dyDescent="0.2">
      <c r="N956" s="37"/>
    </row>
    <row r="957" spans="14:14" ht="15.75" customHeight="1" x14ac:dyDescent="0.2">
      <c r="N957" s="37"/>
    </row>
    <row r="958" spans="14:14" ht="15.75" customHeight="1" x14ac:dyDescent="0.2">
      <c r="N958" s="37"/>
    </row>
    <row r="959" spans="14:14" ht="15.75" customHeight="1" x14ac:dyDescent="0.2">
      <c r="N959" s="37"/>
    </row>
    <row r="960" spans="14:14" ht="15.75" customHeight="1" x14ac:dyDescent="0.2">
      <c r="N960" s="37"/>
    </row>
    <row r="961" spans="14:14" ht="15.75" customHeight="1" x14ac:dyDescent="0.2">
      <c r="N961" s="37"/>
    </row>
    <row r="962" spans="14:14" ht="15.75" customHeight="1" x14ac:dyDescent="0.2">
      <c r="N962" s="37"/>
    </row>
    <row r="963" spans="14:14" ht="15.75" customHeight="1" x14ac:dyDescent="0.2">
      <c r="N963" s="37"/>
    </row>
    <row r="964" spans="14:14" ht="15.75" customHeight="1" x14ac:dyDescent="0.2">
      <c r="N964" s="37"/>
    </row>
    <row r="965" spans="14:14" ht="15.75" customHeight="1" x14ac:dyDescent="0.2">
      <c r="N965" s="37"/>
    </row>
    <row r="966" spans="14:14" ht="15.75" customHeight="1" x14ac:dyDescent="0.2">
      <c r="N966" s="37"/>
    </row>
    <row r="967" spans="14:14" ht="15.75" customHeight="1" x14ac:dyDescent="0.2">
      <c r="N967" s="37"/>
    </row>
    <row r="968" spans="14:14" ht="15.75" customHeight="1" x14ac:dyDescent="0.2">
      <c r="N968" s="37"/>
    </row>
    <row r="969" spans="14:14" ht="15.75" customHeight="1" x14ac:dyDescent="0.2">
      <c r="N969" s="37"/>
    </row>
    <row r="970" spans="14:14" ht="15.75" customHeight="1" x14ac:dyDescent="0.2">
      <c r="N970" s="37"/>
    </row>
    <row r="971" spans="14:14" ht="15.75" customHeight="1" x14ac:dyDescent="0.2">
      <c r="N971" s="37"/>
    </row>
    <row r="972" spans="14:14" ht="15.75" customHeight="1" x14ac:dyDescent="0.2">
      <c r="N972" s="37"/>
    </row>
    <row r="973" spans="14:14" ht="15.75" customHeight="1" x14ac:dyDescent="0.2">
      <c r="N973" s="37"/>
    </row>
    <row r="974" spans="14:14" ht="15.75" customHeight="1" x14ac:dyDescent="0.2">
      <c r="N974" s="37"/>
    </row>
    <row r="975" spans="14:14" ht="15.75" customHeight="1" x14ac:dyDescent="0.2">
      <c r="N975" s="37"/>
    </row>
    <row r="976" spans="14:14" ht="15.75" customHeight="1" x14ac:dyDescent="0.2">
      <c r="N976" s="37"/>
    </row>
    <row r="977" spans="14:14" ht="15.75" customHeight="1" x14ac:dyDescent="0.2">
      <c r="N977" s="37"/>
    </row>
    <row r="978" spans="14:14" ht="15.75" customHeight="1" x14ac:dyDescent="0.2">
      <c r="N978" s="37"/>
    </row>
    <row r="979" spans="14:14" ht="15.75" customHeight="1" x14ac:dyDescent="0.2">
      <c r="N979" s="37"/>
    </row>
    <row r="980" spans="14:14" ht="15.75" customHeight="1" x14ac:dyDescent="0.2">
      <c r="N980" s="37"/>
    </row>
    <row r="981" spans="14:14" ht="15.75" customHeight="1" x14ac:dyDescent="0.2">
      <c r="N981" s="37"/>
    </row>
    <row r="982" spans="14:14" ht="15.75" customHeight="1" x14ac:dyDescent="0.2">
      <c r="N982" s="37"/>
    </row>
    <row r="983" spans="14:14" ht="15.75" customHeight="1" x14ac:dyDescent="0.2">
      <c r="N983" s="37"/>
    </row>
    <row r="984" spans="14:14" ht="15.75" customHeight="1" x14ac:dyDescent="0.2">
      <c r="N984" s="37"/>
    </row>
    <row r="985" spans="14:14" ht="15.75" customHeight="1" x14ac:dyDescent="0.2">
      <c r="N985" s="37"/>
    </row>
    <row r="986" spans="14:14" ht="15.75" customHeight="1" x14ac:dyDescent="0.2">
      <c r="N986" s="37"/>
    </row>
    <row r="987" spans="14:14" ht="15.75" customHeight="1" x14ac:dyDescent="0.2">
      <c r="N987" s="37"/>
    </row>
    <row r="988" spans="14:14" ht="15.75" customHeight="1" x14ac:dyDescent="0.2">
      <c r="N988" s="37"/>
    </row>
    <row r="989" spans="14:14" ht="15.75" customHeight="1" x14ac:dyDescent="0.2">
      <c r="N989" s="37"/>
    </row>
    <row r="990" spans="14:14" ht="15.75" customHeight="1" x14ac:dyDescent="0.2">
      <c r="N990" s="37"/>
    </row>
    <row r="991" spans="14:14" ht="15.75" customHeight="1" x14ac:dyDescent="0.2">
      <c r="N991" s="37"/>
    </row>
    <row r="992" spans="14:14" ht="15.75" customHeight="1" x14ac:dyDescent="0.2">
      <c r="N992" s="37"/>
    </row>
    <row r="993" spans="14:14" ht="15.75" customHeight="1" x14ac:dyDescent="0.2">
      <c r="N993" s="37"/>
    </row>
    <row r="994" spans="14:14" ht="15.75" customHeight="1" x14ac:dyDescent="0.2">
      <c r="N994" s="37"/>
    </row>
    <row r="995" spans="14:14" ht="15.75" customHeight="1" x14ac:dyDescent="0.2">
      <c r="N995" s="37"/>
    </row>
    <row r="996" spans="14:14" ht="15.75" customHeight="1" x14ac:dyDescent="0.2">
      <c r="N996" s="37"/>
    </row>
    <row r="997" spans="14:14" ht="15.75" customHeight="1" x14ac:dyDescent="0.2">
      <c r="N997" s="37"/>
    </row>
    <row r="998" spans="14:14" ht="15.75" customHeight="1" x14ac:dyDescent="0.2">
      <c r="N998" s="37"/>
    </row>
    <row r="999" spans="14:14" ht="15.75" customHeight="1" x14ac:dyDescent="0.2">
      <c r="N999" s="37"/>
    </row>
    <row r="1000" spans="14:14" ht="15.75" customHeight="1" x14ac:dyDescent="0.2">
      <c r="N1000" s="37"/>
    </row>
    <row r="1001" spans="14:14" ht="15.75" customHeight="1" x14ac:dyDescent="0.2">
      <c r="N1001" s="37"/>
    </row>
    <row r="1002" spans="14:14" ht="15.75" customHeight="1" x14ac:dyDescent="0.2">
      <c r="N1002" s="37"/>
    </row>
    <row r="1003" spans="14:14" ht="15.75" customHeight="1" x14ac:dyDescent="0.2">
      <c r="N1003" s="37"/>
    </row>
    <row r="1004" spans="14:14" ht="15.75" customHeight="1" x14ac:dyDescent="0.2">
      <c r="N1004" s="37"/>
    </row>
    <row r="1005" spans="14:14" ht="15.75" customHeight="1" x14ac:dyDescent="0.2">
      <c r="N1005" s="37"/>
    </row>
    <row r="1006" spans="14:14" ht="15.75" customHeight="1" x14ac:dyDescent="0.2">
      <c r="N1006" s="37"/>
    </row>
    <row r="1007" spans="14:14" ht="15.75" customHeight="1" x14ac:dyDescent="0.2">
      <c r="N1007" s="37"/>
    </row>
    <row r="1008" spans="14:14" ht="15.75" customHeight="1" x14ac:dyDescent="0.2">
      <c r="N1008" s="37"/>
    </row>
    <row r="1009" spans="14:14" ht="15.75" customHeight="1" x14ac:dyDescent="0.2">
      <c r="N1009" s="37"/>
    </row>
    <row r="1010" spans="14:14" ht="15.75" customHeight="1" x14ac:dyDescent="0.2">
      <c r="N1010" s="37"/>
    </row>
    <row r="1011" spans="14:14" ht="15.75" customHeight="1" x14ac:dyDescent="0.2">
      <c r="N1011" s="37"/>
    </row>
    <row r="1012" spans="14:14" ht="15.75" customHeight="1" x14ac:dyDescent="0.2">
      <c r="N1012" s="37"/>
    </row>
    <row r="1013" spans="14:14" ht="15.75" customHeight="1" x14ac:dyDescent="0.2">
      <c r="N1013" s="37"/>
    </row>
    <row r="1014" spans="14:14" ht="15.75" customHeight="1" x14ac:dyDescent="0.2">
      <c r="N1014" s="37"/>
    </row>
    <row r="1015" spans="14:14" ht="15.75" customHeight="1" x14ac:dyDescent="0.2">
      <c r="N1015" s="37"/>
    </row>
    <row r="1016" spans="14:14" ht="15.75" customHeight="1" x14ac:dyDescent="0.2">
      <c r="N1016" s="37"/>
    </row>
    <row r="1017" spans="14:14" ht="15.75" customHeight="1" x14ac:dyDescent="0.2">
      <c r="N1017" s="37"/>
    </row>
    <row r="1018" spans="14:14" ht="15.75" customHeight="1" x14ac:dyDescent="0.2">
      <c r="N1018" s="37"/>
    </row>
    <row r="1019" spans="14:14" ht="15.75" customHeight="1" x14ac:dyDescent="0.2">
      <c r="N1019" s="37"/>
    </row>
    <row r="1020" spans="14:14" ht="15.75" customHeight="1" x14ac:dyDescent="0.2">
      <c r="N1020" s="37"/>
    </row>
    <row r="1021" spans="14:14" ht="15.75" customHeight="1" x14ac:dyDescent="0.2">
      <c r="N1021" s="37"/>
    </row>
    <row r="1022" spans="14:14" ht="15.75" customHeight="1" x14ac:dyDescent="0.2">
      <c r="N1022" s="37"/>
    </row>
    <row r="1023" spans="14:14" ht="15.75" customHeight="1" x14ac:dyDescent="0.2">
      <c r="N1023" s="37"/>
    </row>
    <row r="1024" spans="14:14" ht="15.75" customHeight="1" x14ac:dyDescent="0.2">
      <c r="N1024" s="37"/>
    </row>
    <row r="1025" spans="14:14" ht="15.75" customHeight="1" x14ac:dyDescent="0.2">
      <c r="N1025" s="37"/>
    </row>
    <row r="1026" spans="14:14" ht="15.75" customHeight="1" x14ac:dyDescent="0.2">
      <c r="N1026" s="37"/>
    </row>
    <row r="1027" spans="14:14" ht="15.75" customHeight="1" x14ac:dyDescent="0.2">
      <c r="N1027" s="37"/>
    </row>
    <row r="1028" spans="14:14" ht="15.75" customHeight="1" x14ac:dyDescent="0.2">
      <c r="N1028" s="37"/>
    </row>
    <row r="1029" spans="14:14" ht="15.75" customHeight="1" x14ac:dyDescent="0.2">
      <c r="N1029" s="37"/>
    </row>
    <row r="1030" spans="14:14" ht="15.75" customHeight="1" x14ac:dyDescent="0.2">
      <c r="N1030" s="37"/>
    </row>
    <row r="1031" spans="14:14" ht="15.75" customHeight="1" x14ac:dyDescent="0.2">
      <c r="N1031" s="37"/>
    </row>
    <row r="1032" spans="14:14" ht="15.75" customHeight="1" x14ac:dyDescent="0.2">
      <c r="N1032" s="37"/>
    </row>
    <row r="1033" spans="14:14" ht="15.75" customHeight="1" x14ac:dyDescent="0.2">
      <c r="N1033" s="37"/>
    </row>
    <row r="1034" spans="14:14" ht="15.75" customHeight="1" x14ac:dyDescent="0.2">
      <c r="N1034" s="37"/>
    </row>
    <row r="1035" spans="14:14" ht="15.75" customHeight="1" x14ac:dyDescent="0.2">
      <c r="N1035" s="37"/>
    </row>
    <row r="1036" spans="14:14" ht="15.75" customHeight="1" x14ac:dyDescent="0.2">
      <c r="N1036" s="37"/>
    </row>
    <row r="1037" spans="14:14" ht="15.75" customHeight="1" x14ac:dyDescent="0.2">
      <c r="N1037" s="37"/>
    </row>
    <row r="1038" spans="14:14" ht="15.75" customHeight="1" x14ac:dyDescent="0.2">
      <c r="N1038" s="37"/>
    </row>
    <row r="1039" spans="14:14" ht="15.75" customHeight="1" x14ac:dyDescent="0.2">
      <c r="N1039" s="37"/>
    </row>
    <row r="1040" spans="14:14" ht="15.75" customHeight="1" x14ac:dyDescent="0.2">
      <c r="N1040" s="37"/>
    </row>
    <row r="1041" spans="14:14" ht="15.75" customHeight="1" x14ac:dyDescent="0.2">
      <c r="N1041" s="37"/>
    </row>
    <row r="1042" spans="14:14" ht="15.75" customHeight="1" x14ac:dyDescent="0.2">
      <c r="N1042" s="37"/>
    </row>
    <row r="1043" spans="14:14" ht="15.75" customHeight="1" x14ac:dyDescent="0.2">
      <c r="N1043" s="37"/>
    </row>
    <row r="1044" spans="14:14" ht="15.75" customHeight="1" x14ac:dyDescent="0.2">
      <c r="N1044" s="37"/>
    </row>
    <row r="1045" spans="14:14" ht="15.75" customHeight="1" x14ac:dyDescent="0.2">
      <c r="N1045" s="37"/>
    </row>
  </sheetData>
  <mergeCells count="34">
    <mergeCell ref="C6:E6"/>
    <mergeCell ref="A2:V2"/>
    <mergeCell ref="A3:V3"/>
    <mergeCell ref="A4:V4"/>
    <mergeCell ref="A6:A9"/>
    <mergeCell ref="B6:B9"/>
    <mergeCell ref="F6:F9"/>
    <mergeCell ref="D7:D9"/>
    <mergeCell ref="K7:N7"/>
    <mergeCell ref="G7:J7"/>
    <mergeCell ref="O7:R7"/>
    <mergeCell ref="S7:V7"/>
    <mergeCell ref="F12:F21"/>
    <mergeCell ref="K8:M8"/>
    <mergeCell ref="G8:I8"/>
    <mergeCell ref="N8:N9"/>
    <mergeCell ref="O6:V6"/>
    <mergeCell ref="G6:N6"/>
    <mergeCell ref="A68:V68"/>
    <mergeCell ref="A63:B63"/>
    <mergeCell ref="A11:B11"/>
    <mergeCell ref="O11:V67"/>
    <mergeCell ref="R8:R9"/>
    <mergeCell ref="V8:V9"/>
    <mergeCell ref="S8:U8"/>
    <mergeCell ref="O8:Q8"/>
    <mergeCell ref="F56:F61"/>
    <mergeCell ref="F50:F55"/>
    <mergeCell ref="F42:F49"/>
    <mergeCell ref="F32:F41"/>
    <mergeCell ref="J8:J9"/>
    <mergeCell ref="E7:E9"/>
    <mergeCell ref="C7:C9"/>
    <mergeCell ref="F22:F31"/>
  </mergeCells>
  <printOptions horizontalCentered="1"/>
  <pageMargins left="0.59055118110236227" right="0.59055118110236227" top="0.78740157480314965" bottom="0.59055118110236227" header="0.78740157480314965" footer="0.39370078740157483"/>
  <pageSetup paperSize="9" scale="52" fitToHeight="0" pageOrder="overThenDown" orientation="landscape" cellComments="atEnd" r:id="rId1"/>
  <headerFooter>
    <oddFooter>&amp;R&amp;P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I17"/>
  <sheetViews>
    <sheetView view="pageBreakPreview" zoomScaleSheetLayoutView="100" workbookViewId="0">
      <selection activeCell="M56" sqref="M56"/>
    </sheetView>
  </sheetViews>
  <sheetFormatPr defaultColWidth="14.42578125" defaultRowHeight="15.75" customHeight="1" x14ac:dyDescent="0.2"/>
  <sheetData>
    <row r="1" spans="1:9" ht="12.75" x14ac:dyDescent="0.2">
      <c r="A1" s="34"/>
      <c r="B1" s="34"/>
      <c r="C1" s="34"/>
      <c r="D1" s="34"/>
      <c r="E1" s="34"/>
      <c r="F1" s="34"/>
      <c r="G1" s="34"/>
      <c r="H1" s="34"/>
      <c r="I1" s="72" t="s">
        <v>578</v>
      </c>
    </row>
    <row r="2" spans="1:9" ht="12.75" x14ac:dyDescent="0.2">
      <c r="A2" s="591" t="str">
        <f>'AT-2-S1 BUDGET'!A2</f>
        <v>[Mid Day Meal Scheme, U.P.]</v>
      </c>
      <c r="B2" s="570"/>
      <c r="C2" s="570"/>
      <c r="D2" s="570"/>
      <c r="E2" s="570"/>
      <c r="F2" s="570"/>
      <c r="G2" s="570"/>
      <c r="H2" s="570"/>
      <c r="I2" s="570"/>
    </row>
    <row r="3" spans="1:9" ht="23.25" x14ac:dyDescent="0.35">
      <c r="A3" s="592" t="str">
        <f>'AT-2-S1 BUDGET'!A3</f>
        <v>Annual Work Plan and Budget 2018-19</v>
      </c>
      <c r="B3" s="570"/>
      <c r="C3" s="570"/>
      <c r="D3" s="570"/>
      <c r="E3" s="570"/>
      <c r="F3" s="570"/>
      <c r="G3" s="570"/>
      <c r="H3" s="570"/>
      <c r="I3" s="570"/>
    </row>
    <row r="4" spans="1:9" ht="12.75" x14ac:dyDescent="0.2">
      <c r="A4" s="644" t="s">
        <v>580</v>
      </c>
      <c r="B4" s="570"/>
      <c r="C4" s="570"/>
      <c r="D4" s="570"/>
      <c r="E4" s="570"/>
      <c r="F4" s="570"/>
      <c r="G4" s="570"/>
      <c r="H4" s="570"/>
      <c r="I4" s="570"/>
    </row>
    <row r="5" spans="1:9" ht="12.75" x14ac:dyDescent="0.2">
      <c r="A5" s="40" t="str">
        <f>AT_2A_fundflow!A5</f>
        <v>State: UTTAR PRADESH</v>
      </c>
      <c r="B5" s="40"/>
      <c r="C5" s="34"/>
      <c r="D5" s="34"/>
      <c r="E5" s="34"/>
      <c r="F5" s="34"/>
      <c r="G5" s="73"/>
      <c r="H5" s="73"/>
      <c r="I5" s="75" t="str">
        <f>AT_2A_fundflow!U5</f>
        <v>(For the Period 01.04.17 to 31.03.18)</v>
      </c>
    </row>
    <row r="6" spans="1:9" ht="12.75" x14ac:dyDescent="0.2">
      <c r="A6" s="588" t="s">
        <v>91</v>
      </c>
      <c r="B6" s="588" t="s">
        <v>99</v>
      </c>
      <c r="C6" s="589" t="s">
        <v>584</v>
      </c>
      <c r="D6" s="558"/>
      <c r="E6" s="559"/>
      <c r="F6" s="589" t="s">
        <v>586</v>
      </c>
      <c r="G6" s="558"/>
      <c r="H6" s="559"/>
      <c r="I6" s="588" t="s">
        <v>454</v>
      </c>
    </row>
    <row r="7" spans="1:9" ht="25.5" x14ac:dyDescent="0.2">
      <c r="A7" s="561"/>
      <c r="B7" s="561"/>
      <c r="C7" s="46" t="s">
        <v>589</v>
      </c>
      <c r="D7" s="46" t="s">
        <v>277</v>
      </c>
      <c r="E7" s="46" t="s">
        <v>590</v>
      </c>
      <c r="F7" s="46" t="s">
        <v>589</v>
      </c>
      <c r="G7" s="46" t="s">
        <v>277</v>
      </c>
      <c r="H7" s="46" t="s">
        <v>590</v>
      </c>
      <c r="I7" s="561"/>
    </row>
    <row r="8" spans="1:9" ht="12.75" x14ac:dyDescent="0.2">
      <c r="A8" s="46">
        <v>1</v>
      </c>
      <c r="B8" s="46">
        <v>2</v>
      </c>
      <c r="C8" s="46">
        <v>3</v>
      </c>
      <c r="D8" s="46">
        <v>4</v>
      </c>
      <c r="E8" s="46">
        <v>5</v>
      </c>
      <c r="F8" s="46">
        <v>6</v>
      </c>
      <c r="G8" s="46">
        <v>7</v>
      </c>
      <c r="H8" s="46">
        <v>8</v>
      </c>
      <c r="I8" s="46">
        <v>9</v>
      </c>
    </row>
    <row r="9" spans="1:9" ht="197.25" customHeight="1" x14ac:dyDescent="0.2">
      <c r="A9" s="672" t="s">
        <v>592</v>
      </c>
      <c r="B9" s="558"/>
      <c r="C9" s="558"/>
      <c r="D9" s="558"/>
      <c r="E9" s="558"/>
      <c r="F9" s="558"/>
      <c r="G9" s="558"/>
      <c r="H9" s="558"/>
      <c r="I9" s="559"/>
    </row>
    <row r="15" spans="1:9" ht="12.75" x14ac:dyDescent="0.2">
      <c r="A15" s="14" t="str">
        <f>AT_2A_fundflow!A73</f>
        <v>Date:</v>
      </c>
      <c r="H15" s="13" t="str">
        <f>'AT-1'!J46</f>
        <v>(Signature)</v>
      </c>
    </row>
    <row r="16" spans="1:9" ht="12.75" x14ac:dyDescent="0.2">
      <c r="A16" s="14" t="str">
        <f>AT_2A_fundflow!A74</f>
        <v>Place: LUCKNOW</v>
      </c>
      <c r="H16" s="13" t="str">
        <f>'AT-1'!J47</f>
        <v>Secretary Basic Education Department</v>
      </c>
    </row>
    <row r="17" spans="7:7" ht="12.75" x14ac:dyDescent="0.2">
      <c r="G17" s="13" t="str">
        <f>'AT-1'!I48</f>
        <v>Seal:</v>
      </c>
    </row>
  </sheetData>
  <mergeCells count="9">
    <mergeCell ref="A9:I9"/>
    <mergeCell ref="F6:H6"/>
    <mergeCell ref="I6:I7"/>
    <mergeCell ref="A2:I2"/>
    <mergeCell ref="A6:A7"/>
    <mergeCell ref="B6:B7"/>
    <mergeCell ref="A3:I3"/>
    <mergeCell ref="A4:I4"/>
    <mergeCell ref="C6:E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Z92"/>
  <sheetViews>
    <sheetView view="pageBreakPreview" zoomScaleSheetLayoutView="100" workbookViewId="0">
      <pane xSplit="2" ySplit="9" topLeftCell="C7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21" customHeight="1" x14ac:dyDescent="0.2"/>
  <cols>
    <col min="1" max="1" width="6.42578125" style="386" customWidth="1"/>
    <col min="2" max="2" width="21.42578125" style="386" customWidth="1"/>
    <col min="3" max="12" width="10.7109375" style="386" customWidth="1"/>
    <col min="13" max="16384" width="14.42578125" style="386"/>
  </cols>
  <sheetData>
    <row r="1" spans="1:26" ht="12.75" x14ac:dyDescent="0.2">
      <c r="A1" s="311"/>
      <c r="B1" s="311"/>
      <c r="C1" s="311"/>
      <c r="D1" s="311"/>
      <c r="E1" s="311"/>
      <c r="F1" s="311"/>
      <c r="G1" s="311"/>
      <c r="H1" s="311"/>
      <c r="I1" s="311"/>
      <c r="J1" s="311"/>
      <c r="K1" s="311"/>
      <c r="L1" s="354" t="s">
        <v>577</v>
      </c>
    </row>
    <row r="2" spans="1:26" ht="12.75" x14ac:dyDescent="0.2">
      <c r="A2" s="594" t="str">
        <f>'AT-2-S1 BUDGET'!A2</f>
        <v>[Mid Day Meal Scheme, U.P.]</v>
      </c>
      <c r="B2" s="595"/>
      <c r="C2" s="595"/>
      <c r="D2" s="595"/>
      <c r="E2" s="595"/>
      <c r="F2" s="595"/>
      <c r="G2" s="595"/>
      <c r="H2" s="595"/>
      <c r="I2" s="595"/>
      <c r="J2" s="595"/>
      <c r="K2" s="595"/>
      <c r="L2" s="595"/>
    </row>
    <row r="3" spans="1:26" ht="23.25" x14ac:dyDescent="0.2">
      <c r="A3" s="597" t="str">
        <f>'AT-2-S1 BUDGET'!A3</f>
        <v>Annual Work Plan and Budget 2018-19</v>
      </c>
      <c r="B3" s="595"/>
      <c r="C3" s="595"/>
      <c r="D3" s="595"/>
      <c r="E3" s="595"/>
      <c r="F3" s="595"/>
      <c r="G3" s="595"/>
      <c r="H3" s="595"/>
      <c r="I3" s="595"/>
      <c r="J3" s="595"/>
      <c r="K3" s="595"/>
      <c r="L3" s="595"/>
    </row>
    <row r="4" spans="1:26" ht="12.75" x14ac:dyDescent="0.2">
      <c r="A4" s="602" t="s">
        <v>579</v>
      </c>
      <c r="B4" s="595"/>
      <c r="C4" s="595"/>
      <c r="D4" s="595"/>
      <c r="E4" s="595"/>
      <c r="F4" s="595"/>
      <c r="G4" s="595"/>
      <c r="H4" s="595"/>
      <c r="I4" s="595"/>
      <c r="J4" s="595"/>
      <c r="K4" s="595"/>
      <c r="L4" s="595"/>
    </row>
    <row r="5" spans="1:26" ht="12.75" x14ac:dyDescent="0.2">
      <c r="A5" s="321" t="str">
        <f>AT_2A_fundflow!A5</f>
        <v>State: UTTAR PRADESH</v>
      </c>
      <c r="B5" s="311"/>
      <c r="C5" s="311"/>
      <c r="D5" s="311"/>
      <c r="E5" s="311"/>
      <c r="F5" s="311"/>
      <c r="G5" s="311"/>
      <c r="H5" s="311"/>
      <c r="I5" s="311"/>
      <c r="J5" s="311"/>
      <c r="K5" s="311"/>
      <c r="L5" s="322" t="str">
        <f>AT_2A_fundflow!U5</f>
        <v>(For the Period 01.04.17 to 31.03.18)</v>
      </c>
    </row>
    <row r="6" spans="1:26" ht="56.25" customHeight="1" x14ac:dyDescent="0.2">
      <c r="A6" s="603" t="s">
        <v>91</v>
      </c>
      <c r="B6" s="603" t="s">
        <v>99</v>
      </c>
      <c r="C6" s="603" t="s">
        <v>581</v>
      </c>
      <c r="D6" s="603" t="s">
        <v>582</v>
      </c>
      <c r="E6" s="605" t="s">
        <v>583</v>
      </c>
      <c r="F6" s="607"/>
      <c r="G6" s="605" t="s">
        <v>585</v>
      </c>
      <c r="H6" s="607"/>
      <c r="I6" s="605" t="s">
        <v>587</v>
      </c>
      <c r="J6" s="607"/>
      <c r="K6" s="605" t="s">
        <v>588</v>
      </c>
      <c r="L6" s="607"/>
    </row>
    <row r="7" spans="1:26" ht="42.75" customHeight="1" x14ac:dyDescent="0.2">
      <c r="A7" s="604"/>
      <c r="B7" s="604"/>
      <c r="C7" s="604"/>
      <c r="D7" s="604"/>
      <c r="E7" s="310" t="s">
        <v>591</v>
      </c>
      <c r="F7" s="310" t="s">
        <v>582</v>
      </c>
      <c r="G7" s="310" t="s">
        <v>591</v>
      </c>
      <c r="H7" s="310" t="s">
        <v>582</v>
      </c>
      <c r="I7" s="310" t="s">
        <v>591</v>
      </c>
      <c r="J7" s="310" t="s">
        <v>582</v>
      </c>
      <c r="K7" s="310" t="s">
        <v>591</v>
      </c>
      <c r="L7" s="310" t="s">
        <v>582</v>
      </c>
    </row>
    <row r="8" spans="1:26" ht="12.75" x14ac:dyDescent="0.2">
      <c r="A8" s="310">
        <v>1</v>
      </c>
      <c r="B8" s="310">
        <v>2</v>
      </c>
      <c r="C8" s="310">
        <v>3</v>
      </c>
      <c r="D8" s="310">
        <v>4</v>
      </c>
      <c r="E8" s="310">
        <v>5</v>
      </c>
      <c r="F8" s="310">
        <v>6</v>
      </c>
      <c r="G8" s="310">
        <v>7</v>
      </c>
      <c r="H8" s="310">
        <v>8</v>
      </c>
      <c r="I8" s="310">
        <v>9</v>
      </c>
      <c r="J8" s="310">
        <v>10</v>
      </c>
      <c r="K8" s="310">
        <v>11</v>
      </c>
      <c r="L8" s="310">
        <v>12</v>
      </c>
    </row>
    <row r="9" spans="1:26" ht="12.75" x14ac:dyDescent="0.2">
      <c r="A9" s="314"/>
      <c r="B9" s="314" t="s">
        <v>32</v>
      </c>
      <c r="C9" s="421">
        <f t="shared" ref="C9:L9" si="0">SUM(C10:C84)</f>
        <v>167845</v>
      </c>
      <c r="D9" s="421">
        <f t="shared" si="0"/>
        <v>17683288</v>
      </c>
      <c r="E9" s="421">
        <f t="shared" si="0"/>
        <v>167877</v>
      </c>
      <c r="F9" s="421">
        <f t="shared" si="0"/>
        <v>11213817</v>
      </c>
      <c r="G9" s="421">
        <f t="shared" si="0"/>
        <v>167877</v>
      </c>
      <c r="H9" s="421">
        <f t="shared" si="0"/>
        <v>11213817</v>
      </c>
      <c r="I9" s="421">
        <f t="shared" si="0"/>
        <v>167877</v>
      </c>
      <c r="J9" s="421">
        <f t="shared" si="0"/>
        <v>11213817</v>
      </c>
      <c r="K9" s="421">
        <f t="shared" si="0"/>
        <v>167877</v>
      </c>
      <c r="L9" s="421">
        <f t="shared" si="0"/>
        <v>139792</v>
      </c>
      <c r="M9" s="437"/>
      <c r="N9" s="222"/>
      <c r="O9" s="222"/>
      <c r="P9" s="222"/>
      <c r="Q9" s="222"/>
      <c r="R9" s="222"/>
      <c r="S9" s="222"/>
      <c r="T9" s="222"/>
      <c r="U9" s="222"/>
      <c r="V9" s="222"/>
      <c r="W9" s="222"/>
      <c r="X9" s="222"/>
      <c r="Y9" s="222"/>
      <c r="Z9" s="222"/>
    </row>
    <row r="10" spans="1:26" ht="12.75" x14ac:dyDescent="0.2">
      <c r="A10" s="316">
        <f>AT3A_Schools_PS!A10</f>
        <v>1</v>
      </c>
      <c r="B10" s="316" t="str">
        <f>AT3A_Schools_PS!B10</f>
        <v>01-AGRA</v>
      </c>
      <c r="C10" s="438">
        <f>'AT-3'!G9</f>
        <v>3024</v>
      </c>
      <c r="D10" s="438">
        <f>'AT4_enrolment vs availed_PY'!H10+'AT4A_enrolment vs availed_UPY'!H10</f>
        <v>276288</v>
      </c>
      <c r="E10" s="316">
        <v>3116</v>
      </c>
      <c r="F10" s="316">
        <v>182165</v>
      </c>
      <c r="G10" s="316">
        <v>3116</v>
      </c>
      <c r="H10" s="316">
        <v>182165</v>
      </c>
      <c r="I10" s="316">
        <v>3116</v>
      </c>
      <c r="J10" s="316">
        <v>182165</v>
      </c>
      <c r="K10" s="316">
        <v>3116</v>
      </c>
      <c r="L10" s="316">
        <v>4475</v>
      </c>
    </row>
    <row r="11" spans="1:26" ht="12.75" x14ac:dyDescent="0.2">
      <c r="A11" s="316">
        <f>AT3A_Schools_PS!A11</f>
        <v>2</v>
      </c>
      <c r="B11" s="316" t="str">
        <f>AT3A_Schools_PS!B11</f>
        <v>02-ALIGARH</v>
      </c>
      <c r="C11" s="438">
        <f>'AT-3'!G10</f>
        <v>2644</v>
      </c>
      <c r="D11" s="438">
        <f>'AT4_enrolment vs availed_PY'!H11+'AT4A_enrolment vs availed_UPY'!H11</f>
        <v>249618</v>
      </c>
      <c r="E11" s="316">
        <v>2903</v>
      </c>
      <c r="F11" s="316">
        <v>146559</v>
      </c>
      <c r="G11" s="316">
        <v>2903</v>
      </c>
      <c r="H11" s="316">
        <v>146559</v>
      </c>
      <c r="I11" s="316">
        <v>2903</v>
      </c>
      <c r="J11" s="316">
        <v>146559</v>
      </c>
      <c r="K11" s="316">
        <v>2903</v>
      </c>
      <c r="L11" s="316">
        <v>2955</v>
      </c>
    </row>
    <row r="12" spans="1:26" ht="12.75" x14ac:dyDescent="0.2">
      <c r="A12" s="316">
        <f>AT3A_Schools_PS!A12</f>
        <v>3</v>
      </c>
      <c r="B12" s="316" t="str">
        <f>AT3A_Schools_PS!B12</f>
        <v>03-ALLAHABAD</v>
      </c>
      <c r="C12" s="438">
        <f>'AT-3'!G11</f>
        <v>3887</v>
      </c>
      <c r="D12" s="438">
        <f>'AT4_enrolment vs availed_PY'!H12+'AT4A_enrolment vs availed_UPY'!H12</f>
        <v>496147</v>
      </c>
      <c r="E12" s="316">
        <v>3470</v>
      </c>
      <c r="F12" s="316">
        <v>257254</v>
      </c>
      <c r="G12" s="316">
        <v>3470</v>
      </c>
      <c r="H12" s="316">
        <v>257254</v>
      </c>
      <c r="I12" s="316">
        <v>3470</v>
      </c>
      <c r="J12" s="316">
        <v>257254</v>
      </c>
      <c r="K12" s="316">
        <v>3470</v>
      </c>
      <c r="L12" s="316">
        <v>6057</v>
      </c>
    </row>
    <row r="13" spans="1:26" ht="12.75" x14ac:dyDescent="0.2">
      <c r="A13" s="316">
        <f>AT3A_Schools_PS!A13</f>
        <v>4</v>
      </c>
      <c r="B13" s="316" t="str">
        <f>AT3A_Schools_PS!B13</f>
        <v>04-AMBEDKAR NAGAR</v>
      </c>
      <c r="C13" s="438">
        <f>'AT-3'!G12</f>
        <v>2049</v>
      </c>
      <c r="D13" s="438">
        <f>'AT4_enrolment vs availed_PY'!H13+'AT4A_enrolment vs availed_UPY'!H13</f>
        <v>206639</v>
      </c>
      <c r="E13" s="316">
        <v>2392</v>
      </c>
      <c r="F13" s="316">
        <v>128490</v>
      </c>
      <c r="G13" s="316">
        <v>2392</v>
      </c>
      <c r="H13" s="316">
        <v>128490</v>
      </c>
      <c r="I13" s="316">
        <v>2392</v>
      </c>
      <c r="J13" s="316">
        <v>128490</v>
      </c>
      <c r="K13" s="316">
        <v>2392</v>
      </c>
      <c r="L13" s="316">
        <v>2319</v>
      </c>
    </row>
    <row r="14" spans="1:26" ht="12.75" x14ac:dyDescent="0.2">
      <c r="A14" s="316">
        <f>AT3A_Schools_PS!A14</f>
        <v>5</v>
      </c>
      <c r="B14" s="316" t="str">
        <f>AT3A_Schools_PS!B14</f>
        <v>05-AURAIYA</v>
      </c>
      <c r="C14" s="438">
        <f>'AT-3'!G13</f>
        <v>1638</v>
      </c>
      <c r="D14" s="438">
        <f>'AT4_enrolment vs availed_PY'!H14+'AT4A_enrolment vs availed_UPY'!H14</f>
        <v>124501</v>
      </c>
      <c r="E14" s="316">
        <v>1767</v>
      </c>
      <c r="F14" s="316">
        <v>143719</v>
      </c>
      <c r="G14" s="316">
        <v>1767</v>
      </c>
      <c r="H14" s="316">
        <v>143719</v>
      </c>
      <c r="I14" s="316">
        <v>1767</v>
      </c>
      <c r="J14" s="316">
        <v>143719</v>
      </c>
      <c r="K14" s="316">
        <v>1767</v>
      </c>
      <c r="L14" s="316">
        <v>1264</v>
      </c>
    </row>
    <row r="15" spans="1:26" ht="12.75" x14ac:dyDescent="0.2">
      <c r="A15" s="316">
        <f>AT3A_Schools_PS!A15</f>
        <v>6</v>
      </c>
      <c r="B15" s="316" t="str">
        <f>AT3A_Schools_PS!B15</f>
        <v>06-AZAMGARH</v>
      </c>
      <c r="C15" s="438">
        <f>'AT-3'!G14</f>
        <v>3564</v>
      </c>
      <c r="D15" s="438">
        <f>'AT4_enrolment vs availed_PY'!H15+'AT4A_enrolment vs availed_UPY'!H15</f>
        <v>421487</v>
      </c>
      <c r="E15" s="316">
        <v>3390</v>
      </c>
      <c r="F15" s="316">
        <v>369682</v>
      </c>
      <c r="G15" s="316">
        <v>3390</v>
      </c>
      <c r="H15" s="316">
        <v>369682</v>
      </c>
      <c r="I15" s="316">
        <v>3390</v>
      </c>
      <c r="J15" s="316">
        <v>369682</v>
      </c>
      <c r="K15" s="316">
        <v>3390</v>
      </c>
      <c r="L15" s="316">
        <v>2968</v>
      </c>
    </row>
    <row r="16" spans="1:26" ht="12.75" x14ac:dyDescent="0.2">
      <c r="A16" s="316">
        <f>AT3A_Schools_PS!A16</f>
        <v>7</v>
      </c>
      <c r="B16" s="316" t="str">
        <f>AT3A_Schools_PS!B16</f>
        <v>07-BADAUN</v>
      </c>
      <c r="C16" s="438">
        <f>'AT-3'!G15</f>
        <v>2539</v>
      </c>
      <c r="D16" s="438">
        <f>'AT4_enrolment vs availed_PY'!H16+'AT4A_enrolment vs availed_UPY'!H16</f>
        <v>340331</v>
      </c>
      <c r="E16" s="316">
        <v>2673</v>
      </c>
      <c r="F16" s="316">
        <v>200308</v>
      </c>
      <c r="G16" s="316">
        <v>2673</v>
      </c>
      <c r="H16" s="316">
        <v>200308</v>
      </c>
      <c r="I16" s="316">
        <v>2673</v>
      </c>
      <c r="J16" s="316">
        <v>200308</v>
      </c>
      <c r="K16" s="316">
        <v>2673</v>
      </c>
      <c r="L16" s="316">
        <v>2740</v>
      </c>
    </row>
    <row r="17" spans="1:12" ht="12.75" x14ac:dyDescent="0.2">
      <c r="A17" s="316">
        <f>AT3A_Schools_PS!A17</f>
        <v>8</v>
      </c>
      <c r="B17" s="316" t="str">
        <f>AT3A_Schools_PS!B17</f>
        <v>08-BAGHPAT</v>
      </c>
      <c r="C17" s="438">
        <f>'AT-3'!G16</f>
        <v>778</v>
      </c>
      <c r="D17" s="438">
        <f>'AT4_enrolment vs availed_PY'!H17+'AT4A_enrolment vs availed_UPY'!H17</f>
        <v>91611</v>
      </c>
      <c r="E17" s="316">
        <v>959</v>
      </c>
      <c r="F17" s="316">
        <v>41653</v>
      </c>
      <c r="G17" s="316">
        <v>959</v>
      </c>
      <c r="H17" s="316">
        <v>41653</v>
      </c>
      <c r="I17" s="316">
        <v>959</v>
      </c>
      <c r="J17" s="316">
        <v>41653</v>
      </c>
      <c r="K17" s="316">
        <v>959</v>
      </c>
      <c r="L17" s="316">
        <v>1192</v>
      </c>
    </row>
    <row r="18" spans="1:12" ht="12.75" x14ac:dyDescent="0.2">
      <c r="A18" s="316">
        <f>AT3A_Schools_PS!A18</f>
        <v>9</v>
      </c>
      <c r="B18" s="316" t="str">
        <f>AT3A_Schools_PS!B18</f>
        <v>09-BAHRAICH</v>
      </c>
      <c r="C18" s="438">
        <f>'AT-3'!G17</f>
        <v>3519</v>
      </c>
      <c r="D18" s="438">
        <f>'AT4_enrolment vs availed_PY'!H18+'AT4A_enrolment vs availed_UPY'!H18</f>
        <v>448268</v>
      </c>
      <c r="E18" s="316">
        <v>1147</v>
      </c>
      <c r="F18" s="316">
        <v>81106</v>
      </c>
      <c r="G18" s="316">
        <v>1147</v>
      </c>
      <c r="H18" s="316">
        <v>81106</v>
      </c>
      <c r="I18" s="316">
        <v>1147</v>
      </c>
      <c r="J18" s="316">
        <v>81106</v>
      </c>
      <c r="K18" s="316">
        <v>1147</v>
      </c>
      <c r="L18" s="316">
        <v>2613</v>
      </c>
    </row>
    <row r="19" spans="1:12" ht="12.75" x14ac:dyDescent="0.2">
      <c r="A19" s="316">
        <f>AT3A_Schools_PS!A19</f>
        <v>10</v>
      </c>
      <c r="B19" s="316" t="str">
        <f>AT3A_Schools_PS!B19</f>
        <v>10-BALLIA</v>
      </c>
      <c r="C19" s="438">
        <f>'AT-3'!G18</f>
        <v>2842</v>
      </c>
      <c r="D19" s="438">
        <f>'AT4_enrolment vs availed_PY'!H19+'AT4A_enrolment vs availed_UPY'!H19</f>
        <v>308277</v>
      </c>
      <c r="E19" s="316">
        <v>6611</v>
      </c>
      <c r="F19" s="316">
        <v>167964</v>
      </c>
      <c r="G19" s="316">
        <v>6611</v>
      </c>
      <c r="H19" s="316">
        <v>167964</v>
      </c>
      <c r="I19" s="316">
        <v>6611</v>
      </c>
      <c r="J19" s="316">
        <v>167964</v>
      </c>
      <c r="K19" s="316">
        <v>6611</v>
      </c>
      <c r="L19" s="316">
        <v>3230</v>
      </c>
    </row>
    <row r="20" spans="1:12" ht="12.75" x14ac:dyDescent="0.2">
      <c r="A20" s="316">
        <f>AT3A_Schools_PS!A20</f>
        <v>11</v>
      </c>
      <c r="B20" s="316" t="str">
        <f>AT3A_Schools_PS!B20</f>
        <v>11-BALRAMPUR</v>
      </c>
      <c r="C20" s="438">
        <f>'AT-3'!G19</f>
        <v>2286</v>
      </c>
      <c r="D20" s="438">
        <f>'AT4_enrolment vs availed_PY'!H20+'AT4A_enrolment vs availed_UPY'!H20</f>
        <v>242147</v>
      </c>
      <c r="E20" s="316">
        <v>1604</v>
      </c>
      <c r="F20" s="316">
        <v>105124</v>
      </c>
      <c r="G20" s="316">
        <v>1604</v>
      </c>
      <c r="H20" s="316">
        <v>105124</v>
      </c>
      <c r="I20" s="316">
        <v>1604</v>
      </c>
      <c r="J20" s="316">
        <v>105124</v>
      </c>
      <c r="K20" s="316">
        <v>1604</v>
      </c>
      <c r="L20" s="316">
        <v>2165</v>
      </c>
    </row>
    <row r="21" spans="1:12" ht="12.75" x14ac:dyDescent="0.2">
      <c r="A21" s="316">
        <f>AT3A_Schools_PS!A21</f>
        <v>12</v>
      </c>
      <c r="B21" s="316" t="str">
        <f>AT3A_Schools_PS!B21</f>
        <v>12-BANDA</v>
      </c>
      <c r="C21" s="438">
        <f>'AT-3'!G20</f>
        <v>2102</v>
      </c>
      <c r="D21" s="438">
        <f>'AT4_enrolment vs availed_PY'!H21+'AT4A_enrolment vs availed_UPY'!H21</f>
        <v>233056</v>
      </c>
      <c r="E21" s="316">
        <v>2346</v>
      </c>
      <c r="F21" s="316">
        <v>176988</v>
      </c>
      <c r="G21" s="316">
        <v>2346</v>
      </c>
      <c r="H21" s="316">
        <v>176988</v>
      </c>
      <c r="I21" s="316">
        <v>2346</v>
      </c>
      <c r="J21" s="316">
        <v>176988</v>
      </c>
      <c r="K21" s="316">
        <v>2346</v>
      </c>
      <c r="L21" s="316">
        <v>1788</v>
      </c>
    </row>
    <row r="22" spans="1:12" ht="12.75" x14ac:dyDescent="0.2">
      <c r="A22" s="316">
        <f>AT3A_Schools_PS!A22</f>
        <v>13</v>
      </c>
      <c r="B22" s="316" t="str">
        <f>AT3A_Schools_PS!B22</f>
        <v>13-BARABANKI</v>
      </c>
      <c r="C22" s="438">
        <f>'AT-3'!G21</f>
        <v>3109</v>
      </c>
      <c r="D22" s="438">
        <f>'AT4_enrolment vs availed_PY'!H22+'AT4A_enrolment vs availed_UPY'!H22</f>
        <v>356813</v>
      </c>
      <c r="E22" s="316">
        <v>1809</v>
      </c>
      <c r="F22" s="316">
        <v>104759</v>
      </c>
      <c r="G22" s="316">
        <v>1809</v>
      </c>
      <c r="H22" s="316">
        <v>104759</v>
      </c>
      <c r="I22" s="316">
        <v>1809</v>
      </c>
      <c r="J22" s="316">
        <v>104759</v>
      </c>
      <c r="K22" s="316">
        <v>1809</v>
      </c>
      <c r="L22" s="316">
        <v>3199</v>
      </c>
    </row>
    <row r="23" spans="1:12" ht="12.75" x14ac:dyDescent="0.2">
      <c r="A23" s="316">
        <f>AT3A_Schools_PS!A23</f>
        <v>14</v>
      </c>
      <c r="B23" s="316" t="str">
        <f>AT3A_Schools_PS!B23</f>
        <v>14-BAREILY</v>
      </c>
      <c r="C23" s="438">
        <f>'AT-3'!G22</f>
        <v>3021</v>
      </c>
      <c r="D23" s="438">
        <f>'AT4_enrolment vs availed_PY'!H23+'AT4A_enrolment vs availed_UPY'!H23</f>
        <v>354712</v>
      </c>
      <c r="E23" s="316">
        <v>5160</v>
      </c>
      <c r="F23" s="316">
        <v>231448</v>
      </c>
      <c r="G23" s="316">
        <v>5160</v>
      </c>
      <c r="H23" s="316">
        <v>231448</v>
      </c>
      <c r="I23" s="316">
        <v>5160</v>
      </c>
      <c r="J23" s="316">
        <v>231448</v>
      </c>
      <c r="K23" s="316">
        <v>5160</v>
      </c>
      <c r="L23" s="316">
        <v>2902</v>
      </c>
    </row>
    <row r="24" spans="1:12" ht="12.75" x14ac:dyDescent="0.2">
      <c r="A24" s="316">
        <f>AT3A_Schools_PS!A24</f>
        <v>15</v>
      </c>
      <c r="B24" s="316" t="str">
        <f>AT3A_Schools_PS!B24</f>
        <v>15-BASTI</v>
      </c>
      <c r="C24" s="438">
        <f>'AT-3'!G23</f>
        <v>2539</v>
      </c>
      <c r="D24" s="438">
        <f>'AT4_enrolment vs availed_PY'!H24+'AT4A_enrolment vs availed_UPY'!H24</f>
        <v>224937</v>
      </c>
      <c r="E24" s="316">
        <v>2664</v>
      </c>
      <c r="F24" s="316">
        <v>107896</v>
      </c>
      <c r="G24" s="316">
        <v>2664</v>
      </c>
      <c r="H24" s="316">
        <v>107896</v>
      </c>
      <c r="I24" s="316">
        <v>2664</v>
      </c>
      <c r="J24" s="316">
        <v>107896</v>
      </c>
      <c r="K24" s="316">
        <v>2664</v>
      </c>
      <c r="L24" s="316">
        <v>1814</v>
      </c>
    </row>
    <row r="25" spans="1:12" ht="12.75" x14ac:dyDescent="0.2">
      <c r="A25" s="316">
        <f>AT3A_Schools_PS!A25</f>
        <v>16</v>
      </c>
      <c r="B25" s="316" t="str">
        <f>AT3A_Schools_PS!B25</f>
        <v>16-BHADOHI</v>
      </c>
      <c r="C25" s="438">
        <f>'AT-3'!G24</f>
        <v>1154</v>
      </c>
      <c r="D25" s="438">
        <f>'AT4_enrolment vs availed_PY'!H25+'AT4A_enrolment vs availed_UPY'!H25</f>
        <v>150861</v>
      </c>
      <c r="E25" s="316">
        <v>1258</v>
      </c>
      <c r="F25" s="316">
        <v>106952</v>
      </c>
      <c r="G25" s="316">
        <v>1258</v>
      </c>
      <c r="H25" s="316">
        <v>106952</v>
      </c>
      <c r="I25" s="316">
        <v>1258</v>
      </c>
      <c r="J25" s="316">
        <v>106952</v>
      </c>
      <c r="K25" s="316">
        <v>1258</v>
      </c>
      <c r="L25" s="316">
        <v>453</v>
      </c>
    </row>
    <row r="26" spans="1:12" ht="12.75" x14ac:dyDescent="0.2">
      <c r="A26" s="316">
        <f>AT3A_Schools_PS!A26</f>
        <v>17</v>
      </c>
      <c r="B26" s="316" t="str">
        <f>AT3A_Schools_PS!B26</f>
        <v>17-BIJNOUR</v>
      </c>
      <c r="C26" s="438">
        <f>'AT-3'!G25</f>
        <v>2707</v>
      </c>
      <c r="D26" s="438">
        <f>'AT4_enrolment vs availed_PY'!H26+'AT4A_enrolment vs availed_UPY'!H26</f>
        <v>229287</v>
      </c>
      <c r="E26" s="316">
        <v>3165</v>
      </c>
      <c r="F26" s="316">
        <v>220399</v>
      </c>
      <c r="G26" s="316">
        <v>3165</v>
      </c>
      <c r="H26" s="316">
        <v>220399</v>
      </c>
      <c r="I26" s="316">
        <v>3165</v>
      </c>
      <c r="J26" s="316">
        <v>220399</v>
      </c>
      <c r="K26" s="316">
        <v>3165</v>
      </c>
      <c r="L26" s="316">
        <v>0</v>
      </c>
    </row>
    <row r="27" spans="1:12" ht="12.75" x14ac:dyDescent="0.2">
      <c r="A27" s="316">
        <f>AT3A_Schools_PS!A27</f>
        <v>18</v>
      </c>
      <c r="B27" s="316" t="str">
        <f>AT3A_Schools_PS!B27</f>
        <v>18-BULANDSHAHAR</v>
      </c>
      <c r="C27" s="438">
        <f>'AT-3'!G26</f>
        <v>2447</v>
      </c>
      <c r="D27" s="438">
        <f>'AT4_enrolment vs availed_PY'!H27+'AT4A_enrolment vs availed_UPY'!H27</f>
        <v>269201</v>
      </c>
      <c r="E27" s="316">
        <v>2659</v>
      </c>
      <c r="F27" s="316">
        <v>235199</v>
      </c>
      <c r="G27" s="316">
        <v>2659</v>
      </c>
      <c r="H27" s="316">
        <v>235199</v>
      </c>
      <c r="I27" s="316">
        <v>2659</v>
      </c>
      <c r="J27" s="316">
        <v>235199</v>
      </c>
      <c r="K27" s="316">
        <v>2659</v>
      </c>
      <c r="L27" s="316">
        <v>3189</v>
      </c>
    </row>
    <row r="28" spans="1:12" ht="12.75" x14ac:dyDescent="0.2">
      <c r="A28" s="316">
        <f>AT3A_Schools_PS!A28</f>
        <v>19</v>
      </c>
      <c r="B28" s="316" t="str">
        <f>AT3A_Schools_PS!B28</f>
        <v>19-CHANDAULI</v>
      </c>
      <c r="C28" s="438">
        <f>'AT-3'!G27</f>
        <v>1551</v>
      </c>
      <c r="D28" s="438">
        <f>'AT4_enrolment vs availed_PY'!H28+'AT4A_enrolment vs availed_UPY'!H28</f>
        <v>229180</v>
      </c>
      <c r="E28" s="316">
        <v>2227</v>
      </c>
      <c r="F28" s="316">
        <v>187383</v>
      </c>
      <c r="G28" s="316">
        <v>2227</v>
      </c>
      <c r="H28" s="316">
        <v>187383</v>
      </c>
      <c r="I28" s="316">
        <v>2227</v>
      </c>
      <c r="J28" s="316">
        <v>187383</v>
      </c>
      <c r="K28" s="316">
        <v>2227</v>
      </c>
      <c r="L28" s="316">
        <v>675</v>
      </c>
    </row>
    <row r="29" spans="1:12" ht="12.75" x14ac:dyDescent="0.2">
      <c r="A29" s="316">
        <f>AT3A_Schools_PS!A29</f>
        <v>20</v>
      </c>
      <c r="B29" s="316" t="str">
        <f>AT3A_Schools_PS!B29</f>
        <v>20-CHITRAKOOT</v>
      </c>
      <c r="C29" s="438">
        <f>'AT-3'!G28</f>
        <v>1469</v>
      </c>
      <c r="D29" s="438">
        <f>'AT4_enrolment vs availed_PY'!H29+'AT4A_enrolment vs availed_UPY'!H29</f>
        <v>142872</v>
      </c>
      <c r="E29" s="316">
        <v>1367</v>
      </c>
      <c r="F29" s="316">
        <v>127068</v>
      </c>
      <c r="G29" s="316">
        <v>1367</v>
      </c>
      <c r="H29" s="316">
        <v>127068</v>
      </c>
      <c r="I29" s="316">
        <v>1367</v>
      </c>
      <c r="J29" s="316">
        <v>127068</v>
      </c>
      <c r="K29" s="316">
        <v>1367</v>
      </c>
      <c r="L29" s="316">
        <v>127</v>
      </c>
    </row>
    <row r="30" spans="1:12" ht="12.75" x14ac:dyDescent="0.2">
      <c r="A30" s="316">
        <f>AT3A_Schools_PS!A30</f>
        <v>21</v>
      </c>
      <c r="B30" s="316" t="str">
        <f>AT3A_Schools_PS!B30</f>
        <v>21-AMETHI</v>
      </c>
      <c r="C30" s="438">
        <f>'AT-3'!G29</f>
        <v>1846</v>
      </c>
      <c r="D30" s="438">
        <f>'AT4_enrolment vs availed_PY'!H30+'AT4A_enrolment vs availed_UPY'!H30</f>
        <v>175090</v>
      </c>
      <c r="E30" s="316">
        <v>2347</v>
      </c>
      <c r="F30" s="316">
        <v>195124</v>
      </c>
      <c r="G30" s="316">
        <v>2347</v>
      </c>
      <c r="H30" s="316">
        <v>195124</v>
      </c>
      <c r="I30" s="316">
        <v>2347</v>
      </c>
      <c r="J30" s="316">
        <v>195124</v>
      </c>
      <c r="K30" s="316">
        <v>2347</v>
      </c>
      <c r="L30" s="316">
        <v>1575</v>
      </c>
    </row>
    <row r="31" spans="1:12" ht="12.75" x14ac:dyDescent="0.2">
      <c r="A31" s="316">
        <f>AT3A_Schools_PS!A31</f>
        <v>22</v>
      </c>
      <c r="B31" s="316" t="str">
        <f>AT3A_Schools_PS!B31</f>
        <v>22-DEORIA</v>
      </c>
      <c r="C31" s="438">
        <f>'AT-3'!G30</f>
        <v>2865</v>
      </c>
      <c r="D31" s="438">
        <f>'AT4_enrolment vs availed_PY'!H31+'AT4A_enrolment vs availed_UPY'!H31</f>
        <v>292621</v>
      </c>
      <c r="E31" s="316">
        <v>1018</v>
      </c>
      <c r="F31" s="316">
        <v>204856</v>
      </c>
      <c r="G31" s="316">
        <v>1018</v>
      </c>
      <c r="H31" s="316">
        <v>204856</v>
      </c>
      <c r="I31" s="316">
        <v>1018</v>
      </c>
      <c r="J31" s="316">
        <v>204856</v>
      </c>
      <c r="K31" s="316">
        <v>1018</v>
      </c>
      <c r="L31" s="316">
        <v>2923</v>
      </c>
    </row>
    <row r="32" spans="1:12" ht="12.75" x14ac:dyDescent="0.2">
      <c r="A32" s="316">
        <f>AT3A_Schools_PS!A32</f>
        <v>23</v>
      </c>
      <c r="B32" s="316" t="str">
        <f>AT3A_Schools_PS!B32</f>
        <v>23-ETAH</v>
      </c>
      <c r="C32" s="438">
        <f>'AT-3'!G31</f>
        <v>2030</v>
      </c>
      <c r="D32" s="438">
        <f>'AT4_enrolment vs availed_PY'!H32+'AT4A_enrolment vs availed_UPY'!H32</f>
        <v>163988</v>
      </c>
      <c r="E32" s="316">
        <v>1962</v>
      </c>
      <c r="F32" s="316">
        <v>88666</v>
      </c>
      <c r="G32" s="316">
        <v>1962</v>
      </c>
      <c r="H32" s="316">
        <v>88666</v>
      </c>
      <c r="I32" s="316">
        <v>1962</v>
      </c>
      <c r="J32" s="316">
        <v>88666</v>
      </c>
      <c r="K32" s="316">
        <v>1962</v>
      </c>
      <c r="L32" s="316">
        <v>1386</v>
      </c>
    </row>
    <row r="33" spans="1:12" ht="12.75" x14ac:dyDescent="0.2">
      <c r="A33" s="316">
        <f>AT3A_Schools_PS!A33</f>
        <v>24</v>
      </c>
      <c r="B33" s="316" t="str">
        <f>AT3A_Schools_PS!B33</f>
        <v>24-FAIZABAD</v>
      </c>
      <c r="C33" s="438">
        <f>'AT-3'!G32</f>
        <v>2257</v>
      </c>
      <c r="D33" s="438">
        <f>'AT4_enrolment vs availed_PY'!H33+'AT4A_enrolment vs availed_UPY'!H33</f>
        <v>230394</v>
      </c>
      <c r="E33" s="316">
        <v>1795</v>
      </c>
      <c r="F33" s="316">
        <v>124347</v>
      </c>
      <c r="G33" s="316">
        <v>1795</v>
      </c>
      <c r="H33" s="316">
        <v>124347</v>
      </c>
      <c r="I33" s="316">
        <v>1795</v>
      </c>
      <c r="J33" s="316">
        <v>124347</v>
      </c>
      <c r="K33" s="316">
        <v>1795</v>
      </c>
      <c r="L33" s="316">
        <v>1015</v>
      </c>
    </row>
    <row r="34" spans="1:12" ht="12.75" x14ac:dyDescent="0.2">
      <c r="A34" s="316">
        <f>AT3A_Schools_PS!A34</f>
        <v>25</v>
      </c>
      <c r="B34" s="316" t="str">
        <f>AT3A_Schools_PS!B34</f>
        <v>25-FARRUKHABAD</v>
      </c>
      <c r="C34" s="438">
        <f>'AT-3'!G33</f>
        <v>1974</v>
      </c>
      <c r="D34" s="438">
        <f>'AT4_enrolment vs availed_PY'!H34+'AT4A_enrolment vs availed_UPY'!H34</f>
        <v>184842</v>
      </c>
      <c r="E34" s="316">
        <v>1871</v>
      </c>
      <c r="F34" s="316">
        <v>140870</v>
      </c>
      <c r="G34" s="316">
        <v>1871</v>
      </c>
      <c r="H34" s="316">
        <v>140870</v>
      </c>
      <c r="I34" s="316">
        <v>1871</v>
      </c>
      <c r="J34" s="316">
        <v>140870</v>
      </c>
      <c r="K34" s="316">
        <v>1871</v>
      </c>
      <c r="L34" s="316">
        <v>1328</v>
      </c>
    </row>
    <row r="35" spans="1:12" ht="12.75" x14ac:dyDescent="0.2">
      <c r="A35" s="316">
        <f>AT3A_Schools_PS!A35</f>
        <v>26</v>
      </c>
      <c r="B35" s="316" t="str">
        <f>AT3A_Schools_PS!B35</f>
        <v>26-FATEHPUR</v>
      </c>
      <c r="C35" s="438">
        <f>'AT-3'!G34</f>
        <v>2818</v>
      </c>
      <c r="D35" s="438">
        <f>'AT4_enrolment vs availed_PY'!H35+'AT4A_enrolment vs availed_UPY'!H35</f>
        <v>251262</v>
      </c>
      <c r="E35" s="316">
        <v>2658</v>
      </c>
      <c r="F35" s="316">
        <v>130817</v>
      </c>
      <c r="G35" s="316">
        <v>2658</v>
      </c>
      <c r="H35" s="316">
        <v>130817</v>
      </c>
      <c r="I35" s="316">
        <v>2658</v>
      </c>
      <c r="J35" s="316">
        <v>130817</v>
      </c>
      <c r="K35" s="316">
        <v>2658</v>
      </c>
      <c r="L35" s="316">
        <v>2287</v>
      </c>
    </row>
    <row r="36" spans="1:12" ht="12.75" x14ac:dyDescent="0.2">
      <c r="A36" s="316">
        <f>AT3A_Schools_PS!A36</f>
        <v>27</v>
      </c>
      <c r="B36" s="316" t="str">
        <f>AT3A_Schools_PS!B36</f>
        <v>27-FIROZABAD</v>
      </c>
      <c r="C36" s="438">
        <f>'AT-3'!G35</f>
        <v>2262</v>
      </c>
      <c r="D36" s="438">
        <f>'AT4_enrolment vs availed_PY'!H36+'AT4A_enrolment vs availed_UPY'!H36</f>
        <v>178551</v>
      </c>
      <c r="E36" s="316">
        <v>1675</v>
      </c>
      <c r="F36" s="316">
        <v>57917</v>
      </c>
      <c r="G36" s="316">
        <v>1675</v>
      </c>
      <c r="H36" s="316">
        <v>57917</v>
      </c>
      <c r="I36" s="316">
        <v>1675</v>
      </c>
      <c r="J36" s="316">
        <v>57917</v>
      </c>
      <c r="K36" s="316">
        <v>1675</v>
      </c>
      <c r="L36" s="316">
        <v>124</v>
      </c>
    </row>
    <row r="37" spans="1:12" ht="12.75" x14ac:dyDescent="0.2">
      <c r="A37" s="316">
        <f>AT3A_Schools_PS!A37</f>
        <v>28</v>
      </c>
      <c r="B37" s="316" t="str">
        <f>AT3A_Schools_PS!B37</f>
        <v>28-G.B. NAGAR</v>
      </c>
      <c r="C37" s="438">
        <f>'AT-3'!G36</f>
        <v>744</v>
      </c>
      <c r="D37" s="438">
        <f>'AT4_enrolment vs availed_PY'!H37+'AT4A_enrolment vs availed_UPY'!H37</f>
        <v>94014</v>
      </c>
      <c r="E37" s="316">
        <v>721</v>
      </c>
      <c r="F37" s="316">
        <v>69851</v>
      </c>
      <c r="G37" s="316">
        <v>721</v>
      </c>
      <c r="H37" s="316">
        <v>69851</v>
      </c>
      <c r="I37" s="316">
        <v>721</v>
      </c>
      <c r="J37" s="316">
        <v>69851</v>
      </c>
      <c r="K37" s="316">
        <v>721</v>
      </c>
      <c r="L37" s="316">
        <v>1530</v>
      </c>
    </row>
    <row r="38" spans="1:12" ht="12.75" x14ac:dyDescent="0.2">
      <c r="A38" s="316">
        <f>AT3A_Schools_PS!A38</f>
        <v>29</v>
      </c>
      <c r="B38" s="316" t="str">
        <f>AT3A_Schools_PS!B38</f>
        <v>29-GHAZIPUR</v>
      </c>
      <c r="C38" s="438">
        <f>'AT-3'!G37</f>
        <v>3012</v>
      </c>
      <c r="D38" s="438">
        <f>'AT4_enrolment vs availed_PY'!H38+'AT4A_enrolment vs availed_UPY'!H38</f>
        <v>328994</v>
      </c>
      <c r="E38" s="316">
        <v>462</v>
      </c>
      <c r="F38" s="316">
        <v>19128</v>
      </c>
      <c r="G38" s="316">
        <v>462</v>
      </c>
      <c r="H38" s="316">
        <v>19128</v>
      </c>
      <c r="I38" s="316">
        <v>462</v>
      </c>
      <c r="J38" s="316">
        <v>19128</v>
      </c>
      <c r="K38" s="316">
        <v>462</v>
      </c>
      <c r="L38" s="316">
        <v>2590</v>
      </c>
    </row>
    <row r="39" spans="1:12" ht="12.75" x14ac:dyDescent="0.2">
      <c r="A39" s="316">
        <f>AT3A_Schools_PS!A39</f>
        <v>30</v>
      </c>
      <c r="B39" s="316" t="str">
        <f>AT3A_Schools_PS!B39</f>
        <v>30-GHAZIYABAD</v>
      </c>
      <c r="C39" s="438">
        <f>'AT-3'!G38</f>
        <v>673</v>
      </c>
      <c r="D39" s="438">
        <f>'AT4_enrolment vs availed_PY'!H39+'AT4A_enrolment vs availed_UPY'!H39</f>
        <v>101427</v>
      </c>
      <c r="E39" s="316">
        <v>541</v>
      </c>
      <c r="F39" s="316">
        <v>42073</v>
      </c>
      <c r="G39" s="316">
        <v>541</v>
      </c>
      <c r="H39" s="316">
        <v>42073</v>
      </c>
      <c r="I39" s="316">
        <v>541</v>
      </c>
      <c r="J39" s="316">
        <v>42073</v>
      </c>
      <c r="K39" s="316">
        <v>541</v>
      </c>
      <c r="L39" s="316">
        <v>3323</v>
      </c>
    </row>
    <row r="40" spans="1:12" ht="12.75" x14ac:dyDescent="0.2">
      <c r="A40" s="316">
        <f>AT3A_Schools_PS!A40</f>
        <v>31</v>
      </c>
      <c r="B40" s="316" t="str">
        <f>AT3A_Schools_PS!B40</f>
        <v>31-GONDA</v>
      </c>
      <c r="C40" s="438">
        <f>'AT-3'!G39</f>
        <v>3209</v>
      </c>
      <c r="D40" s="438">
        <f>'AT4_enrolment vs availed_PY'!H40+'AT4A_enrolment vs availed_UPY'!H40</f>
        <v>357615</v>
      </c>
      <c r="E40" s="316">
        <v>2990</v>
      </c>
      <c r="F40" s="316">
        <v>136975</v>
      </c>
      <c r="G40" s="316">
        <v>2990</v>
      </c>
      <c r="H40" s="316">
        <v>136975</v>
      </c>
      <c r="I40" s="316">
        <v>2990</v>
      </c>
      <c r="J40" s="316">
        <v>136975</v>
      </c>
      <c r="K40" s="316">
        <v>2990</v>
      </c>
      <c r="L40" s="316">
        <v>2888</v>
      </c>
    </row>
    <row r="41" spans="1:12" ht="12.75" x14ac:dyDescent="0.2">
      <c r="A41" s="316">
        <f>AT3A_Schools_PS!A41</f>
        <v>32</v>
      </c>
      <c r="B41" s="316" t="str">
        <f>AT3A_Schools_PS!B41</f>
        <v>32-GORAKHPUR</v>
      </c>
      <c r="C41" s="438">
        <f>'AT-3'!G40</f>
        <v>3221</v>
      </c>
      <c r="D41" s="438">
        <f>'AT4_enrolment vs availed_PY'!H41+'AT4A_enrolment vs availed_UPY'!H41</f>
        <v>360057</v>
      </c>
      <c r="E41" s="316">
        <v>3005</v>
      </c>
      <c r="F41" s="316">
        <v>198672</v>
      </c>
      <c r="G41" s="316">
        <v>3005</v>
      </c>
      <c r="H41" s="316">
        <v>198672</v>
      </c>
      <c r="I41" s="316">
        <v>3005</v>
      </c>
      <c r="J41" s="316">
        <v>198672</v>
      </c>
      <c r="K41" s="316">
        <v>3005</v>
      </c>
      <c r="L41" s="316">
        <v>4836</v>
      </c>
    </row>
    <row r="42" spans="1:12" ht="12.75" x14ac:dyDescent="0.2">
      <c r="A42" s="316">
        <f>AT3A_Schools_PS!A42</f>
        <v>33</v>
      </c>
      <c r="B42" s="316" t="str">
        <f>AT3A_Schools_PS!B42</f>
        <v>33-HAMEERPUR</v>
      </c>
      <c r="C42" s="438">
        <f>'AT-3'!G41</f>
        <v>1231</v>
      </c>
      <c r="D42" s="438">
        <f>'AT4_enrolment vs availed_PY'!H42+'AT4A_enrolment vs availed_UPY'!H42</f>
        <v>113673</v>
      </c>
      <c r="E42" s="316">
        <v>1829</v>
      </c>
      <c r="F42" s="316">
        <v>98456</v>
      </c>
      <c r="G42" s="316">
        <v>1829</v>
      </c>
      <c r="H42" s="316">
        <v>98456</v>
      </c>
      <c r="I42" s="316">
        <v>1829</v>
      </c>
      <c r="J42" s="316">
        <v>98456</v>
      </c>
      <c r="K42" s="316">
        <v>1829</v>
      </c>
      <c r="L42" s="316">
        <v>441</v>
      </c>
    </row>
    <row r="43" spans="1:12" ht="12.75" x14ac:dyDescent="0.2">
      <c r="A43" s="316">
        <f>AT3A_Schools_PS!A43</f>
        <v>34</v>
      </c>
      <c r="B43" s="316" t="str">
        <f>AT3A_Schools_PS!B43</f>
        <v>34-HARDOI</v>
      </c>
      <c r="C43" s="438">
        <f>'AT-3'!G42</f>
        <v>3993</v>
      </c>
      <c r="D43" s="438">
        <f>'AT4_enrolment vs availed_PY'!H43+'AT4A_enrolment vs availed_UPY'!H43</f>
        <v>490554</v>
      </c>
      <c r="E43" s="316">
        <v>4024</v>
      </c>
      <c r="F43" s="316">
        <v>308600</v>
      </c>
      <c r="G43" s="316">
        <v>4024</v>
      </c>
      <c r="H43" s="316">
        <v>308600</v>
      </c>
      <c r="I43" s="316">
        <v>4024</v>
      </c>
      <c r="J43" s="316">
        <v>308600</v>
      </c>
      <c r="K43" s="316">
        <v>4024</v>
      </c>
      <c r="L43" s="316">
        <v>198</v>
      </c>
    </row>
    <row r="44" spans="1:12" ht="12.75" x14ac:dyDescent="0.2">
      <c r="A44" s="316">
        <f>AT3A_Schools_PS!A44</f>
        <v>35</v>
      </c>
      <c r="B44" s="316" t="str">
        <f>AT3A_Schools_PS!B44</f>
        <v>35-HATHRAS</v>
      </c>
      <c r="C44" s="438">
        <f>'AT-3'!G43</f>
        <v>1586</v>
      </c>
      <c r="D44" s="438">
        <f>'AT4_enrolment vs availed_PY'!H44+'AT4A_enrolment vs availed_UPY'!H44</f>
        <v>137349</v>
      </c>
      <c r="E44" s="316">
        <v>1413</v>
      </c>
      <c r="F44" s="316">
        <v>88791</v>
      </c>
      <c r="G44" s="316">
        <v>1413</v>
      </c>
      <c r="H44" s="316">
        <v>88791</v>
      </c>
      <c r="I44" s="316">
        <v>1413</v>
      </c>
      <c r="J44" s="316">
        <v>88791</v>
      </c>
      <c r="K44" s="316">
        <v>1413</v>
      </c>
      <c r="L44" s="316">
        <v>1569</v>
      </c>
    </row>
    <row r="45" spans="1:12" ht="12.75" x14ac:dyDescent="0.2">
      <c r="A45" s="316">
        <f>AT3A_Schools_PS!A45</f>
        <v>36</v>
      </c>
      <c r="B45" s="316" t="str">
        <f>AT3A_Schools_PS!B45</f>
        <v>36-ITAWAH</v>
      </c>
      <c r="C45" s="438">
        <f>'AT-3'!G44</f>
        <v>1884</v>
      </c>
      <c r="D45" s="438">
        <f>'AT4_enrolment vs availed_PY'!H45+'AT4A_enrolment vs availed_UPY'!H45</f>
        <v>123903</v>
      </c>
      <c r="E45" s="316">
        <v>2467</v>
      </c>
      <c r="F45" s="316">
        <v>112557</v>
      </c>
      <c r="G45" s="316">
        <v>2467</v>
      </c>
      <c r="H45" s="316">
        <v>112557</v>
      </c>
      <c r="I45" s="316">
        <v>2467</v>
      </c>
      <c r="J45" s="316">
        <v>112557</v>
      </c>
      <c r="K45" s="316">
        <v>2467</v>
      </c>
      <c r="L45" s="316">
        <v>1114</v>
      </c>
    </row>
    <row r="46" spans="1:12" ht="12.75" x14ac:dyDescent="0.2">
      <c r="A46" s="316">
        <f>AT3A_Schools_PS!A46</f>
        <v>37</v>
      </c>
      <c r="B46" s="316" t="str">
        <f>AT3A_Schools_PS!B46</f>
        <v>37-J.P. NAGAR</v>
      </c>
      <c r="C46" s="438">
        <f>'AT-3'!G45</f>
        <v>1620</v>
      </c>
      <c r="D46" s="438">
        <f>'AT4_enrolment vs availed_PY'!H46+'AT4A_enrolment vs availed_UPY'!H46</f>
        <v>123751</v>
      </c>
      <c r="E46" s="316">
        <v>2290</v>
      </c>
      <c r="F46" s="316">
        <v>101154</v>
      </c>
      <c r="G46" s="316">
        <v>2290</v>
      </c>
      <c r="H46" s="316">
        <v>101154</v>
      </c>
      <c r="I46" s="316">
        <v>2290</v>
      </c>
      <c r="J46" s="316">
        <v>101154</v>
      </c>
      <c r="K46" s="316">
        <v>2290</v>
      </c>
      <c r="L46" s="316">
        <v>1549</v>
      </c>
    </row>
    <row r="47" spans="1:12" ht="12.75" x14ac:dyDescent="0.2">
      <c r="A47" s="316">
        <f>AT3A_Schools_PS!A47</f>
        <v>38</v>
      </c>
      <c r="B47" s="316" t="str">
        <f>AT3A_Schools_PS!B47</f>
        <v>38-JALAUN</v>
      </c>
      <c r="C47" s="438">
        <f>'AT-3'!G46</f>
        <v>1918</v>
      </c>
      <c r="D47" s="438">
        <f>'AT4_enrolment vs availed_PY'!H47+'AT4A_enrolment vs availed_UPY'!H47</f>
        <v>137181</v>
      </c>
      <c r="E47" s="316">
        <v>1760</v>
      </c>
      <c r="F47" s="316">
        <v>133775</v>
      </c>
      <c r="G47" s="316">
        <v>1760</v>
      </c>
      <c r="H47" s="316">
        <v>133775</v>
      </c>
      <c r="I47" s="316">
        <v>1760</v>
      </c>
      <c r="J47" s="316">
        <v>133775</v>
      </c>
      <c r="K47" s="316">
        <v>1760</v>
      </c>
      <c r="L47" s="316">
        <v>1712</v>
      </c>
    </row>
    <row r="48" spans="1:12" ht="12.75" x14ac:dyDescent="0.2">
      <c r="A48" s="316">
        <f>AT3A_Schools_PS!A48</f>
        <v>39</v>
      </c>
      <c r="B48" s="316" t="str">
        <f>AT3A_Schools_PS!B48</f>
        <v>39-JAUNPUR</v>
      </c>
      <c r="C48" s="438">
        <f>'AT-3'!G47</f>
        <v>3552</v>
      </c>
      <c r="D48" s="438">
        <f>'AT4_enrolment vs availed_PY'!H48+'AT4A_enrolment vs availed_UPY'!H48</f>
        <v>449204</v>
      </c>
      <c r="E48" s="316">
        <v>3659</v>
      </c>
      <c r="F48" s="316">
        <v>280653</v>
      </c>
      <c r="G48" s="316">
        <v>3659</v>
      </c>
      <c r="H48" s="316">
        <v>280653</v>
      </c>
      <c r="I48" s="316">
        <v>3659</v>
      </c>
      <c r="J48" s="316">
        <v>280653</v>
      </c>
      <c r="K48" s="316">
        <v>3659</v>
      </c>
      <c r="L48" s="316">
        <v>1774</v>
      </c>
    </row>
    <row r="49" spans="1:12" ht="12.75" x14ac:dyDescent="0.2">
      <c r="A49" s="316">
        <f>AT3A_Schools_PS!A49</f>
        <v>40</v>
      </c>
      <c r="B49" s="316" t="str">
        <f>AT3A_Schools_PS!B49</f>
        <v>40-JHANSI</v>
      </c>
      <c r="C49" s="438">
        <f>'AT-3'!G48</f>
        <v>1845</v>
      </c>
      <c r="D49" s="438">
        <f>'AT4_enrolment vs availed_PY'!H49+'AT4A_enrolment vs availed_UPY'!H49</f>
        <v>148344</v>
      </c>
      <c r="E49" s="316">
        <v>1335</v>
      </c>
      <c r="F49" s="316">
        <v>114756</v>
      </c>
      <c r="G49" s="316">
        <v>1335</v>
      </c>
      <c r="H49" s="316">
        <v>114756</v>
      </c>
      <c r="I49" s="316">
        <v>1335</v>
      </c>
      <c r="J49" s="316">
        <v>114756</v>
      </c>
      <c r="K49" s="316">
        <v>1335</v>
      </c>
      <c r="L49" s="316">
        <v>2005</v>
      </c>
    </row>
    <row r="50" spans="1:12" ht="12.75" x14ac:dyDescent="0.2">
      <c r="A50" s="316">
        <f>AT3A_Schools_PS!A50</f>
        <v>41</v>
      </c>
      <c r="B50" s="316" t="str">
        <f>AT3A_Schools_PS!B50</f>
        <v>41-KANNAUJ</v>
      </c>
      <c r="C50" s="438">
        <f>'AT-3'!G49</f>
        <v>1765</v>
      </c>
      <c r="D50" s="438">
        <f>'AT4_enrolment vs availed_PY'!H50+'AT4A_enrolment vs availed_UPY'!H50</f>
        <v>159090</v>
      </c>
      <c r="E50" s="316">
        <v>2052</v>
      </c>
      <c r="F50" s="316">
        <v>141696</v>
      </c>
      <c r="G50" s="316">
        <v>2052</v>
      </c>
      <c r="H50" s="316">
        <v>141696</v>
      </c>
      <c r="I50" s="316">
        <v>2052</v>
      </c>
      <c r="J50" s="316">
        <v>141696</v>
      </c>
      <c r="K50" s="316">
        <v>2052</v>
      </c>
      <c r="L50" s="316">
        <v>1607</v>
      </c>
    </row>
    <row r="51" spans="1:12" ht="12.75" x14ac:dyDescent="0.2">
      <c r="A51" s="316">
        <f>AT3A_Schools_PS!A51</f>
        <v>42</v>
      </c>
      <c r="B51" s="316" t="str">
        <f>AT3A_Schools_PS!B51</f>
        <v>42-KANPUR DEHAT</v>
      </c>
      <c r="C51" s="438">
        <f>'AT-3'!G50</f>
        <v>2380</v>
      </c>
      <c r="D51" s="438">
        <f>'AT4_enrolment vs availed_PY'!H51+'AT4A_enrolment vs availed_UPY'!H51</f>
        <v>159705</v>
      </c>
      <c r="E51" s="316">
        <v>2561</v>
      </c>
      <c r="F51" s="316">
        <v>95567</v>
      </c>
      <c r="G51" s="316">
        <v>2561</v>
      </c>
      <c r="H51" s="316">
        <v>95567</v>
      </c>
      <c r="I51" s="316">
        <v>2561</v>
      </c>
      <c r="J51" s="316">
        <v>95567</v>
      </c>
      <c r="K51" s="316">
        <v>2561</v>
      </c>
      <c r="L51" s="316">
        <v>770</v>
      </c>
    </row>
    <row r="52" spans="1:12" ht="12.75" x14ac:dyDescent="0.2">
      <c r="A52" s="316">
        <f>AT3A_Schools_PS!A52</f>
        <v>43</v>
      </c>
      <c r="B52" s="316" t="str">
        <f>AT3A_Schools_PS!B52</f>
        <v>43-KANPUR NAGAR</v>
      </c>
      <c r="C52" s="438">
        <f>'AT-3'!G51</f>
        <v>2471</v>
      </c>
      <c r="D52" s="438">
        <f>'AT4_enrolment vs availed_PY'!H52+'AT4A_enrolment vs availed_UPY'!H52</f>
        <v>200500</v>
      </c>
      <c r="E52" s="316">
        <v>2414</v>
      </c>
      <c r="F52" s="316">
        <v>141027</v>
      </c>
      <c r="G52" s="316">
        <v>2414</v>
      </c>
      <c r="H52" s="316">
        <v>141027</v>
      </c>
      <c r="I52" s="316">
        <v>2414</v>
      </c>
      <c r="J52" s="316">
        <v>141027</v>
      </c>
      <c r="K52" s="316">
        <v>2414</v>
      </c>
      <c r="L52" s="316">
        <v>4690</v>
      </c>
    </row>
    <row r="53" spans="1:12" ht="12.75" x14ac:dyDescent="0.2">
      <c r="A53" s="316">
        <f>AT3A_Schools_PS!A53</f>
        <v>44</v>
      </c>
      <c r="B53" s="316" t="str">
        <f>AT3A_Schools_PS!B53</f>
        <v>44-KAAS GANJ</v>
      </c>
      <c r="C53" s="438">
        <f>'AT-3'!G52</f>
        <v>1495</v>
      </c>
      <c r="D53" s="438">
        <f>'AT4_enrolment vs availed_PY'!H53+'AT4A_enrolment vs availed_UPY'!H53</f>
        <v>144048</v>
      </c>
      <c r="E53" s="316">
        <v>1613</v>
      </c>
      <c r="F53" s="316">
        <v>106268</v>
      </c>
      <c r="G53" s="316">
        <v>1613</v>
      </c>
      <c r="H53" s="316">
        <v>106268</v>
      </c>
      <c r="I53" s="316">
        <v>1613</v>
      </c>
      <c r="J53" s="316">
        <v>106268</v>
      </c>
      <c r="K53" s="316">
        <v>1613</v>
      </c>
      <c r="L53" s="316">
        <v>887</v>
      </c>
    </row>
    <row r="54" spans="1:12" ht="12.75" x14ac:dyDescent="0.2">
      <c r="A54" s="316">
        <f>AT3A_Schools_PS!A54</f>
        <v>45</v>
      </c>
      <c r="B54" s="316" t="str">
        <f>AT3A_Schools_PS!B54</f>
        <v>45-KAUSHAMBI</v>
      </c>
      <c r="C54" s="438">
        <f>'AT-3'!G53</f>
        <v>1477</v>
      </c>
      <c r="D54" s="438">
        <f>'AT4_enrolment vs availed_PY'!H54+'AT4A_enrolment vs availed_UPY'!H54</f>
        <v>169818</v>
      </c>
      <c r="E54" s="316">
        <v>1647</v>
      </c>
      <c r="F54" s="316">
        <v>132560</v>
      </c>
      <c r="G54" s="316">
        <v>1647</v>
      </c>
      <c r="H54" s="316">
        <v>132560</v>
      </c>
      <c r="I54" s="316">
        <v>1647</v>
      </c>
      <c r="J54" s="316">
        <v>132560</v>
      </c>
      <c r="K54" s="316">
        <v>1647</v>
      </c>
      <c r="L54" s="316">
        <v>959</v>
      </c>
    </row>
    <row r="55" spans="1:12" ht="12.75" x14ac:dyDescent="0.2">
      <c r="A55" s="316">
        <f>AT3A_Schools_PS!A55</f>
        <v>46</v>
      </c>
      <c r="B55" s="316" t="str">
        <f>AT3A_Schools_PS!B55</f>
        <v>46-KUSHINAGAR</v>
      </c>
      <c r="C55" s="438">
        <f>'AT-3'!G54</f>
        <v>3165</v>
      </c>
      <c r="D55" s="438">
        <f>'AT4_enrolment vs availed_PY'!H55+'AT4A_enrolment vs availed_UPY'!H55</f>
        <v>328758</v>
      </c>
      <c r="E55" s="316">
        <v>2610</v>
      </c>
      <c r="F55" s="316">
        <v>150470</v>
      </c>
      <c r="G55" s="316">
        <v>2610</v>
      </c>
      <c r="H55" s="316">
        <v>150470</v>
      </c>
      <c r="I55" s="316">
        <v>2610</v>
      </c>
      <c r="J55" s="316">
        <v>150470</v>
      </c>
      <c r="K55" s="316">
        <v>2610</v>
      </c>
      <c r="L55" s="316">
        <v>3393</v>
      </c>
    </row>
    <row r="56" spans="1:12" ht="12.75" x14ac:dyDescent="0.2">
      <c r="A56" s="316">
        <f>AT3A_Schools_PS!A56</f>
        <v>47</v>
      </c>
      <c r="B56" s="316" t="str">
        <f>AT3A_Schools_PS!B56</f>
        <v>47-LAKHIMPUR KHERI</v>
      </c>
      <c r="C56" s="438">
        <f>'AT-3'!G55</f>
        <v>3930</v>
      </c>
      <c r="D56" s="438">
        <f>'AT4_enrolment vs availed_PY'!H56+'AT4A_enrolment vs availed_UPY'!H56</f>
        <v>511380</v>
      </c>
      <c r="E56" s="316">
        <v>3684</v>
      </c>
      <c r="F56" s="316">
        <v>289656</v>
      </c>
      <c r="G56" s="316">
        <v>3684</v>
      </c>
      <c r="H56" s="316">
        <v>289656</v>
      </c>
      <c r="I56" s="316">
        <v>3684</v>
      </c>
      <c r="J56" s="316">
        <v>289656</v>
      </c>
      <c r="K56" s="316">
        <v>3684</v>
      </c>
      <c r="L56" s="316">
        <v>2961</v>
      </c>
    </row>
    <row r="57" spans="1:12" ht="12.75" x14ac:dyDescent="0.2">
      <c r="A57" s="316">
        <f>AT3A_Schools_PS!A57</f>
        <v>48</v>
      </c>
      <c r="B57" s="316" t="str">
        <f>AT3A_Schools_PS!B57</f>
        <v>48-LALITPUR</v>
      </c>
      <c r="C57" s="438">
        <f>'AT-3'!G56</f>
        <v>1562</v>
      </c>
      <c r="D57" s="438">
        <f>'AT4_enrolment vs availed_PY'!H57+'AT4A_enrolment vs availed_UPY'!H57</f>
        <v>174286</v>
      </c>
      <c r="E57" s="316">
        <v>1579</v>
      </c>
      <c r="F57" s="316">
        <v>126747</v>
      </c>
      <c r="G57" s="316">
        <v>1579</v>
      </c>
      <c r="H57" s="316">
        <v>126747</v>
      </c>
      <c r="I57" s="316">
        <v>1579</v>
      </c>
      <c r="J57" s="316">
        <v>126747</v>
      </c>
      <c r="K57" s="316">
        <v>1579</v>
      </c>
      <c r="L57" s="316">
        <v>1220</v>
      </c>
    </row>
    <row r="58" spans="1:12" ht="12.75" x14ac:dyDescent="0.2">
      <c r="A58" s="316">
        <f>AT3A_Schools_PS!A58</f>
        <v>49</v>
      </c>
      <c r="B58" s="316" t="str">
        <f>AT3A_Schools_PS!B58</f>
        <v>49-LUCKNOW</v>
      </c>
      <c r="C58" s="438">
        <f>'AT-3'!G57</f>
        <v>2031</v>
      </c>
      <c r="D58" s="438">
        <f>'AT4_enrolment vs availed_PY'!H58+'AT4A_enrolment vs availed_UPY'!H58</f>
        <v>209886</v>
      </c>
      <c r="E58" s="316">
        <v>2103</v>
      </c>
      <c r="F58" s="316">
        <v>167216</v>
      </c>
      <c r="G58" s="316">
        <v>2103</v>
      </c>
      <c r="H58" s="316">
        <v>167216</v>
      </c>
      <c r="I58" s="316">
        <v>2103</v>
      </c>
      <c r="J58" s="316">
        <v>167216</v>
      </c>
      <c r="K58" s="316">
        <v>2103</v>
      </c>
      <c r="L58" s="316">
        <v>1010</v>
      </c>
    </row>
    <row r="59" spans="1:12" ht="12.75" x14ac:dyDescent="0.2">
      <c r="A59" s="316">
        <f>AT3A_Schools_PS!A59</f>
        <v>50</v>
      </c>
      <c r="B59" s="316" t="str">
        <f>AT3A_Schools_PS!B59</f>
        <v>50-MAHOBA</v>
      </c>
      <c r="C59" s="438">
        <f>'AT-3'!G58</f>
        <v>1054</v>
      </c>
      <c r="D59" s="438">
        <f>'AT4_enrolment vs availed_PY'!H59+'AT4A_enrolment vs availed_UPY'!H59</f>
        <v>100645</v>
      </c>
      <c r="E59" s="316">
        <v>1227</v>
      </c>
      <c r="F59" s="316">
        <v>85534</v>
      </c>
      <c r="G59" s="316">
        <v>1227</v>
      </c>
      <c r="H59" s="316">
        <v>85534</v>
      </c>
      <c r="I59" s="316">
        <v>1227</v>
      </c>
      <c r="J59" s="316">
        <v>85534</v>
      </c>
      <c r="K59" s="316">
        <v>1227</v>
      </c>
      <c r="L59" s="316">
        <v>675</v>
      </c>
    </row>
    <row r="60" spans="1:12" ht="12.75" x14ac:dyDescent="0.2">
      <c r="A60" s="316">
        <f>AT3A_Schools_PS!A60</f>
        <v>51</v>
      </c>
      <c r="B60" s="316" t="str">
        <f>AT3A_Schools_PS!B60</f>
        <v>51-MAHRAJGANJ</v>
      </c>
      <c r="C60" s="438">
        <f>'AT-3'!G59</f>
        <v>2242</v>
      </c>
      <c r="D60" s="438">
        <f>'AT4_enrolment vs availed_PY'!H60+'AT4A_enrolment vs availed_UPY'!H60</f>
        <v>266564</v>
      </c>
      <c r="E60" s="316">
        <v>2488</v>
      </c>
      <c r="F60" s="316">
        <v>109073</v>
      </c>
      <c r="G60" s="316">
        <v>2488</v>
      </c>
      <c r="H60" s="316">
        <v>109073</v>
      </c>
      <c r="I60" s="316">
        <v>2488</v>
      </c>
      <c r="J60" s="316">
        <v>109073</v>
      </c>
      <c r="K60" s="316">
        <v>2488</v>
      </c>
      <c r="L60" s="316">
        <v>1515</v>
      </c>
    </row>
    <row r="61" spans="1:12" ht="12.75" x14ac:dyDescent="0.2">
      <c r="A61" s="316">
        <f>AT3A_Schools_PS!A61</f>
        <v>52</v>
      </c>
      <c r="B61" s="316" t="str">
        <f>AT3A_Schools_PS!B61</f>
        <v>52-MAINPURI</v>
      </c>
      <c r="C61" s="438">
        <f>'AT-3'!G60</f>
        <v>2246</v>
      </c>
      <c r="D61" s="438">
        <f>'AT4_enrolment vs availed_PY'!H61+'AT4A_enrolment vs availed_UPY'!H61</f>
        <v>138031</v>
      </c>
      <c r="E61" s="316">
        <v>1990</v>
      </c>
      <c r="F61" s="316">
        <v>104432</v>
      </c>
      <c r="G61" s="316">
        <v>1990</v>
      </c>
      <c r="H61" s="316">
        <v>104432</v>
      </c>
      <c r="I61" s="316">
        <v>1990</v>
      </c>
      <c r="J61" s="316">
        <v>104432</v>
      </c>
      <c r="K61" s="316">
        <v>1990</v>
      </c>
      <c r="L61" s="316">
        <v>995</v>
      </c>
    </row>
    <row r="62" spans="1:12" ht="12.75" x14ac:dyDescent="0.2">
      <c r="A62" s="316">
        <f>AT3A_Schools_PS!A62</f>
        <v>53</v>
      </c>
      <c r="B62" s="316" t="str">
        <f>AT3A_Schools_PS!B62</f>
        <v>53-MATHURA</v>
      </c>
      <c r="C62" s="438">
        <f>'AT-3'!G61</f>
        <v>2077</v>
      </c>
      <c r="D62" s="438">
        <f>'AT4_enrolment vs availed_PY'!H62+'AT4A_enrolment vs availed_UPY'!H62</f>
        <v>161487</v>
      </c>
      <c r="E62" s="316">
        <v>1989</v>
      </c>
      <c r="F62" s="316">
        <v>93222</v>
      </c>
      <c r="G62" s="316">
        <v>1989</v>
      </c>
      <c r="H62" s="316">
        <v>93222</v>
      </c>
      <c r="I62" s="316">
        <v>1989</v>
      </c>
      <c r="J62" s="316">
        <v>93222</v>
      </c>
      <c r="K62" s="316">
        <v>1989</v>
      </c>
      <c r="L62" s="316">
        <v>2104</v>
      </c>
    </row>
    <row r="63" spans="1:12" ht="12.75" x14ac:dyDescent="0.2">
      <c r="A63" s="316">
        <f>AT3A_Schools_PS!A63</f>
        <v>54</v>
      </c>
      <c r="B63" s="316" t="str">
        <f>AT3A_Schools_PS!B63</f>
        <v>54-MAU</v>
      </c>
      <c r="C63" s="438">
        <f>'AT-3'!G62</f>
        <v>1756</v>
      </c>
      <c r="D63" s="438">
        <f>'AT4_enrolment vs availed_PY'!H63+'AT4A_enrolment vs availed_UPY'!H63</f>
        <v>214805</v>
      </c>
      <c r="E63" s="316">
        <v>1733</v>
      </c>
      <c r="F63" s="316">
        <v>107602</v>
      </c>
      <c r="G63" s="316">
        <v>1733</v>
      </c>
      <c r="H63" s="316">
        <v>107602</v>
      </c>
      <c r="I63" s="316">
        <v>1733</v>
      </c>
      <c r="J63" s="316">
        <v>107602</v>
      </c>
      <c r="K63" s="316">
        <v>1733</v>
      </c>
      <c r="L63" s="316">
        <v>2164</v>
      </c>
    </row>
    <row r="64" spans="1:12" ht="12.75" x14ac:dyDescent="0.2">
      <c r="A64" s="316">
        <f>AT3A_Schools_PS!A64</f>
        <v>55</v>
      </c>
      <c r="B64" s="316" t="str">
        <f>AT3A_Schools_PS!B64</f>
        <v>55-MEERUT</v>
      </c>
      <c r="C64" s="438">
        <f>'AT-3'!G63</f>
        <v>1539</v>
      </c>
      <c r="D64" s="438">
        <f>'AT4_enrolment vs availed_PY'!H64+'AT4A_enrolment vs availed_UPY'!H64</f>
        <v>169393</v>
      </c>
      <c r="E64" s="316">
        <v>1258</v>
      </c>
      <c r="F64" s="316">
        <v>153964</v>
      </c>
      <c r="G64" s="316">
        <v>1258</v>
      </c>
      <c r="H64" s="316">
        <v>153964</v>
      </c>
      <c r="I64" s="316">
        <v>1258</v>
      </c>
      <c r="J64" s="316">
        <v>153964</v>
      </c>
      <c r="K64" s="316">
        <v>1258</v>
      </c>
      <c r="L64" s="316">
        <v>1373</v>
      </c>
    </row>
    <row r="65" spans="1:12" ht="12.75" x14ac:dyDescent="0.2">
      <c r="A65" s="316">
        <f>AT3A_Schools_PS!A65</f>
        <v>56</v>
      </c>
      <c r="B65" s="316" t="str">
        <f>AT3A_Schools_PS!B65</f>
        <v>56-MIRZAPUR</v>
      </c>
      <c r="C65" s="438">
        <f>'AT-3'!G64</f>
        <v>2303</v>
      </c>
      <c r="D65" s="438">
        <f>'AT4_enrolment vs availed_PY'!H65+'AT4A_enrolment vs availed_UPY'!H65</f>
        <v>283111</v>
      </c>
      <c r="E65" s="316">
        <v>2476</v>
      </c>
      <c r="F65" s="316">
        <v>302281</v>
      </c>
      <c r="G65" s="316">
        <v>2476</v>
      </c>
      <c r="H65" s="316">
        <v>302281</v>
      </c>
      <c r="I65" s="316">
        <v>2476</v>
      </c>
      <c r="J65" s="316">
        <v>302281</v>
      </c>
      <c r="K65" s="316">
        <v>2476</v>
      </c>
      <c r="L65" s="316">
        <v>1827</v>
      </c>
    </row>
    <row r="66" spans="1:12" ht="12.75" x14ac:dyDescent="0.2">
      <c r="A66" s="316">
        <f>AT3A_Schools_PS!A66</f>
        <v>57</v>
      </c>
      <c r="B66" s="316" t="str">
        <f>AT3A_Schools_PS!B66</f>
        <v>57-MORADABAD</v>
      </c>
      <c r="C66" s="438">
        <f>'AT-3'!G65</f>
        <v>1831</v>
      </c>
      <c r="D66" s="438">
        <f>'AT4_enrolment vs availed_PY'!H66+'AT4A_enrolment vs availed_UPY'!H66</f>
        <v>200131</v>
      </c>
      <c r="E66" s="316">
        <v>1696</v>
      </c>
      <c r="F66" s="316">
        <v>125734</v>
      </c>
      <c r="G66" s="316">
        <v>1696</v>
      </c>
      <c r="H66" s="316">
        <v>125734</v>
      </c>
      <c r="I66" s="316">
        <v>1696</v>
      </c>
      <c r="J66" s="316">
        <v>125734</v>
      </c>
      <c r="K66" s="316">
        <v>1696</v>
      </c>
      <c r="L66" s="316">
        <v>1993</v>
      </c>
    </row>
    <row r="67" spans="1:12" ht="12.75" x14ac:dyDescent="0.2">
      <c r="A67" s="316">
        <f>AT3A_Schools_PS!A67</f>
        <v>58</v>
      </c>
      <c r="B67" s="316" t="str">
        <f>AT3A_Schools_PS!B67</f>
        <v>58-MUZAFFARNAGAR</v>
      </c>
      <c r="C67" s="438">
        <f>'AT-3'!G66</f>
        <v>1309</v>
      </c>
      <c r="D67" s="438">
        <f>'AT4_enrolment vs availed_PY'!H67+'AT4A_enrolment vs availed_UPY'!H67</f>
        <v>171728</v>
      </c>
      <c r="E67" s="316">
        <v>500</v>
      </c>
      <c r="F67" s="316">
        <v>62125</v>
      </c>
      <c r="G67" s="316">
        <v>500</v>
      </c>
      <c r="H67" s="316">
        <v>62125</v>
      </c>
      <c r="I67" s="316">
        <v>500</v>
      </c>
      <c r="J67" s="316">
        <v>62125</v>
      </c>
      <c r="K67" s="316">
        <v>500</v>
      </c>
      <c r="L67" s="316">
        <v>1448</v>
      </c>
    </row>
    <row r="68" spans="1:12" ht="12.75" x14ac:dyDescent="0.2">
      <c r="A68" s="316">
        <f>AT3A_Schools_PS!A68</f>
        <v>59</v>
      </c>
      <c r="B68" s="316" t="str">
        <f>AT3A_Schools_PS!B68</f>
        <v>59-PILIBHIT</v>
      </c>
      <c r="C68" s="438">
        <f>'AT-3'!G67</f>
        <v>1843</v>
      </c>
      <c r="D68" s="438">
        <f>'AT4_enrolment vs availed_PY'!H68+'AT4A_enrolment vs availed_UPY'!H68</f>
        <v>190182</v>
      </c>
      <c r="E68" s="316">
        <v>2093</v>
      </c>
      <c r="F68" s="316">
        <v>164189</v>
      </c>
      <c r="G68" s="316">
        <v>2093</v>
      </c>
      <c r="H68" s="316">
        <v>164189</v>
      </c>
      <c r="I68" s="316">
        <v>2093</v>
      </c>
      <c r="J68" s="316">
        <v>164189</v>
      </c>
      <c r="K68" s="316">
        <v>2093</v>
      </c>
      <c r="L68" s="316">
        <v>1653</v>
      </c>
    </row>
    <row r="69" spans="1:12" ht="12.75" x14ac:dyDescent="0.2">
      <c r="A69" s="316">
        <f>AT3A_Schools_PS!A69</f>
        <v>60</v>
      </c>
      <c r="B69" s="316" t="str">
        <f>AT3A_Schools_PS!B69</f>
        <v>60-PRATAPGARH</v>
      </c>
      <c r="C69" s="438">
        <f>'AT-3'!G68</f>
        <v>2949</v>
      </c>
      <c r="D69" s="438">
        <f>'AT4_enrolment vs availed_PY'!H69+'AT4A_enrolment vs availed_UPY'!H69</f>
        <v>267396</v>
      </c>
      <c r="E69" s="316">
        <v>4047</v>
      </c>
      <c r="F69" s="316">
        <v>227545</v>
      </c>
      <c r="G69" s="316">
        <v>4047</v>
      </c>
      <c r="H69" s="316">
        <v>227545</v>
      </c>
      <c r="I69" s="316">
        <v>4047</v>
      </c>
      <c r="J69" s="316">
        <v>227545</v>
      </c>
      <c r="K69" s="316">
        <v>4047</v>
      </c>
      <c r="L69" s="316">
        <v>2782</v>
      </c>
    </row>
    <row r="70" spans="1:12" ht="12.75" x14ac:dyDescent="0.2">
      <c r="A70" s="316">
        <f>AT3A_Schools_PS!A70</f>
        <v>61</v>
      </c>
      <c r="B70" s="316" t="str">
        <f>AT3A_Schools_PS!B70</f>
        <v>61-RAI BAREILY</v>
      </c>
      <c r="C70" s="438">
        <f>'AT-3'!G69</f>
        <v>2705</v>
      </c>
      <c r="D70" s="438">
        <f>'AT4_enrolment vs availed_PY'!H70+'AT4A_enrolment vs availed_UPY'!H70</f>
        <v>266653</v>
      </c>
      <c r="E70" s="316">
        <v>3049</v>
      </c>
      <c r="F70" s="316">
        <v>222347</v>
      </c>
      <c r="G70" s="316">
        <v>3049</v>
      </c>
      <c r="H70" s="316">
        <v>222347</v>
      </c>
      <c r="I70" s="316">
        <v>3049</v>
      </c>
      <c r="J70" s="316">
        <v>222347</v>
      </c>
      <c r="K70" s="316">
        <v>3049</v>
      </c>
      <c r="L70" s="316">
        <v>1956</v>
      </c>
    </row>
    <row r="71" spans="1:12" ht="12.75" x14ac:dyDescent="0.2">
      <c r="A71" s="316">
        <f>AT3A_Schools_PS!A71</f>
        <v>62</v>
      </c>
      <c r="B71" s="316" t="str">
        <f>AT3A_Schools_PS!B71</f>
        <v>62-RAMPUR</v>
      </c>
      <c r="C71" s="438">
        <f>'AT-3'!G70</f>
        <v>2094</v>
      </c>
      <c r="D71" s="438">
        <f>'AT4_enrolment vs availed_PY'!H71+'AT4A_enrolment vs availed_UPY'!H71</f>
        <v>184141</v>
      </c>
      <c r="E71" s="316">
        <v>2082</v>
      </c>
      <c r="F71" s="316">
        <v>140562</v>
      </c>
      <c r="G71" s="316">
        <v>2082</v>
      </c>
      <c r="H71" s="316">
        <v>140562</v>
      </c>
      <c r="I71" s="316">
        <v>2082</v>
      </c>
      <c r="J71" s="316">
        <v>140562</v>
      </c>
      <c r="K71" s="316">
        <v>2082</v>
      </c>
      <c r="L71" s="316">
        <v>1950</v>
      </c>
    </row>
    <row r="72" spans="1:12" ht="12.75" x14ac:dyDescent="0.2">
      <c r="A72" s="316">
        <f>AT3A_Schools_PS!A72</f>
        <v>63</v>
      </c>
      <c r="B72" s="316" t="str">
        <f>AT3A_Schools_PS!B72</f>
        <v>63-SAHARANPUR</v>
      </c>
      <c r="C72" s="438">
        <f>'AT-3'!G71</f>
        <v>2064</v>
      </c>
      <c r="D72" s="438">
        <f>'AT4_enrolment vs availed_PY'!H72+'AT4A_enrolment vs availed_UPY'!H72</f>
        <v>215918</v>
      </c>
      <c r="E72" s="316">
        <v>1998</v>
      </c>
      <c r="F72" s="316">
        <v>189331</v>
      </c>
      <c r="G72" s="316">
        <v>1998</v>
      </c>
      <c r="H72" s="316">
        <v>189331</v>
      </c>
      <c r="I72" s="316">
        <v>1998</v>
      </c>
      <c r="J72" s="316">
        <v>189331</v>
      </c>
      <c r="K72" s="316">
        <v>1998</v>
      </c>
      <c r="L72" s="316">
        <v>1628</v>
      </c>
    </row>
    <row r="73" spans="1:12" ht="12.75" x14ac:dyDescent="0.2">
      <c r="A73" s="316">
        <f>AT3A_Schools_PS!A73</f>
        <v>64</v>
      </c>
      <c r="B73" s="316" t="str">
        <f>AT3A_Schools_PS!B73</f>
        <v>64-SANTKABIR NAGAR</v>
      </c>
      <c r="C73" s="438">
        <f>'AT-3'!G72</f>
        <v>1603</v>
      </c>
      <c r="D73" s="438">
        <f>'AT4_enrolment vs availed_PY'!H73+'AT4A_enrolment vs availed_UPY'!H73</f>
        <v>153693</v>
      </c>
      <c r="E73" s="316">
        <v>1569</v>
      </c>
      <c r="F73" s="316">
        <v>90496</v>
      </c>
      <c r="G73" s="316">
        <v>1569</v>
      </c>
      <c r="H73" s="316">
        <v>90496</v>
      </c>
      <c r="I73" s="316">
        <v>1569</v>
      </c>
      <c r="J73" s="316">
        <v>90496</v>
      </c>
      <c r="K73" s="316">
        <v>1569</v>
      </c>
      <c r="L73" s="316">
        <v>1569</v>
      </c>
    </row>
    <row r="74" spans="1:12" ht="12.75" x14ac:dyDescent="0.2">
      <c r="A74" s="316">
        <f>AT3A_Schools_PS!A74</f>
        <v>65</v>
      </c>
      <c r="B74" s="316" t="str">
        <f>AT3A_Schools_PS!B74</f>
        <v>65-SHAHJAHANPUR</v>
      </c>
      <c r="C74" s="438">
        <f>'AT-3'!G73</f>
        <v>3274</v>
      </c>
      <c r="D74" s="438">
        <f>'AT4_enrolment vs availed_PY'!H74+'AT4A_enrolment vs availed_UPY'!H74</f>
        <v>372421</v>
      </c>
      <c r="E74" s="316">
        <v>4834</v>
      </c>
      <c r="F74" s="316">
        <v>180300</v>
      </c>
      <c r="G74" s="316">
        <v>4834</v>
      </c>
      <c r="H74" s="316">
        <v>180300</v>
      </c>
      <c r="I74" s="316">
        <v>4834</v>
      </c>
      <c r="J74" s="316">
        <v>180300</v>
      </c>
      <c r="K74" s="316">
        <v>4834</v>
      </c>
      <c r="L74" s="316">
        <v>2887</v>
      </c>
    </row>
    <row r="75" spans="1:12" ht="12.75" x14ac:dyDescent="0.2">
      <c r="A75" s="316">
        <f>AT3A_Schools_PS!A75</f>
        <v>66</v>
      </c>
      <c r="B75" s="316" t="str">
        <f>AT3A_Schools_PS!B75</f>
        <v>66-SHRAWASTI</v>
      </c>
      <c r="C75" s="438">
        <f>'AT-3'!G74</f>
        <v>1295</v>
      </c>
      <c r="D75" s="438">
        <f>'AT4_enrolment vs availed_PY'!H75+'AT4A_enrolment vs availed_UPY'!H75</f>
        <v>135627</v>
      </c>
      <c r="E75" s="316">
        <v>1237</v>
      </c>
      <c r="F75" s="316">
        <v>73238</v>
      </c>
      <c r="G75" s="316">
        <v>1237</v>
      </c>
      <c r="H75" s="316">
        <v>73238</v>
      </c>
      <c r="I75" s="316">
        <v>1237</v>
      </c>
      <c r="J75" s="316">
        <v>73238</v>
      </c>
      <c r="K75" s="316">
        <v>1237</v>
      </c>
      <c r="L75" s="316">
        <v>60</v>
      </c>
    </row>
    <row r="76" spans="1:12" ht="12.75" x14ac:dyDescent="0.2">
      <c r="A76" s="316">
        <f>AT3A_Schools_PS!A76</f>
        <v>67</v>
      </c>
      <c r="B76" s="316" t="str">
        <f>AT3A_Schools_PS!B76</f>
        <v>67-SIDDHARTHNAGAR</v>
      </c>
      <c r="C76" s="438">
        <f>'AT-3'!G75</f>
        <v>2749</v>
      </c>
      <c r="D76" s="438">
        <f>'AT4_enrolment vs availed_PY'!H76+'AT4A_enrolment vs availed_UPY'!H76</f>
        <v>306184</v>
      </c>
      <c r="E76" s="316">
        <v>0</v>
      </c>
      <c r="F76" s="316">
        <v>0</v>
      </c>
      <c r="G76" s="316">
        <v>0</v>
      </c>
      <c r="H76" s="316">
        <v>0</v>
      </c>
      <c r="I76" s="316">
        <v>0</v>
      </c>
      <c r="J76" s="316">
        <v>0</v>
      </c>
      <c r="K76" s="316">
        <v>0</v>
      </c>
      <c r="L76" s="316">
        <v>1600</v>
      </c>
    </row>
    <row r="77" spans="1:12" ht="12.75" x14ac:dyDescent="0.2">
      <c r="A77" s="316">
        <f>AT3A_Schools_PS!A77</f>
        <v>68</v>
      </c>
      <c r="B77" s="316" t="str">
        <f>AT3A_Schools_PS!B77</f>
        <v>68-SITAPUR</v>
      </c>
      <c r="C77" s="438">
        <f>'AT-3'!G76</f>
        <v>4337</v>
      </c>
      <c r="D77" s="438">
        <f>'AT4_enrolment vs availed_PY'!H77+'AT4A_enrolment vs availed_UPY'!H77</f>
        <v>545015</v>
      </c>
      <c r="E77" s="316">
        <v>3543</v>
      </c>
      <c r="F77" s="316">
        <v>301276</v>
      </c>
      <c r="G77" s="316">
        <v>3543</v>
      </c>
      <c r="H77" s="316">
        <v>301276</v>
      </c>
      <c r="I77" s="316">
        <v>3543</v>
      </c>
      <c r="J77" s="316">
        <v>301276</v>
      </c>
      <c r="K77" s="316">
        <v>3543</v>
      </c>
      <c r="L77" s="316">
        <v>2302</v>
      </c>
    </row>
    <row r="78" spans="1:12" ht="12.75" x14ac:dyDescent="0.2">
      <c r="A78" s="316">
        <f>AT3A_Schools_PS!A78</f>
        <v>69</v>
      </c>
      <c r="B78" s="316" t="str">
        <f>AT3A_Schools_PS!B78</f>
        <v>69-SONBHADRA</v>
      </c>
      <c r="C78" s="438">
        <f>'AT-3'!G77</f>
        <v>2491</v>
      </c>
      <c r="D78" s="438">
        <f>'AT4_enrolment vs availed_PY'!H78+'AT4A_enrolment vs availed_UPY'!H78</f>
        <v>253665</v>
      </c>
      <c r="E78" s="316">
        <v>2831</v>
      </c>
      <c r="F78" s="316">
        <v>181259</v>
      </c>
      <c r="G78" s="316">
        <v>2831</v>
      </c>
      <c r="H78" s="316">
        <v>181259</v>
      </c>
      <c r="I78" s="316">
        <v>2831</v>
      </c>
      <c r="J78" s="316">
        <v>181259</v>
      </c>
      <c r="K78" s="316">
        <v>2831</v>
      </c>
      <c r="L78" s="316">
        <v>543</v>
      </c>
    </row>
    <row r="79" spans="1:12" ht="12.75" x14ac:dyDescent="0.2">
      <c r="A79" s="316">
        <f>AT3A_Schools_PS!A79</f>
        <v>70</v>
      </c>
      <c r="B79" s="316" t="str">
        <f>AT3A_Schools_PS!B79</f>
        <v>70-SULTANPUR</v>
      </c>
      <c r="C79" s="438">
        <f>'AT-3'!G78</f>
        <v>2467</v>
      </c>
      <c r="D79" s="438">
        <f>'AT4_enrolment vs availed_PY'!H79+'AT4A_enrolment vs availed_UPY'!H79</f>
        <v>267764</v>
      </c>
      <c r="E79" s="316">
        <v>2813</v>
      </c>
      <c r="F79" s="316">
        <v>218888</v>
      </c>
      <c r="G79" s="316">
        <v>2813</v>
      </c>
      <c r="H79" s="316">
        <v>218888</v>
      </c>
      <c r="I79" s="316">
        <v>2813</v>
      </c>
      <c r="J79" s="316">
        <v>218888</v>
      </c>
      <c r="K79" s="316">
        <v>2813</v>
      </c>
      <c r="L79" s="316">
        <v>1388</v>
      </c>
    </row>
    <row r="80" spans="1:12" ht="12.75" x14ac:dyDescent="0.2">
      <c r="A80" s="316">
        <f>AT3A_Schools_PS!A80</f>
        <v>71</v>
      </c>
      <c r="B80" s="316" t="str">
        <f>AT3A_Schools_PS!B80</f>
        <v>71-UNNAO</v>
      </c>
      <c r="C80" s="438">
        <f>'AT-3'!G79</f>
        <v>3240</v>
      </c>
      <c r="D80" s="438">
        <f>'AT4_enrolment vs availed_PY'!H80+'AT4A_enrolment vs availed_UPY'!H80</f>
        <v>257095</v>
      </c>
      <c r="E80" s="316">
        <v>3813</v>
      </c>
      <c r="F80" s="316">
        <v>300734</v>
      </c>
      <c r="G80" s="316">
        <v>3813</v>
      </c>
      <c r="H80" s="316">
        <v>300734</v>
      </c>
      <c r="I80" s="316">
        <v>3813</v>
      </c>
      <c r="J80" s="316">
        <v>300734</v>
      </c>
      <c r="K80" s="316">
        <v>3813</v>
      </c>
      <c r="L80" s="316">
        <v>1683</v>
      </c>
    </row>
    <row r="81" spans="1:12" ht="12.75" x14ac:dyDescent="0.2">
      <c r="A81" s="316">
        <f>AT3A_Schools_PS!A81</f>
        <v>72</v>
      </c>
      <c r="B81" s="316" t="str">
        <f>AT3A_Schools_PS!B81</f>
        <v>72-VARANASI</v>
      </c>
      <c r="C81" s="438">
        <f>'AT-3'!G80</f>
        <v>1610</v>
      </c>
      <c r="D81" s="438">
        <f>'AT4_enrolment vs availed_PY'!H81+'AT4A_enrolment vs availed_UPY'!H81</f>
        <v>292599</v>
      </c>
      <c r="E81" s="316">
        <v>2300</v>
      </c>
      <c r="F81" s="316">
        <v>246245</v>
      </c>
      <c r="G81" s="316">
        <v>2300</v>
      </c>
      <c r="H81" s="316">
        <v>246245</v>
      </c>
      <c r="I81" s="316">
        <v>2300</v>
      </c>
      <c r="J81" s="316">
        <v>246245</v>
      </c>
      <c r="K81" s="316">
        <v>2300</v>
      </c>
      <c r="L81" s="316">
        <v>2218</v>
      </c>
    </row>
    <row r="82" spans="1:12" ht="12.75" x14ac:dyDescent="0.2">
      <c r="A82" s="316">
        <f>AT3A_Schools_PS!A82</f>
        <v>73</v>
      </c>
      <c r="B82" s="316" t="str">
        <f>AT3A_Schools_PS!B82</f>
        <v>73-SAMBHAL</v>
      </c>
      <c r="C82" s="438">
        <f>'AT-3'!G81</f>
        <v>1582</v>
      </c>
      <c r="D82" s="438">
        <f>'AT4_enrolment vs availed_PY'!H82+'AT4A_enrolment vs availed_UPY'!H82</f>
        <v>214570</v>
      </c>
      <c r="E82" s="316">
        <v>2130</v>
      </c>
      <c r="F82" s="316">
        <v>72688</v>
      </c>
      <c r="G82" s="316">
        <v>2130</v>
      </c>
      <c r="H82" s="316">
        <v>72688</v>
      </c>
      <c r="I82" s="316">
        <v>2130</v>
      </c>
      <c r="J82" s="316">
        <v>72688</v>
      </c>
      <c r="K82" s="316">
        <v>2130</v>
      </c>
      <c r="L82" s="316">
        <v>311</v>
      </c>
    </row>
    <row r="83" spans="1:12" ht="12.75" x14ac:dyDescent="0.2">
      <c r="A83" s="316">
        <f>AT3A_Schools_PS!A83</f>
        <v>74</v>
      </c>
      <c r="B83" s="316" t="str">
        <f>AT3A_Schools_PS!B83</f>
        <v>74-HAPUR</v>
      </c>
      <c r="C83" s="438">
        <f>'AT-3'!G82</f>
        <v>700</v>
      </c>
      <c r="D83" s="438">
        <f>'AT4_enrolment vs availed_PY'!H83+'AT4A_enrolment vs availed_UPY'!H83</f>
        <v>72861</v>
      </c>
      <c r="E83" s="316">
        <v>776</v>
      </c>
      <c r="F83" s="316">
        <v>84079</v>
      </c>
      <c r="G83" s="316">
        <v>776</v>
      </c>
      <c r="H83" s="316">
        <v>84079</v>
      </c>
      <c r="I83" s="316">
        <v>776</v>
      </c>
      <c r="J83" s="316">
        <v>84079</v>
      </c>
      <c r="K83" s="316">
        <v>776</v>
      </c>
      <c r="L83" s="316">
        <v>1156</v>
      </c>
    </row>
    <row r="84" spans="1:12" ht="12.75" x14ac:dyDescent="0.2">
      <c r="A84" s="316">
        <f>AT3A_Schools_PS!A84</f>
        <v>75</v>
      </c>
      <c r="B84" s="316" t="str">
        <f>AT3A_Schools_PS!B84</f>
        <v>75-SHAMLI</v>
      </c>
      <c r="C84" s="438">
        <f>'AT-3'!G83</f>
        <v>800</v>
      </c>
      <c r="D84" s="438">
        <f>'AT4_enrolment vs availed_PY'!H84+'AT4A_enrolment vs availed_UPY'!H84</f>
        <v>85091</v>
      </c>
      <c r="E84" s="316">
        <v>633</v>
      </c>
      <c r="F84" s="316">
        <v>55312</v>
      </c>
      <c r="G84" s="316">
        <v>633</v>
      </c>
      <c r="H84" s="316">
        <v>55312</v>
      </c>
      <c r="I84" s="316">
        <v>633</v>
      </c>
      <c r="J84" s="316">
        <v>55312</v>
      </c>
      <c r="K84" s="316">
        <v>633</v>
      </c>
      <c r="L84" s="316">
        <v>223</v>
      </c>
    </row>
    <row r="85" spans="1:12" ht="12.75" x14ac:dyDescent="0.2"/>
    <row r="86" spans="1:12" ht="12.75" x14ac:dyDescent="0.2"/>
    <row r="87" spans="1:12" ht="12.75" x14ac:dyDescent="0.2"/>
    <row r="88" spans="1:12" ht="12.75" x14ac:dyDescent="0.2"/>
    <row r="89" spans="1:12" ht="12.75" x14ac:dyDescent="0.2"/>
    <row r="90" spans="1:12" ht="12.75" x14ac:dyDescent="0.2">
      <c r="A90" s="222" t="str">
        <f>AT_2A_fundflow!A73</f>
        <v>Date:</v>
      </c>
      <c r="J90" s="388" t="str">
        <f>'AT-1'!J46</f>
        <v>(Signature)</v>
      </c>
    </row>
    <row r="91" spans="1:12" ht="12.75" x14ac:dyDescent="0.2">
      <c r="A91" s="222" t="str">
        <f>AT_2A_fundflow!A74</f>
        <v>Place: LUCKNOW</v>
      </c>
      <c r="J91" s="388" t="str">
        <f>'AT-1'!J47</f>
        <v>Secretary Basic Education Department</v>
      </c>
    </row>
    <row r="92" spans="1:12" ht="12.75" x14ac:dyDescent="0.2">
      <c r="I92" s="388" t="str">
        <f>'AT-1'!I48</f>
        <v>Seal:</v>
      </c>
    </row>
  </sheetData>
  <mergeCells count="11">
    <mergeCell ref="G6:H6"/>
    <mergeCell ref="A3:L3"/>
    <mergeCell ref="A4:L4"/>
    <mergeCell ref="A2:L2"/>
    <mergeCell ref="K6:L6"/>
    <mergeCell ref="I6:J6"/>
    <mergeCell ref="E6:F6"/>
    <mergeCell ref="C6:C7"/>
    <mergeCell ref="A6:A7"/>
    <mergeCell ref="B6:B7"/>
    <mergeCell ref="D6:D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1"/>
  <sheetViews>
    <sheetView view="pageBreakPreview" zoomScaleSheetLayoutView="100" workbookViewId="0">
      <pane xSplit="2" ySplit="9" topLeftCell="C78"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7109375" style="386" customWidth="1"/>
    <col min="2" max="2" width="22.42578125" style="386" customWidth="1"/>
    <col min="3" max="3" width="12.42578125" style="386" customWidth="1"/>
    <col min="4" max="4" width="19.5703125" style="386" customWidth="1"/>
    <col min="5" max="5" width="12.42578125" style="386" customWidth="1"/>
    <col min="6" max="6" width="19.5703125" style="386" customWidth="1"/>
    <col min="7" max="7" width="12.5703125" style="386" customWidth="1"/>
    <col min="8" max="8" width="19.5703125" style="386" customWidth="1"/>
    <col min="9" max="11" width="9.5703125" style="386" hidden="1" customWidth="1"/>
    <col min="12" max="16384" width="14.42578125" style="386"/>
  </cols>
  <sheetData>
    <row r="1" spans="1:26" ht="12.75" x14ac:dyDescent="0.2">
      <c r="A1" s="311"/>
      <c r="B1" s="311"/>
      <c r="C1" s="311"/>
      <c r="D1" s="311"/>
      <c r="E1" s="311"/>
      <c r="F1" s="311"/>
      <c r="G1" s="311"/>
      <c r="H1" s="312" t="s">
        <v>596</v>
      </c>
    </row>
    <row r="2" spans="1:26" ht="12.75" x14ac:dyDescent="0.2">
      <c r="A2" s="594" t="str">
        <f>'AT-2-S1 BUDGET'!A2</f>
        <v>[Mid Day Meal Scheme, U.P.]</v>
      </c>
      <c r="B2" s="595"/>
      <c r="C2" s="595"/>
      <c r="D2" s="595"/>
      <c r="E2" s="595"/>
      <c r="F2" s="595"/>
      <c r="G2" s="595"/>
      <c r="H2" s="595"/>
    </row>
    <row r="3" spans="1:26" ht="23.25" x14ac:dyDescent="0.2">
      <c r="A3" s="597" t="str">
        <f>'AT-2-S1 BUDGET'!A3</f>
        <v>Annual Work Plan and Budget 2018-19</v>
      </c>
      <c r="B3" s="595"/>
      <c r="C3" s="595"/>
      <c r="D3" s="595"/>
      <c r="E3" s="595"/>
      <c r="F3" s="595"/>
      <c r="G3" s="595"/>
      <c r="H3" s="595"/>
    </row>
    <row r="4" spans="1:26" ht="12.75" x14ac:dyDescent="0.2">
      <c r="A4" s="602" t="s">
        <v>597</v>
      </c>
      <c r="B4" s="595"/>
      <c r="C4" s="595"/>
      <c r="D4" s="595"/>
      <c r="E4" s="595"/>
      <c r="F4" s="595"/>
      <c r="G4" s="595"/>
      <c r="H4" s="595"/>
    </row>
    <row r="5" spans="1:26" ht="12.75" x14ac:dyDescent="0.2">
      <c r="A5" s="393" t="str">
        <f>AT_2A_fundflow!A5</f>
        <v>State: UTTAR PRADESH</v>
      </c>
      <c r="B5" s="409"/>
      <c r="C5" s="311"/>
      <c r="D5" s="311"/>
      <c r="E5" s="311"/>
      <c r="F5" s="311"/>
      <c r="G5" s="311"/>
      <c r="H5" s="311"/>
    </row>
    <row r="6" spans="1:26" ht="31.5" customHeight="1" x14ac:dyDescent="0.2">
      <c r="A6" s="603" t="s">
        <v>91</v>
      </c>
      <c r="B6" s="603" t="s">
        <v>99</v>
      </c>
      <c r="C6" s="605" t="s">
        <v>598</v>
      </c>
      <c r="D6" s="607"/>
      <c r="E6" s="605" t="s">
        <v>599</v>
      </c>
      <c r="F6" s="607"/>
      <c r="G6" s="605" t="s">
        <v>600</v>
      </c>
      <c r="H6" s="607"/>
    </row>
    <row r="7" spans="1:26" ht="25.5" x14ac:dyDescent="0.2">
      <c r="A7" s="604"/>
      <c r="B7" s="604"/>
      <c r="C7" s="310" t="s">
        <v>601</v>
      </c>
      <c r="D7" s="310" t="s">
        <v>602</v>
      </c>
      <c r="E7" s="310" t="s">
        <v>601</v>
      </c>
      <c r="F7" s="310" t="s">
        <v>602</v>
      </c>
      <c r="G7" s="310" t="s">
        <v>601</v>
      </c>
      <c r="H7" s="310" t="s">
        <v>602</v>
      </c>
    </row>
    <row r="8" spans="1:26" ht="15.75" customHeight="1" x14ac:dyDescent="0.2">
      <c r="A8" s="310">
        <v>1</v>
      </c>
      <c r="B8" s="310">
        <v>2</v>
      </c>
      <c r="C8" s="310">
        <v>3</v>
      </c>
      <c r="D8" s="310">
        <v>4</v>
      </c>
      <c r="E8" s="310">
        <v>5</v>
      </c>
      <c r="F8" s="310">
        <v>6</v>
      </c>
      <c r="G8" s="310">
        <v>7</v>
      </c>
      <c r="H8" s="310">
        <v>8</v>
      </c>
    </row>
    <row r="9" spans="1:26" ht="12.75" x14ac:dyDescent="0.2">
      <c r="A9" s="314"/>
      <c r="B9" s="314" t="s">
        <v>32</v>
      </c>
      <c r="C9" s="314">
        <f t="shared" ref="C9:H9" si="0">SUM(C10:C84)</f>
        <v>114080</v>
      </c>
      <c r="D9" s="314">
        <f t="shared" si="0"/>
        <v>114080</v>
      </c>
      <c r="E9" s="314">
        <f t="shared" si="0"/>
        <v>1206</v>
      </c>
      <c r="F9" s="314">
        <f t="shared" si="0"/>
        <v>1206</v>
      </c>
      <c r="G9" s="314">
        <f t="shared" si="0"/>
        <v>52559</v>
      </c>
      <c r="H9" s="314">
        <f t="shared" si="0"/>
        <v>52559</v>
      </c>
      <c r="I9" s="222"/>
      <c r="J9" s="222"/>
      <c r="K9" s="222"/>
      <c r="L9" s="222"/>
      <c r="M9" s="222"/>
      <c r="N9" s="222"/>
      <c r="O9" s="222"/>
      <c r="P9" s="222"/>
      <c r="Q9" s="222"/>
      <c r="R9" s="222"/>
      <c r="S9" s="222"/>
      <c r="T9" s="222"/>
      <c r="U9" s="222"/>
      <c r="V9" s="222"/>
      <c r="W9" s="222"/>
      <c r="X9" s="222"/>
      <c r="Y9" s="222"/>
      <c r="Z9" s="222"/>
    </row>
    <row r="10" spans="1:26" ht="12.75" x14ac:dyDescent="0.2">
      <c r="A10" s="316">
        <f>AT3A_Schools_PS!A10</f>
        <v>1</v>
      </c>
      <c r="B10" s="316" t="str">
        <f>AT3A_Schools_PS!B10</f>
        <v>01-AGRA</v>
      </c>
      <c r="C10" s="316">
        <v>2091</v>
      </c>
      <c r="D10" s="316">
        <f t="shared" ref="D10:D84" si="1">C10</f>
        <v>2091</v>
      </c>
      <c r="E10" s="316">
        <v>18</v>
      </c>
      <c r="F10" s="316">
        <v>18</v>
      </c>
      <c r="G10" s="316">
        <v>915</v>
      </c>
      <c r="H10" s="316">
        <v>915</v>
      </c>
      <c r="I10" s="386">
        <f>AT3A_Schools_PS!N10</f>
        <v>2091</v>
      </c>
      <c r="J10" s="386">
        <f>AT3B_Schools_UPS!N10</f>
        <v>18</v>
      </c>
      <c r="K10" s="386">
        <f>AT3C_Schools_UPS!N10</f>
        <v>915</v>
      </c>
    </row>
    <row r="11" spans="1:26" ht="12.75" x14ac:dyDescent="0.2">
      <c r="A11" s="316">
        <f>AT3A_Schools_PS!A11</f>
        <v>2</v>
      </c>
      <c r="B11" s="316" t="str">
        <f>AT3A_Schools_PS!B11</f>
        <v>02-ALIGARH</v>
      </c>
      <c r="C11" s="316">
        <v>1767</v>
      </c>
      <c r="D11" s="316">
        <f t="shared" si="1"/>
        <v>1767</v>
      </c>
      <c r="E11" s="316">
        <v>16</v>
      </c>
      <c r="F11" s="316">
        <v>16</v>
      </c>
      <c r="G11" s="316">
        <v>861</v>
      </c>
      <c r="H11" s="316">
        <v>861</v>
      </c>
      <c r="I11" s="386">
        <f>AT3A_Schools_PS!N11</f>
        <v>1767</v>
      </c>
      <c r="J11" s="386">
        <f>AT3B_Schools_UPS!N11</f>
        <v>16</v>
      </c>
      <c r="K11" s="386">
        <f>AT3C_Schools_UPS!N11</f>
        <v>861</v>
      </c>
    </row>
    <row r="12" spans="1:26" ht="12.75" x14ac:dyDescent="0.2">
      <c r="A12" s="316">
        <f>AT3A_Schools_PS!A12</f>
        <v>3</v>
      </c>
      <c r="B12" s="316" t="str">
        <f>AT3A_Schools_PS!B12</f>
        <v>03-ALLAHABAD</v>
      </c>
      <c r="C12" s="316">
        <v>2565</v>
      </c>
      <c r="D12" s="316">
        <f t="shared" si="1"/>
        <v>2565</v>
      </c>
      <c r="E12" s="316">
        <v>75</v>
      </c>
      <c r="F12" s="316">
        <v>75</v>
      </c>
      <c r="G12" s="316">
        <v>1247</v>
      </c>
      <c r="H12" s="316">
        <v>1247</v>
      </c>
      <c r="I12" s="386">
        <f>AT3A_Schools_PS!N12</f>
        <v>2565</v>
      </c>
      <c r="J12" s="386">
        <f>AT3B_Schools_UPS!N12</f>
        <v>75</v>
      </c>
      <c r="K12" s="386">
        <f>AT3C_Schools_UPS!N12</f>
        <v>1247</v>
      </c>
    </row>
    <row r="13" spans="1:26" ht="12.75" x14ac:dyDescent="0.2">
      <c r="A13" s="316">
        <f>AT3A_Schools_PS!A13</f>
        <v>4</v>
      </c>
      <c r="B13" s="316" t="str">
        <f>AT3A_Schools_PS!B13</f>
        <v>04-AMBEDKAR NAGAR</v>
      </c>
      <c r="C13" s="316">
        <v>1354</v>
      </c>
      <c r="D13" s="316">
        <f t="shared" si="1"/>
        <v>1354</v>
      </c>
      <c r="E13" s="316">
        <v>17</v>
      </c>
      <c r="F13" s="316">
        <v>17</v>
      </c>
      <c r="G13" s="316">
        <v>678</v>
      </c>
      <c r="H13" s="316">
        <v>678</v>
      </c>
      <c r="I13" s="386">
        <f>AT3A_Schools_PS!N13</f>
        <v>1354</v>
      </c>
      <c r="J13" s="386">
        <f>AT3B_Schools_UPS!N13</f>
        <v>17</v>
      </c>
      <c r="K13" s="386">
        <f>AT3C_Schools_UPS!N13</f>
        <v>678</v>
      </c>
    </row>
    <row r="14" spans="1:26" ht="12.75" x14ac:dyDescent="0.2">
      <c r="A14" s="316">
        <f>AT3A_Schools_PS!A14</f>
        <v>5</v>
      </c>
      <c r="B14" s="316" t="str">
        <f>AT3A_Schools_PS!B14</f>
        <v>05-AURAIYA</v>
      </c>
      <c r="C14" s="316">
        <v>1063</v>
      </c>
      <c r="D14" s="316">
        <f t="shared" si="1"/>
        <v>1063</v>
      </c>
      <c r="E14" s="316">
        <v>14</v>
      </c>
      <c r="F14" s="316">
        <v>14</v>
      </c>
      <c r="G14" s="316">
        <v>561</v>
      </c>
      <c r="H14" s="316">
        <v>561</v>
      </c>
      <c r="I14" s="386">
        <f>AT3A_Schools_PS!N14</f>
        <v>1063</v>
      </c>
      <c r="J14" s="386">
        <f>AT3B_Schools_UPS!N14</f>
        <v>14</v>
      </c>
      <c r="K14" s="386">
        <f>AT3C_Schools_UPS!N14</f>
        <v>561</v>
      </c>
    </row>
    <row r="15" spans="1:26" ht="12.75" x14ac:dyDescent="0.2">
      <c r="A15" s="316">
        <f>AT3A_Schools_PS!A15</f>
        <v>6</v>
      </c>
      <c r="B15" s="316" t="str">
        <f>AT3A_Schools_PS!B15</f>
        <v>06-AZAMGARH</v>
      </c>
      <c r="C15" s="316">
        <v>2359</v>
      </c>
      <c r="D15" s="316">
        <f t="shared" si="1"/>
        <v>2359</v>
      </c>
      <c r="E15" s="316">
        <v>10</v>
      </c>
      <c r="F15" s="316">
        <v>10</v>
      </c>
      <c r="G15" s="316">
        <v>1195</v>
      </c>
      <c r="H15" s="316">
        <v>1195</v>
      </c>
      <c r="I15" s="386">
        <f>AT3A_Schools_PS!N15</f>
        <v>2359</v>
      </c>
      <c r="J15" s="386">
        <f>AT3B_Schools_UPS!N15</f>
        <v>10</v>
      </c>
      <c r="K15" s="386">
        <f>AT3C_Schools_UPS!N15</f>
        <v>1195</v>
      </c>
    </row>
    <row r="16" spans="1:26" ht="12.75" x14ac:dyDescent="0.2">
      <c r="A16" s="316">
        <f>AT3A_Schools_PS!A16</f>
        <v>7</v>
      </c>
      <c r="B16" s="316" t="str">
        <f>AT3A_Schools_PS!B16</f>
        <v>07-BADAUN</v>
      </c>
      <c r="C16" s="316">
        <v>1802</v>
      </c>
      <c r="D16" s="316">
        <f t="shared" si="1"/>
        <v>1802</v>
      </c>
      <c r="E16" s="316">
        <v>13</v>
      </c>
      <c r="F16" s="439">
        <v>13</v>
      </c>
      <c r="G16" s="316">
        <v>724</v>
      </c>
      <c r="H16" s="316">
        <v>724</v>
      </c>
      <c r="I16" s="386">
        <f>AT3A_Schools_PS!N16</f>
        <v>1802</v>
      </c>
      <c r="J16" s="386">
        <f>AT3B_Schools_UPS!N16</f>
        <v>13</v>
      </c>
      <c r="K16" s="386">
        <f>AT3C_Schools_UPS!N16</f>
        <v>724</v>
      </c>
    </row>
    <row r="17" spans="1:11" ht="12.75" x14ac:dyDescent="0.2">
      <c r="A17" s="316">
        <f>AT3A_Schools_PS!A17</f>
        <v>8</v>
      </c>
      <c r="B17" s="316" t="str">
        <f>AT3A_Schools_PS!B17</f>
        <v>08-BAGHPAT</v>
      </c>
      <c r="C17" s="316">
        <v>487</v>
      </c>
      <c r="D17" s="316">
        <f t="shared" si="1"/>
        <v>487</v>
      </c>
      <c r="E17" s="316">
        <v>10</v>
      </c>
      <c r="F17" s="316">
        <v>10</v>
      </c>
      <c r="G17" s="316">
        <v>281</v>
      </c>
      <c r="H17" s="316">
        <v>281</v>
      </c>
      <c r="I17" s="386">
        <f>AT3A_Schools_PS!N17</f>
        <v>487</v>
      </c>
      <c r="J17" s="386">
        <f>AT3B_Schools_UPS!N17</f>
        <v>10</v>
      </c>
      <c r="K17" s="386">
        <f>AT3C_Schools_UPS!N17</f>
        <v>281</v>
      </c>
    </row>
    <row r="18" spans="1:11" ht="12.75" x14ac:dyDescent="0.2">
      <c r="A18" s="316">
        <f>AT3A_Schools_PS!A18</f>
        <v>9</v>
      </c>
      <c r="B18" s="316" t="str">
        <f>AT3A_Schools_PS!B18</f>
        <v>09-BAHRAICH</v>
      </c>
      <c r="C18" s="316">
        <v>2475</v>
      </c>
      <c r="D18" s="316">
        <f t="shared" si="1"/>
        <v>2475</v>
      </c>
      <c r="E18" s="316">
        <v>15</v>
      </c>
      <c r="F18" s="316">
        <v>15</v>
      </c>
      <c r="G18" s="316">
        <v>1029</v>
      </c>
      <c r="H18" s="316">
        <v>1029</v>
      </c>
      <c r="I18" s="386">
        <f>AT3A_Schools_PS!N18</f>
        <v>2475</v>
      </c>
      <c r="J18" s="386">
        <f>AT3B_Schools_UPS!N18</f>
        <v>15</v>
      </c>
      <c r="K18" s="386">
        <f>AT3C_Schools_UPS!N18</f>
        <v>1029</v>
      </c>
    </row>
    <row r="19" spans="1:11" ht="12.75" x14ac:dyDescent="0.2">
      <c r="A19" s="316">
        <f>AT3A_Schools_PS!A19</f>
        <v>10</v>
      </c>
      <c r="B19" s="316" t="str">
        <f>AT3A_Schools_PS!B19</f>
        <v>10-BALLIA</v>
      </c>
      <c r="C19" s="316">
        <v>2070</v>
      </c>
      <c r="D19" s="316">
        <f t="shared" si="1"/>
        <v>2070</v>
      </c>
      <c r="E19" s="316">
        <v>0</v>
      </c>
      <c r="F19" s="316">
        <v>0</v>
      </c>
      <c r="G19" s="316">
        <v>772</v>
      </c>
      <c r="H19" s="316">
        <v>772</v>
      </c>
      <c r="I19" s="386">
        <f>AT3A_Schools_PS!N19</f>
        <v>2070</v>
      </c>
      <c r="J19" s="386">
        <f>AT3B_Schools_UPS!N19</f>
        <v>0</v>
      </c>
      <c r="K19" s="386">
        <f>AT3C_Schools_UPS!N19</f>
        <v>772</v>
      </c>
    </row>
    <row r="20" spans="1:11" ht="12.75" x14ac:dyDescent="0.2">
      <c r="A20" s="316">
        <f>AT3A_Schools_PS!A20</f>
        <v>11</v>
      </c>
      <c r="B20" s="316" t="str">
        <f>AT3A_Schools_PS!B20</f>
        <v>11-BALRAMPUR</v>
      </c>
      <c r="C20" s="316">
        <v>1575</v>
      </c>
      <c r="D20" s="316">
        <f t="shared" si="1"/>
        <v>1575</v>
      </c>
      <c r="E20" s="316">
        <v>28</v>
      </c>
      <c r="F20" s="316">
        <v>28</v>
      </c>
      <c r="G20" s="316">
        <v>683</v>
      </c>
      <c r="H20" s="316">
        <v>683</v>
      </c>
      <c r="I20" s="386">
        <f>AT3A_Schools_PS!N20</f>
        <v>1575</v>
      </c>
      <c r="J20" s="386">
        <f>AT3B_Schools_UPS!N20</f>
        <v>28</v>
      </c>
      <c r="K20" s="386">
        <f>AT3C_Schools_UPS!N20</f>
        <v>683</v>
      </c>
    </row>
    <row r="21" spans="1:11" ht="12.75" x14ac:dyDescent="0.2">
      <c r="A21" s="316">
        <f>AT3A_Schools_PS!A21</f>
        <v>12</v>
      </c>
      <c r="B21" s="316" t="str">
        <f>AT3A_Schools_PS!B21</f>
        <v>12-BANDA</v>
      </c>
      <c r="C21" s="316">
        <v>1399</v>
      </c>
      <c r="D21" s="316">
        <f t="shared" si="1"/>
        <v>1399</v>
      </c>
      <c r="E21" s="316">
        <v>4</v>
      </c>
      <c r="F21" s="316">
        <v>4</v>
      </c>
      <c r="G21" s="316">
        <v>699</v>
      </c>
      <c r="H21" s="316">
        <v>699</v>
      </c>
      <c r="I21" s="386">
        <f>AT3A_Schools_PS!N21</f>
        <v>1399</v>
      </c>
      <c r="J21" s="386">
        <f>AT3B_Schools_UPS!N21</f>
        <v>4</v>
      </c>
      <c r="K21" s="386">
        <f>AT3C_Schools_UPS!N21</f>
        <v>699</v>
      </c>
    </row>
    <row r="22" spans="1:11" ht="12.75" x14ac:dyDescent="0.2">
      <c r="A22" s="316">
        <f>AT3A_Schools_PS!A22</f>
        <v>13</v>
      </c>
      <c r="B22" s="316" t="str">
        <f>AT3A_Schools_PS!B22</f>
        <v>13-BARABANKI</v>
      </c>
      <c r="C22" s="316">
        <v>2198</v>
      </c>
      <c r="D22" s="316">
        <f t="shared" si="1"/>
        <v>2198</v>
      </c>
      <c r="E22" s="316">
        <v>0</v>
      </c>
      <c r="F22" s="316">
        <v>0</v>
      </c>
      <c r="G22" s="316">
        <v>911</v>
      </c>
      <c r="H22" s="316">
        <v>911</v>
      </c>
      <c r="I22" s="386">
        <f>AT3A_Schools_PS!N22</f>
        <v>2198</v>
      </c>
      <c r="J22" s="386">
        <f>AT3B_Schools_UPS!N22</f>
        <v>0</v>
      </c>
      <c r="K22" s="386">
        <f>AT3C_Schools_UPS!N22</f>
        <v>911</v>
      </c>
    </row>
    <row r="23" spans="1:11" ht="12.75" x14ac:dyDescent="0.2">
      <c r="A23" s="316">
        <f>AT3A_Schools_PS!A23</f>
        <v>14</v>
      </c>
      <c r="B23" s="316" t="str">
        <f>AT3A_Schools_PS!B23</f>
        <v>14-BAREILY</v>
      </c>
      <c r="C23" s="316">
        <v>2112</v>
      </c>
      <c r="D23" s="316">
        <f t="shared" si="1"/>
        <v>2112</v>
      </c>
      <c r="E23" s="316">
        <v>16</v>
      </c>
      <c r="F23" s="316">
        <v>16</v>
      </c>
      <c r="G23" s="316">
        <v>893</v>
      </c>
      <c r="H23" s="316">
        <v>893</v>
      </c>
      <c r="I23" s="386">
        <f>AT3A_Schools_PS!N23</f>
        <v>2112</v>
      </c>
      <c r="J23" s="386">
        <f>AT3B_Schools_UPS!N23</f>
        <v>16</v>
      </c>
      <c r="K23" s="386">
        <f>AT3C_Schools_UPS!N23</f>
        <v>893</v>
      </c>
    </row>
    <row r="24" spans="1:11" ht="12.75" x14ac:dyDescent="0.2">
      <c r="A24" s="316">
        <f>AT3A_Schools_PS!A24</f>
        <v>15</v>
      </c>
      <c r="B24" s="316" t="str">
        <f>AT3A_Schools_PS!B24</f>
        <v>15-BASTI</v>
      </c>
      <c r="C24" s="316">
        <v>1749</v>
      </c>
      <c r="D24" s="316">
        <f t="shared" si="1"/>
        <v>1749</v>
      </c>
      <c r="E24" s="316">
        <v>16</v>
      </c>
      <c r="F24" s="316">
        <v>16</v>
      </c>
      <c r="G24" s="316">
        <v>774</v>
      </c>
      <c r="H24" s="316">
        <v>774</v>
      </c>
      <c r="I24" s="386">
        <f>AT3A_Schools_PS!N24</f>
        <v>1749</v>
      </c>
      <c r="J24" s="386">
        <f>AT3B_Schools_UPS!N24</f>
        <v>16</v>
      </c>
      <c r="K24" s="386">
        <f>AT3C_Schools_UPS!N24</f>
        <v>774</v>
      </c>
    </row>
    <row r="25" spans="1:11" ht="12.75" x14ac:dyDescent="0.2">
      <c r="A25" s="316">
        <f>AT3A_Schools_PS!A25</f>
        <v>16</v>
      </c>
      <c r="B25" s="316" t="str">
        <f>AT3A_Schools_PS!B25</f>
        <v>16-BHADOHI</v>
      </c>
      <c r="C25" s="316">
        <v>753</v>
      </c>
      <c r="D25" s="316">
        <f t="shared" si="1"/>
        <v>753</v>
      </c>
      <c r="E25" s="316">
        <v>3</v>
      </c>
      <c r="F25" s="316">
        <v>3</v>
      </c>
      <c r="G25" s="316">
        <v>398</v>
      </c>
      <c r="H25" s="316">
        <v>398</v>
      </c>
      <c r="I25" s="386">
        <f>AT3A_Schools_PS!N25</f>
        <v>753</v>
      </c>
      <c r="J25" s="386">
        <f>AT3B_Schools_UPS!N25</f>
        <v>3</v>
      </c>
      <c r="K25" s="386">
        <f>AT3C_Schools_UPS!N25</f>
        <v>398</v>
      </c>
    </row>
    <row r="26" spans="1:11" ht="12.75" x14ac:dyDescent="0.2">
      <c r="A26" s="316">
        <f>AT3A_Schools_PS!A26</f>
        <v>17</v>
      </c>
      <c r="B26" s="316" t="str">
        <f>AT3A_Schools_PS!B26</f>
        <v>17-BIJNOUR</v>
      </c>
      <c r="C26" s="316">
        <v>1794</v>
      </c>
      <c r="D26" s="316">
        <f t="shared" si="1"/>
        <v>1794</v>
      </c>
      <c r="E26" s="316">
        <v>21</v>
      </c>
      <c r="F26" s="316">
        <v>21</v>
      </c>
      <c r="G26" s="316">
        <v>892</v>
      </c>
      <c r="H26" s="316">
        <v>892</v>
      </c>
      <c r="I26" s="386">
        <f>AT3A_Schools_PS!N26</f>
        <v>1794</v>
      </c>
      <c r="J26" s="386">
        <f>AT3B_Schools_UPS!N26</f>
        <v>21</v>
      </c>
      <c r="K26" s="386">
        <f>AT3C_Schools_UPS!N26</f>
        <v>892</v>
      </c>
    </row>
    <row r="27" spans="1:11" ht="12.75" x14ac:dyDescent="0.2">
      <c r="A27" s="316">
        <f>AT3A_Schools_PS!A27</f>
        <v>18</v>
      </c>
      <c r="B27" s="316" t="str">
        <f>AT3A_Schools_PS!B27</f>
        <v>18-BULANDSHAHAR</v>
      </c>
      <c r="C27" s="316">
        <v>1637</v>
      </c>
      <c r="D27" s="316">
        <f t="shared" si="1"/>
        <v>1637</v>
      </c>
      <c r="E27" s="316">
        <v>0</v>
      </c>
      <c r="F27" s="316">
        <v>0</v>
      </c>
      <c r="G27" s="316">
        <v>810</v>
      </c>
      <c r="H27" s="316">
        <v>810</v>
      </c>
      <c r="I27" s="386">
        <f>AT3A_Schools_PS!N27</f>
        <v>1637</v>
      </c>
      <c r="J27" s="386">
        <f>AT3B_Schools_UPS!N27</f>
        <v>0</v>
      </c>
      <c r="K27" s="386">
        <f>AT3C_Schools_UPS!N27</f>
        <v>810</v>
      </c>
    </row>
    <row r="28" spans="1:11" ht="12.75" x14ac:dyDescent="0.2">
      <c r="A28" s="316">
        <f>AT3A_Schools_PS!A28</f>
        <v>19</v>
      </c>
      <c r="B28" s="316" t="str">
        <f>AT3A_Schools_PS!B28</f>
        <v>19-CHANDAULI</v>
      </c>
      <c r="C28" s="316">
        <v>1002</v>
      </c>
      <c r="D28" s="316">
        <f t="shared" si="1"/>
        <v>1002</v>
      </c>
      <c r="E28" s="316">
        <v>4</v>
      </c>
      <c r="F28" s="316">
        <v>4</v>
      </c>
      <c r="G28" s="316">
        <v>545</v>
      </c>
      <c r="H28" s="316">
        <v>545</v>
      </c>
      <c r="I28" s="386">
        <f>AT3A_Schools_PS!N28</f>
        <v>1002</v>
      </c>
      <c r="J28" s="386">
        <f>AT3B_Schools_UPS!N28</f>
        <v>4</v>
      </c>
      <c r="K28" s="386">
        <f>AT3C_Schools_UPS!N28</f>
        <v>545</v>
      </c>
    </row>
    <row r="29" spans="1:11" ht="12.75" x14ac:dyDescent="0.2">
      <c r="A29" s="316">
        <f>AT3A_Schools_PS!A29</f>
        <v>20</v>
      </c>
      <c r="B29" s="316" t="str">
        <f>AT3A_Schools_PS!B29</f>
        <v>20-CHITRAKOOT</v>
      </c>
      <c r="C29" s="316">
        <v>989</v>
      </c>
      <c r="D29" s="316">
        <f t="shared" si="1"/>
        <v>989</v>
      </c>
      <c r="E29" s="316">
        <v>4</v>
      </c>
      <c r="F29" s="316">
        <v>4</v>
      </c>
      <c r="G29" s="316">
        <v>476</v>
      </c>
      <c r="H29" s="316">
        <v>476</v>
      </c>
      <c r="I29" s="386">
        <f>AT3A_Schools_PS!N29</f>
        <v>989</v>
      </c>
      <c r="J29" s="386">
        <f>AT3B_Schools_UPS!N29</f>
        <v>4</v>
      </c>
      <c r="K29" s="386">
        <f>AT3C_Schools_UPS!N29</f>
        <v>476</v>
      </c>
    </row>
    <row r="30" spans="1:11" ht="12.75" x14ac:dyDescent="0.2">
      <c r="A30" s="316">
        <f>AT3A_Schools_PS!A30</f>
        <v>21</v>
      </c>
      <c r="B30" s="316" t="str">
        <f>AT3A_Schools_PS!B30</f>
        <v>21-AMETHI</v>
      </c>
      <c r="C30" s="316">
        <v>1337</v>
      </c>
      <c r="D30" s="316">
        <f t="shared" si="1"/>
        <v>1337</v>
      </c>
      <c r="E30" s="316">
        <v>0</v>
      </c>
      <c r="F30" s="316">
        <v>0</v>
      </c>
      <c r="G30" s="316">
        <v>509</v>
      </c>
      <c r="H30" s="316">
        <v>509</v>
      </c>
      <c r="I30" s="386">
        <f>AT3A_Schools_PS!N30</f>
        <v>1337</v>
      </c>
      <c r="J30" s="386">
        <f>AT3B_Schools_UPS!N30</f>
        <v>0</v>
      </c>
      <c r="K30" s="386">
        <f>AT3C_Schools_UPS!N30</f>
        <v>509</v>
      </c>
    </row>
    <row r="31" spans="1:11" ht="12.75" x14ac:dyDescent="0.2">
      <c r="A31" s="316">
        <f>AT3A_Schools_PS!A31</f>
        <v>22</v>
      </c>
      <c r="B31" s="316" t="str">
        <f>AT3A_Schools_PS!B31</f>
        <v>22-DEORIA</v>
      </c>
      <c r="C31" s="316">
        <v>1919</v>
      </c>
      <c r="D31" s="316">
        <f t="shared" si="1"/>
        <v>1919</v>
      </c>
      <c r="E31" s="316">
        <v>40</v>
      </c>
      <c r="F31" s="316">
        <v>40</v>
      </c>
      <c r="G31" s="316">
        <v>906</v>
      </c>
      <c r="H31" s="316">
        <v>906</v>
      </c>
      <c r="I31" s="386">
        <f>AT3A_Schools_PS!N31</f>
        <v>1919</v>
      </c>
      <c r="J31" s="386">
        <f>AT3B_Schools_UPS!N31</f>
        <v>40</v>
      </c>
      <c r="K31" s="386">
        <f>AT3C_Schools_UPS!N31</f>
        <v>906</v>
      </c>
    </row>
    <row r="32" spans="1:11" ht="12.75" x14ac:dyDescent="0.2">
      <c r="A32" s="316">
        <f>AT3A_Schools_PS!A32</f>
        <v>23</v>
      </c>
      <c r="B32" s="316" t="str">
        <f>AT3A_Schools_PS!B32</f>
        <v>23-ETAH</v>
      </c>
      <c r="C32" s="316">
        <v>1364</v>
      </c>
      <c r="D32" s="316">
        <f t="shared" si="1"/>
        <v>1364</v>
      </c>
      <c r="E32" s="316">
        <v>10</v>
      </c>
      <c r="F32" s="316">
        <v>10</v>
      </c>
      <c r="G32" s="316">
        <v>656</v>
      </c>
      <c r="H32" s="316">
        <v>656</v>
      </c>
      <c r="I32" s="386">
        <f>AT3A_Schools_PS!N32</f>
        <v>1364</v>
      </c>
      <c r="J32" s="386">
        <f>AT3B_Schools_UPS!N32</f>
        <v>10</v>
      </c>
      <c r="K32" s="386">
        <f>AT3C_Schools_UPS!N32</f>
        <v>656</v>
      </c>
    </row>
    <row r="33" spans="1:11" ht="12.75" x14ac:dyDescent="0.2">
      <c r="A33" s="316">
        <f>AT3A_Schools_PS!A33</f>
        <v>24</v>
      </c>
      <c r="B33" s="316" t="str">
        <f>AT3A_Schools_PS!B33</f>
        <v>24-FAIZABAD</v>
      </c>
      <c r="C33" s="316">
        <v>1539</v>
      </c>
      <c r="D33" s="316">
        <f t="shared" si="1"/>
        <v>1539</v>
      </c>
      <c r="E33" s="316">
        <v>16</v>
      </c>
      <c r="F33" s="316">
        <v>16</v>
      </c>
      <c r="G33" s="316">
        <v>702</v>
      </c>
      <c r="H33" s="316">
        <v>702</v>
      </c>
      <c r="I33" s="386">
        <f>AT3A_Schools_PS!N33</f>
        <v>1539</v>
      </c>
      <c r="J33" s="386">
        <f>AT3B_Schools_UPS!N33</f>
        <v>16</v>
      </c>
      <c r="K33" s="386">
        <f>AT3C_Schools_UPS!N33</f>
        <v>702</v>
      </c>
    </row>
    <row r="34" spans="1:11" ht="12.75" x14ac:dyDescent="0.2">
      <c r="A34" s="316">
        <f>AT3A_Schools_PS!A34</f>
        <v>25</v>
      </c>
      <c r="B34" s="316" t="str">
        <f>AT3A_Schools_PS!B34</f>
        <v>25-FARRUKHABAD</v>
      </c>
      <c r="C34" s="316">
        <v>1290</v>
      </c>
      <c r="D34" s="316">
        <f t="shared" si="1"/>
        <v>1290</v>
      </c>
      <c r="E34" s="316">
        <v>12</v>
      </c>
      <c r="F34" s="316">
        <v>12</v>
      </c>
      <c r="G34" s="316">
        <v>672</v>
      </c>
      <c r="H34" s="316">
        <v>672</v>
      </c>
      <c r="I34" s="386">
        <f>AT3A_Schools_PS!N34</f>
        <v>1290</v>
      </c>
      <c r="J34" s="386">
        <f>AT3B_Schools_UPS!N34</f>
        <v>12</v>
      </c>
      <c r="K34" s="386">
        <f>AT3C_Schools_UPS!N34</f>
        <v>672</v>
      </c>
    </row>
    <row r="35" spans="1:11" ht="12.75" x14ac:dyDescent="0.2">
      <c r="A35" s="316">
        <f>AT3A_Schools_PS!A35</f>
        <v>26</v>
      </c>
      <c r="B35" s="316" t="str">
        <f>AT3A_Schools_PS!B35</f>
        <v>26-FATEHPUR</v>
      </c>
      <c r="C35" s="316">
        <v>1937</v>
      </c>
      <c r="D35" s="316">
        <f t="shared" si="1"/>
        <v>1937</v>
      </c>
      <c r="E35" s="316">
        <v>12</v>
      </c>
      <c r="F35" s="316">
        <v>12</v>
      </c>
      <c r="G35" s="316">
        <v>869</v>
      </c>
      <c r="H35" s="316">
        <v>869</v>
      </c>
      <c r="I35" s="386">
        <f>AT3A_Schools_PS!N35</f>
        <v>1937</v>
      </c>
      <c r="J35" s="386">
        <f>AT3B_Schools_UPS!N35</f>
        <v>12</v>
      </c>
      <c r="K35" s="386">
        <f>AT3C_Schools_UPS!N35</f>
        <v>869</v>
      </c>
    </row>
    <row r="36" spans="1:11" ht="12.75" x14ac:dyDescent="0.2">
      <c r="A36" s="316">
        <f>AT3A_Schools_PS!A36</f>
        <v>27</v>
      </c>
      <c r="B36" s="316" t="str">
        <f>AT3A_Schools_PS!B36</f>
        <v>27-FIROZABAD</v>
      </c>
      <c r="C36" s="316">
        <v>1528</v>
      </c>
      <c r="D36" s="316">
        <f t="shared" si="1"/>
        <v>1528</v>
      </c>
      <c r="E36" s="316">
        <v>18</v>
      </c>
      <c r="F36" s="316">
        <v>18</v>
      </c>
      <c r="G36" s="316">
        <v>716</v>
      </c>
      <c r="H36" s="316">
        <v>716</v>
      </c>
      <c r="I36" s="386">
        <f>AT3A_Schools_PS!N36</f>
        <v>1528</v>
      </c>
      <c r="J36" s="386">
        <f>AT3B_Schools_UPS!N36</f>
        <v>18</v>
      </c>
      <c r="K36" s="386">
        <f>AT3C_Schools_UPS!N36</f>
        <v>716</v>
      </c>
    </row>
    <row r="37" spans="1:11" ht="12.75" x14ac:dyDescent="0.2">
      <c r="A37" s="316">
        <f>AT3A_Schools_PS!A37</f>
        <v>28</v>
      </c>
      <c r="B37" s="316" t="str">
        <f>AT3A_Schools_PS!B37</f>
        <v>28-G.B. NAGAR</v>
      </c>
      <c r="C37" s="316">
        <v>471</v>
      </c>
      <c r="D37" s="316">
        <f t="shared" si="1"/>
        <v>471</v>
      </c>
      <c r="E37" s="316">
        <v>6</v>
      </c>
      <c r="F37" s="316">
        <v>6</v>
      </c>
      <c r="G37" s="316">
        <v>267</v>
      </c>
      <c r="H37" s="316">
        <v>267</v>
      </c>
      <c r="I37" s="386">
        <f>AT3A_Schools_PS!N37</f>
        <v>471</v>
      </c>
      <c r="J37" s="386">
        <f>AT3B_Schools_UPS!N37</f>
        <v>6</v>
      </c>
      <c r="K37" s="386">
        <f>AT3C_Schools_UPS!N37</f>
        <v>267</v>
      </c>
    </row>
    <row r="38" spans="1:11" ht="12.75" x14ac:dyDescent="0.2">
      <c r="A38" s="316">
        <f>AT3A_Schools_PS!A38</f>
        <v>29</v>
      </c>
      <c r="B38" s="316" t="str">
        <f>AT3A_Schools_PS!B38</f>
        <v>29-GHAZIPUR</v>
      </c>
      <c r="C38" s="316">
        <v>2006</v>
      </c>
      <c r="D38" s="316">
        <f t="shared" si="1"/>
        <v>2006</v>
      </c>
      <c r="E38" s="316">
        <v>24</v>
      </c>
      <c r="F38" s="316">
        <v>24</v>
      </c>
      <c r="G38" s="316">
        <v>982</v>
      </c>
      <c r="H38" s="316">
        <v>982</v>
      </c>
      <c r="I38" s="386">
        <f>AT3A_Schools_PS!N38</f>
        <v>2006</v>
      </c>
      <c r="J38" s="386">
        <f>AT3B_Schools_UPS!N38</f>
        <v>24</v>
      </c>
      <c r="K38" s="386">
        <f>AT3C_Schools_UPS!N38</f>
        <v>982</v>
      </c>
    </row>
    <row r="39" spans="1:11" ht="12.75" x14ac:dyDescent="0.2">
      <c r="A39" s="316">
        <f>AT3A_Schools_PS!A39</f>
        <v>30</v>
      </c>
      <c r="B39" s="316" t="str">
        <f>AT3A_Schools_PS!B39</f>
        <v>30-GHAZIYABAD</v>
      </c>
      <c r="C39" s="316">
        <v>400</v>
      </c>
      <c r="D39" s="316">
        <f t="shared" si="1"/>
        <v>400</v>
      </c>
      <c r="E39" s="316">
        <v>13</v>
      </c>
      <c r="F39" s="316">
        <v>13</v>
      </c>
      <c r="G39" s="316">
        <v>260</v>
      </c>
      <c r="H39" s="316">
        <v>260</v>
      </c>
      <c r="I39" s="386">
        <f>AT3A_Schools_PS!N39</f>
        <v>400</v>
      </c>
      <c r="J39" s="386">
        <f>AT3B_Schools_UPS!N39</f>
        <v>13</v>
      </c>
      <c r="K39" s="386">
        <f>AT3C_Schools_UPS!N39</f>
        <v>260</v>
      </c>
    </row>
    <row r="40" spans="1:11" ht="12.75" x14ac:dyDescent="0.2">
      <c r="A40" s="316">
        <f>AT3A_Schools_PS!A40</f>
        <v>31</v>
      </c>
      <c r="B40" s="316" t="str">
        <f>AT3A_Schools_PS!B40</f>
        <v>31-GONDA</v>
      </c>
      <c r="C40" s="316">
        <v>2232</v>
      </c>
      <c r="D40" s="316">
        <f t="shared" si="1"/>
        <v>2232</v>
      </c>
      <c r="E40" s="316">
        <v>26</v>
      </c>
      <c r="F40" s="316">
        <v>26</v>
      </c>
      <c r="G40" s="316">
        <v>951</v>
      </c>
      <c r="H40" s="316">
        <v>951</v>
      </c>
      <c r="I40" s="386">
        <f>AT3A_Schools_PS!N40</f>
        <v>2232</v>
      </c>
      <c r="J40" s="386">
        <f>AT3B_Schools_UPS!N40</f>
        <v>26</v>
      </c>
      <c r="K40" s="386">
        <f>AT3C_Schools_UPS!N40</f>
        <v>951</v>
      </c>
    </row>
    <row r="41" spans="1:11" ht="12.75" x14ac:dyDescent="0.2">
      <c r="A41" s="316">
        <f>AT3A_Schools_PS!A41</f>
        <v>32</v>
      </c>
      <c r="B41" s="316" t="str">
        <f>AT3A_Schools_PS!B41</f>
        <v>32-GORAKHPUR</v>
      </c>
      <c r="C41" s="316">
        <v>2169</v>
      </c>
      <c r="D41" s="316">
        <f t="shared" si="1"/>
        <v>2169</v>
      </c>
      <c r="E41" s="316">
        <v>34</v>
      </c>
      <c r="F41" s="316">
        <v>34</v>
      </c>
      <c r="G41" s="316">
        <v>1018</v>
      </c>
      <c r="H41" s="316">
        <v>1018</v>
      </c>
      <c r="I41" s="386">
        <f>AT3A_Schools_PS!N41</f>
        <v>2169</v>
      </c>
      <c r="J41" s="386">
        <f>AT3B_Schools_UPS!N41</f>
        <v>34</v>
      </c>
      <c r="K41" s="386">
        <f>AT3C_Schools_UPS!N41</f>
        <v>1018</v>
      </c>
    </row>
    <row r="42" spans="1:11" ht="12.75" x14ac:dyDescent="0.2">
      <c r="A42" s="316">
        <f>AT3A_Schools_PS!A42</f>
        <v>33</v>
      </c>
      <c r="B42" s="316" t="str">
        <f>AT3A_Schools_PS!B42</f>
        <v>33-HAMEERPUR</v>
      </c>
      <c r="C42" s="316">
        <v>801</v>
      </c>
      <c r="D42" s="316">
        <f t="shared" si="1"/>
        <v>801</v>
      </c>
      <c r="E42" s="316">
        <v>5</v>
      </c>
      <c r="F42" s="316">
        <v>5</v>
      </c>
      <c r="G42" s="316">
        <v>425</v>
      </c>
      <c r="H42" s="316">
        <v>425</v>
      </c>
      <c r="I42" s="386">
        <f>AT3A_Schools_PS!N42</f>
        <v>801</v>
      </c>
      <c r="J42" s="386">
        <f>AT3B_Schools_UPS!N42</f>
        <v>5</v>
      </c>
      <c r="K42" s="386">
        <f>AT3C_Schools_UPS!N42</f>
        <v>425</v>
      </c>
    </row>
    <row r="43" spans="1:11" ht="12.75" x14ac:dyDescent="0.2">
      <c r="A43" s="316">
        <f>AT3A_Schools_PS!A43</f>
        <v>34</v>
      </c>
      <c r="B43" s="316" t="str">
        <f>AT3A_Schools_PS!B43</f>
        <v>34-HARDOI</v>
      </c>
      <c r="C43" s="316">
        <v>2847</v>
      </c>
      <c r="D43" s="316">
        <f t="shared" si="1"/>
        <v>2847</v>
      </c>
      <c r="E43" s="316">
        <v>6</v>
      </c>
      <c r="F43" s="316">
        <v>6</v>
      </c>
      <c r="G43" s="316">
        <v>1140</v>
      </c>
      <c r="H43" s="316">
        <v>1140</v>
      </c>
      <c r="I43" s="386">
        <f>AT3A_Schools_PS!N43</f>
        <v>2847</v>
      </c>
      <c r="J43" s="386">
        <f>AT3B_Schools_UPS!N43</f>
        <v>6</v>
      </c>
      <c r="K43" s="386">
        <f>AT3C_Schools_UPS!N43</f>
        <v>1140</v>
      </c>
    </row>
    <row r="44" spans="1:11" ht="12.75" x14ac:dyDescent="0.2">
      <c r="A44" s="316">
        <f>AT3A_Schools_PS!A44</f>
        <v>35</v>
      </c>
      <c r="B44" s="316" t="str">
        <f>AT3A_Schools_PS!B44</f>
        <v>35-HATHRAS</v>
      </c>
      <c r="C44" s="316">
        <v>1055</v>
      </c>
      <c r="D44" s="316">
        <f t="shared" si="1"/>
        <v>1055</v>
      </c>
      <c r="E44" s="316">
        <v>21</v>
      </c>
      <c r="F44" s="316">
        <v>21</v>
      </c>
      <c r="G44" s="316">
        <v>510</v>
      </c>
      <c r="H44" s="316">
        <v>510</v>
      </c>
      <c r="I44" s="386">
        <f>AT3A_Schools_PS!N44</f>
        <v>1055</v>
      </c>
      <c r="J44" s="386">
        <f>AT3B_Schools_UPS!N44</f>
        <v>21</v>
      </c>
      <c r="K44" s="386">
        <f>AT3C_Schools_UPS!N44</f>
        <v>510</v>
      </c>
    </row>
    <row r="45" spans="1:11" ht="12.75" x14ac:dyDescent="0.2">
      <c r="A45" s="316">
        <f>AT3A_Schools_PS!A45</f>
        <v>36</v>
      </c>
      <c r="B45" s="316" t="str">
        <f>AT3A_Schools_PS!B45</f>
        <v>36-ITAWAH</v>
      </c>
      <c r="C45" s="316">
        <v>1238</v>
      </c>
      <c r="D45" s="316">
        <f t="shared" si="1"/>
        <v>1238</v>
      </c>
      <c r="E45" s="316">
        <v>15</v>
      </c>
      <c r="F45" s="316">
        <v>15</v>
      </c>
      <c r="G45" s="316">
        <v>631</v>
      </c>
      <c r="H45" s="316">
        <v>631</v>
      </c>
      <c r="I45" s="386">
        <f>AT3A_Schools_PS!N45</f>
        <v>1238</v>
      </c>
      <c r="J45" s="386">
        <f>AT3B_Schools_UPS!N45</f>
        <v>15</v>
      </c>
      <c r="K45" s="386">
        <f>AT3C_Schools_UPS!N45</f>
        <v>631</v>
      </c>
    </row>
    <row r="46" spans="1:11" ht="12.75" x14ac:dyDescent="0.2">
      <c r="A46" s="316">
        <f>AT3A_Schools_PS!A46</f>
        <v>37</v>
      </c>
      <c r="B46" s="316" t="str">
        <f>AT3A_Schools_PS!B46</f>
        <v>37-J.P. NAGAR</v>
      </c>
      <c r="C46" s="316">
        <v>1079</v>
      </c>
      <c r="D46" s="316">
        <f t="shared" si="1"/>
        <v>1079</v>
      </c>
      <c r="E46" s="316">
        <v>10</v>
      </c>
      <c r="F46" s="316">
        <v>10</v>
      </c>
      <c r="G46" s="316">
        <v>531</v>
      </c>
      <c r="H46" s="316">
        <v>531</v>
      </c>
      <c r="I46" s="386">
        <f>AT3A_Schools_PS!N46</f>
        <v>1079</v>
      </c>
      <c r="J46" s="386">
        <f>AT3B_Schools_UPS!N46</f>
        <v>10</v>
      </c>
      <c r="K46" s="386">
        <f>AT3C_Schools_UPS!N46</f>
        <v>531</v>
      </c>
    </row>
    <row r="47" spans="1:11" ht="12.75" x14ac:dyDescent="0.2">
      <c r="A47" s="316">
        <f>AT3A_Schools_PS!A47</f>
        <v>38</v>
      </c>
      <c r="B47" s="316" t="str">
        <f>AT3A_Schools_PS!B47</f>
        <v>38-JALAUN</v>
      </c>
      <c r="C47" s="316">
        <v>1256</v>
      </c>
      <c r="D47" s="316">
        <f t="shared" si="1"/>
        <v>1256</v>
      </c>
      <c r="E47" s="316">
        <v>9</v>
      </c>
      <c r="F47" s="316">
        <v>9</v>
      </c>
      <c r="G47" s="316">
        <v>653</v>
      </c>
      <c r="H47" s="316">
        <v>653</v>
      </c>
      <c r="I47" s="386">
        <f>AT3A_Schools_PS!N47</f>
        <v>1256</v>
      </c>
      <c r="J47" s="386">
        <f>AT3B_Schools_UPS!N47</f>
        <v>9</v>
      </c>
      <c r="K47" s="386">
        <f>AT3C_Schools_UPS!N47</f>
        <v>653</v>
      </c>
    </row>
    <row r="48" spans="1:11" ht="12.75" x14ac:dyDescent="0.2">
      <c r="A48" s="316">
        <f>AT3A_Schools_PS!A48</f>
        <v>39</v>
      </c>
      <c r="B48" s="316" t="str">
        <f>AT3A_Schools_PS!B48</f>
        <v>39-JAUNPUR</v>
      </c>
      <c r="C48" s="316">
        <v>2417</v>
      </c>
      <c r="D48" s="316">
        <f t="shared" si="1"/>
        <v>2417</v>
      </c>
      <c r="E48" s="316">
        <v>33</v>
      </c>
      <c r="F48" s="316">
        <v>33</v>
      </c>
      <c r="G48" s="316">
        <v>1102</v>
      </c>
      <c r="H48" s="316">
        <v>1102</v>
      </c>
      <c r="I48" s="386">
        <f>AT3A_Schools_PS!N48</f>
        <v>2417</v>
      </c>
      <c r="J48" s="386">
        <f>AT3B_Schools_UPS!N48</f>
        <v>33</v>
      </c>
      <c r="K48" s="386">
        <f>AT3C_Schools_UPS!N48</f>
        <v>1102</v>
      </c>
    </row>
    <row r="49" spans="1:11" ht="12.75" x14ac:dyDescent="0.2">
      <c r="A49" s="316">
        <f>AT3A_Schools_PS!A49</f>
        <v>40</v>
      </c>
      <c r="B49" s="316" t="str">
        <f>AT3A_Schools_PS!B49</f>
        <v>40-JHANSI</v>
      </c>
      <c r="C49" s="316">
        <v>1200</v>
      </c>
      <c r="D49" s="316">
        <f t="shared" si="1"/>
        <v>1200</v>
      </c>
      <c r="E49" s="316">
        <v>9</v>
      </c>
      <c r="F49" s="316">
        <v>9</v>
      </c>
      <c r="G49" s="316">
        <v>636</v>
      </c>
      <c r="H49" s="316">
        <v>636</v>
      </c>
      <c r="I49" s="386">
        <f>AT3A_Schools_PS!N49</f>
        <v>1200</v>
      </c>
      <c r="J49" s="386">
        <f>AT3B_Schools_UPS!N49</f>
        <v>9</v>
      </c>
      <c r="K49" s="386">
        <f>AT3C_Schools_UPS!N49</f>
        <v>636</v>
      </c>
    </row>
    <row r="50" spans="1:11" ht="12.75" x14ac:dyDescent="0.2">
      <c r="A50" s="316">
        <f>AT3A_Schools_PS!A50</f>
        <v>41</v>
      </c>
      <c r="B50" s="316" t="str">
        <f>AT3A_Schools_PS!B50</f>
        <v>41-KANNAUJ</v>
      </c>
      <c r="C50" s="316">
        <v>1200</v>
      </c>
      <c r="D50" s="316">
        <f t="shared" si="1"/>
        <v>1200</v>
      </c>
      <c r="E50" s="316">
        <v>21</v>
      </c>
      <c r="F50" s="316">
        <v>21</v>
      </c>
      <c r="G50" s="316">
        <v>544</v>
      </c>
      <c r="H50" s="316">
        <v>544</v>
      </c>
      <c r="I50" s="386">
        <f>AT3A_Schools_PS!N50</f>
        <v>1200</v>
      </c>
      <c r="J50" s="386">
        <f>AT3B_Schools_UPS!N50</f>
        <v>21</v>
      </c>
      <c r="K50" s="386">
        <f>AT3C_Schools_UPS!N50</f>
        <v>544</v>
      </c>
    </row>
    <row r="51" spans="1:11" ht="12.75" x14ac:dyDescent="0.2">
      <c r="A51" s="316">
        <f>AT3A_Schools_PS!A51</f>
        <v>42</v>
      </c>
      <c r="B51" s="316" t="str">
        <f>AT3A_Schools_PS!B51</f>
        <v>42-KANPUR DEHAT</v>
      </c>
      <c r="C51" s="316">
        <v>1610</v>
      </c>
      <c r="D51" s="316">
        <f t="shared" si="1"/>
        <v>1610</v>
      </c>
      <c r="E51" s="316">
        <v>6</v>
      </c>
      <c r="F51" s="316">
        <v>6</v>
      </c>
      <c r="G51" s="316">
        <v>764</v>
      </c>
      <c r="H51" s="316">
        <v>764</v>
      </c>
      <c r="I51" s="386">
        <f>AT3A_Schools_PS!N51</f>
        <v>1610</v>
      </c>
      <c r="J51" s="386">
        <f>AT3B_Schools_UPS!N51</f>
        <v>6</v>
      </c>
      <c r="K51" s="386">
        <f>AT3C_Schools_UPS!N51</f>
        <v>764</v>
      </c>
    </row>
    <row r="52" spans="1:11" ht="12.75" x14ac:dyDescent="0.2">
      <c r="A52" s="316">
        <f>AT3A_Schools_PS!A52</f>
        <v>43</v>
      </c>
      <c r="B52" s="316" t="str">
        <f>AT3A_Schools_PS!B52</f>
        <v>43-KANPUR NAGAR</v>
      </c>
      <c r="C52" s="316">
        <v>1644</v>
      </c>
      <c r="D52" s="316">
        <f t="shared" si="1"/>
        <v>1644</v>
      </c>
      <c r="E52" s="316">
        <v>36</v>
      </c>
      <c r="F52" s="316">
        <v>36</v>
      </c>
      <c r="G52" s="316">
        <v>791</v>
      </c>
      <c r="H52" s="316">
        <v>791</v>
      </c>
      <c r="I52" s="386">
        <f>AT3A_Schools_PS!N52</f>
        <v>1644</v>
      </c>
      <c r="J52" s="386">
        <f>AT3B_Schools_UPS!N52</f>
        <v>36</v>
      </c>
      <c r="K52" s="386">
        <f>AT3C_Schools_UPS!N52</f>
        <v>791</v>
      </c>
    </row>
    <row r="53" spans="1:11" ht="12.75" x14ac:dyDescent="0.2">
      <c r="A53" s="316">
        <f>AT3A_Schools_PS!A53</f>
        <v>44</v>
      </c>
      <c r="B53" s="316" t="str">
        <f>AT3A_Schools_PS!B53</f>
        <v>44-KAAS GANJ</v>
      </c>
      <c r="C53" s="316">
        <v>996</v>
      </c>
      <c r="D53" s="316">
        <f t="shared" si="1"/>
        <v>996</v>
      </c>
      <c r="E53" s="316">
        <v>4</v>
      </c>
      <c r="F53" s="316">
        <v>4</v>
      </c>
      <c r="G53" s="316">
        <v>495</v>
      </c>
      <c r="H53" s="316">
        <v>495</v>
      </c>
      <c r="I53" s="386">
        <f>AT3A_Schools_PS!N53</f>
        <v>996</v>
      </c>
      <c r="J53" s="386">
        <f>AT3B_Schools_UPS!N53</f>
        <v>4</v>
      </c>
      <c r="K53" s="386">
        <f>AT3C_Schools_UPS!N53</f>
        <v>495</v>
      </c>
    </row>
    <row r="54" spans="1:11" ht="12.75" x14ac:dyDescent="0.2">
      <c r="A54" s="316">
        <f>AT3A_Schools_PS!A54</f>
        <v>45</v>
      </c>
      <c r="B54" s="316" t="str">
        <f>AT3A_Schools_PS!B54</f>
        <v>45-KAUSHAMBI</v>
      </c>
      <c r="C54" s="316">
        <v>941</v>
      </c>
      <c r="D54" s="316">
        <f t="shared" si="1"/>
        <v>941</v>
      </c>
      <c r="E54" s="316">
        <v>12</v>
      </c>
      <c r="F54" s="316">
        <v>12</v>
      </c>
      <c r="G54" s="316">
        <v>524</v>
      </c>
      <c r="H54" s="316">
        <v>524</v>
      </c>
      <c r="I54" s="386">
        <f>AT3A_Schools_PS!N54</f>
        <v>941</v>
      </c>
      <c r="J54" s="386">
        <f>AT3B_Schools_UPS!N54</f>
        <v>12</v>
      </c>
      <c r="K54" s="386">
        <f>AT3C_Schools_UPS!N54</f>
        <v>524</v>
      </c>
    </row>
    <row r="55" spans="1:11" ht="12.75" x14ac:dyDescent="0.2">
      <c r="A55" s="316">
        <f>AT3A_Schools_PS!A55</f>
        <v>46</v>
      </c>
      <c r="B55" s="316" t="str">
        <f>AT3A_Schools_PS!B55</f>
        <v>46-KUSHINAGAR</v>
      </c>
      <c r="C55" s="316">
        <v>2203</v>
      </c>
      <c r="D55" s="316">
        <f t="shared" si="1"/>
        <v>2203</v>
      </c>
      <c r="E55" s="316">
        <v>40</v>
      </c>
      <c r="F55" s="316">
        <v>40</v>
      </c>
      <c r="G55" s="316">
        <v>922</v>
      </c>
      <c r="H55" s="316">
        <v>922</v>
      </c>
      <c r="I55" s="386">
        <f>AT3A_Schools_PS!N55</f>
        <v>2203</v>
      </c>
      <c r="J55" s="386">
        <f>AT3B_Schools_UPS!N55</f>
        <v>40</v>
      </c>
      <c r="K55" s="386">
        <f>AT3C_Schools_UPS!N55</f>
        <v>922</v>
      </c>
    </row>
    <row r="56" spans="1:11" ht="12.75" x14ac:dyDescent="0.2">
      <c r="A56" s="316">
        <f>AT3A_Schools_PS!A56</f>
        <v>47</v>
      </c>
      <c r="B56" s="316" t="str">
        <f>AT3A_Schools_PS!B56</f>
        <v>47-LAKHIMPUR KHERI</v>
      </c>
      <c r="C56" s="316">
        <v>2722</v>
      </c>
      <c r="D56" s="316">
        <f t="shared" si="1"/>
        <v>2722</v>
      </c>
      <c r="E56" s="316">
        <v>8</v>
      </c>
      <c r="F56" s="316">
        <v>8</v>
      </c>
      <c r="G56" s="316">
        <v>1200</v>
      </c>
      <c r="H56" s="316">
        <v>1200</v>
      </c>
      <c r="I56" s="386">
        <f>AT3A_Schools_PS!N56</f>
        <v>2722</v>
      </c>
      <c r="J56" s="386">
        <f>AT3B_Schools_UPS!N56</f>
        <v>8</v>
      </c>
      <c r="K56" s="386">
        <f>AT3C_Schools_UPS!N56</f>
        <v>1200</v>
      </c>
    </row>
    <row r="57" spans="1:11" ht="12.75" x14ac:dyDescent="0.2">
      <c r="A57" s="316">
        <f>AT3A_Schools_PS!A57</f>
        <v>48</v>
      </c>
      <c r="B57" s="316" t="str">
        <f>AT3A_Schools_PS!B57</f>
        <v>48-LALITPUR</v>
      </c>
      <c r="C57" s="316">
        <v>1049</v>
      </c>
      <c r="D57" s="316">
        <f t="shared" si="1"/>
        <v>1049</v>
      </c>
      <c r="E57" s="316">
        <v>3</v>
      </c>
      <c r="F57" s="316">
        <v>3</v>
      </c>
      <c r="G57" s="316">
        <v>510</v>
      </c>
      <c r="H57" s="316">
        <v>510</v>
      </c>
      <c r="I57" s="386">
        <f>AT3A_Schools_PS!N57</f>
        <v>1049</v>
      </c>
      <c r="J57" s="386">
        <f>AT3B_Schools_UPS!N57</f>
        <v>3</v>
      </c>
      <c r="K57" s="386">
        <f>AT3C_Schools_UPS!N57</f>
        <v>510</v>
      </c>
    </row>
    <row r="58" spans="1:11" ht="12.75" x14ac:dyDescent="0.2">
      <c r="A58" s="316">
        <f>AT3A_Schools_PS!A58</f>
        <v>49</v>
      </c>
      <c r="B58" s="316" t="str">
        <f>AT3A_Schools_PS!B58</f>
        <v>49-LUCKNOW</v>
      </c>
      <c r="C58" s="316">
        <v>1396</v>
      </c>
      <c r="D58" s="316">
        <f t="shared" si="1"/>
        <v>1396</v>
      </c>
      <c r="E58" s="316">
        <v>64</v>
      </c>
      <c r="F58" s="316">
        <v>64</v>
      </c>
      <c r="G58" s="316">
        <v>571</v>
      </c>
      <c r="H58" s="316">
        <v>571</v>
      </c>
      <c r="I58" s="386">
        <f>AT3A_Schools_PS!N58</f>
        <v>1396</v>
      </c>
      <c r="J58" s="386">
        <f>AT3B_Schools_UPS!N58</f>
        <v>64</v>
      </c>
      <c r="K58" s="386">
        <f>AT3C_Schools_UPS!N58</f>
        <v>571</v>
      </c>
    </row>
    <row r="59" spans="1:11" ht="12.75" x14ac:dyDescent="0.2">
      <c r="A59" s="316">
        <f>AT3A_Schools_PS!A59</f>
        <v>50</v>
      </c>
      <c r="B59" s="316" t="str">
        <f>AT3A_Schools_PS!B59</f>
        <v>50-MAHOBA</v>
      </c>
      <c r="C59" s="316">
        <v>673</v>
      </c>
      <c r="D59" s="316">
        <f t="shared" si="1"/>
        <v>673</v>
      </c>
      <c r="E59" s="316">
        <v>6</v>
      </c>
      <c r="F59" s="316">
        <v>6</v>
      </c>
      <c r="G59" s="316">
        <v>375</v>
      </c>
      <c r="H59" s="439">
        <v>375</v>
      </c>
      <c r="I59" s="386">
        <f>AT3A_Schools_PS!N59</f>
        <v>673</v>
      </c>
      <c r="J59" s="386">
        <f>AT3B_Schools_UPS!N59</f>
        <v>6</v>
      </c>
      <c r="K59" s="386">
        <f>AT3C_Schools_UPS!N59</f>
        <v>375</v>
      </c>
    </row>
    <row r="60" spans="1:11" ht="12.75" x14ac:dyDescent="0.2">
      <c r="A60" s="316">
        <f>AT3A_Schools_PS!A60</f>
        <v>51</v>
      </c>
      <c r="B60" s="316" t="str">
        <f>AT3A_Schools_PS!B60</f>
        <v>51-MAHRAJGANJ</v>
      </c>
      <c r="C60" s="316">
        <v>1485</v>
      </c>
      <c r="D60" s="316">
        <f t="shared" si="1"/>
        <v>1485</v>
      </c>
      <c r="E60" s="316">
        <v>38</v>
      </c>
      <c r="F60" s="316">
        <v>38</v>
      </c>
      <c r="G60" s="316">
        <v>719</v>
      </c>
      <c r="H60" s="316">
        <v>719</v>
      </c>
      <c r="I60" s="386">
        <f>AT3A_Schools_PS!N60</f>
        <v>1485</v>
      </c>
      <c r="J60" s="386">
        <f>AT3B_Schools_UPS!N60</f>
        <v>38</v>
      </c>
      <c r="K60" s="386">
        <f>AT3C_Schools_UPS!N60</f>
        <v>719</v>
      </c>
    </row>
    <row r="61" spans="1:11" ht="12.75" x14ac:dyDescent="0.2">
      <c r="A61" s="316">
        <f>AT3A_Schools_PS!A61</f>
        <v>52</v>
      </c>
      <c r="B61" s="316" t="str">
        <f>AT3A_Schools_PS!B61</f>
        <v>52-MAINPURI</v>
      </c>
      <c r="C61" s="316">
        <v>1637</v>
      </c>
      <c r="D61" s="316">
        <f t="shared" si="1"/>
        <v>1637</v>
      </c>
      <c r="E61" s="316">
        <v>2</v>
      </c>
      <c r="F61" s="316">
        <v>2</v>
      </c>
      <c r="G61" s="316">
        <v>607</v>
      </c>
      <c r="H61" s="316">
        <v>607</v>
      </c>
      <c r="I61" s="386">
        <f>AT3A_Schools_PS!N61</f>
        <v>1637</v>
      </c>
      <c r="J61" s="386">
        <f>AT3B_Schools_UPS!N61</f>
        <v>2</v>
      </c>
      <c r="K61" s="386">
        <f>AT3C_Schools_UPS!N61</f>
        <v>607</v>
      </c>
    </row>
    <row r="62" spans="1:11" ht="12.75" x14ac:dyDescent="0.2">
      <c r="A62" s="316">
        <f>AT3A_Schools_PS!A62</f>
        <v>53</v>
      </c>
      <c r="B62" s="316" t="str">
        <f>AT3A_Schools_PS!B62</f>
        <v>53-MATHURA</v>
      </c>
      <c r="C62" s="316">
        <v>1361</v>
      </c>
      <c r="D62" s="316">
        <f t="shared" si="1"/>
        <v>1361</v>
      </c>
      <c r="E62" s="316">
        <v>7</v>
      </c>
      <c r="F62" s="316">
        <v>7</v>
      </c>
      <c r="G62" s="316">
        <v>709</v>
      </c>
      <c r="H62" s="316">
        <v>709</v>
      </c>
      <c r="I62" s="386">
        <f>AT3A_Schools_PS!N62</f>
        <v>1361</v>
      </c>
      <c r="J62" s="386">
        <f>AT3B_Schools_UPS!N62</f>
        <v>7</v>
      </c>
      <c r="K62" s="386">
        <f>AT3C_Schools_UPS!N62</f>
        <v>709</v>
      </c>
    </row>
    <row r="63" spans="1:11" ht="12.75" x14ac:dyDescent="0.2">
      <c r="A63" s="316">
        <f>AT3A_Schools_PS!A63</f>
        <v>54</v>
      </c>
      <c r="B63" s="316" t="str">
        <f>AT3A_Schools_PS!B63</f>
        <v>54-MAU</v>
      </c>
      <c r="C63" s="316">
        <v>1114</v>
      </c>
      <c r="D63" s="316">
        <f t="shared" si="1"/>
        <v>1114</v>
      </c>
      <c r="E63" s="316">
        <v>47</v>
      </c>
      <c r="F63" s="316">
        <v>47</v>
      </c>
      <c r="G63" s="316">
        <v>595</v>
      </c>
      <c r="H63" s="316">
        <v>595</v>
      </c>
      <c r="I63" s="386">
        <f>AT3A_Schools_PS!N63</f>
        <v>1114</v>
      </c>
      <c r="J63" s="386">
        <f>AT3B_Schools_UPS!N63</f>
        <v>47</v>
      </c>
      <c r="K63" s="386">
        <f>AT3C_Schools_UPS!N63</f>
        <v>595</v>
      </c>
    </row>
    <row r="64" spans="1:11" ht="12.75" x14ac:dyDescent="0.2">
      <c r="A64" s="316">
        <f>AT3A_Schools_PS!A64</f>
        <v>55</v>
      </c>
      <c r="B64" s="316" t="str">
        <f>AT3A_Schools_PS!B64</f>
        <v>55-MEERUT</v>
      </c>
      <c r="C64" s="316">
        <v>915</v>
      </c>
      <c r="D64" s="316">
        <f t="shared" si="1"/>
        <v>915</v>
      </c>
      <c r="E64" s="316">
        <v>49</v>
      </c>
      <c r="F64" s="316">
        <v>49</v>
      </c>
      <c r="G64" s="316">
        <v>575</v>
      </c>
      <c r="H64" s="316">
        <v>575</v>
      </c>
      <c r="I64" s="386">
        <f>AT3A_Schools_PS!N64</f>
        <v>915</v>
      </c>
      <c r="J64" s="386">
        <f>AT3B_Schools_UPS!N64</f>
        <v>49</v>
      </c>
      <c r="K64" s="386">
        <f>AT3C_Schools_UPS!N64</f>
        <v>575</v>
      </c>
    </row>
    <row r="65" spans="1:11" ht="12.75" x14ac:dyDescent="0.2">
      <c r="A65" s="316">
        <f>AT3A_Schools_PS!A65</f>
        <v>56</v>
      </c>
      <c r="B65" s="316" t="str">
        <f>AT3A_Schools_PS!B65</f>
        <v>56-MIRZAPUR</v>
      </c>
      <c r="C65" s="316">
        <v>1611</v>
      </c>
      <c r="D65" s="316">
        <f t="shared" si="1"/>
        <v>1611</v>
      </c>
      <c r="E65" s="316">
        <v>18</v>
      </c>
      <c r="F65" s="316">
        <v>18</v>
      </c>
      <c r="G65" s="316">
        <v>674</v>
      </c>
      <c r="H65" s="316">
        <v>674</v>
      </c>
      <c r="I65" s="386">
        <f>AT3A_Schools_PS!N65</f>
        <v>1611</v>
      </c>
      <c r="J65" s="386">
        <f>AT3B_Schools_UPS!N65</f>
        <v>18</v>
      </c>
      <c r="K65" s="386">
        <f>AT3C_Schools_UPS!N65</f>
        <v>674</v>
      </c>
    </row>
    <row r="66" spans="1:11" ht="12.75" x14ac:dyDescent="0.2">
      <c r="A66" s="316">
        <f>AT3A_Schools_PS!A66</f>
        <v>57</v>
      </c>
      <c r="B66" s="316" t="str">
        <f>AT3A_Schools_PS!B66</f>
        <v>57-MORADABAD</v>
      </c>
      <c r="C66" s="316">
        <v>1200</v>
      </c>
      <c r="D66" s="316">
        <f t="shared" si="1"/>
        <v>1200</v>
      </c>
      <c r="E66" s="316">
        <v>30</v>
      </c>
      <c r="F66" s="316">
        <v>30</v>
      </c>
      <c r="G66" s="316">
        <v>601</v>
      </c>
      <c r="H66" s="316">
        <v>601</v>
      </c>
      <c r="I66" s="386">
        <f>AT3A_Schools_PS!N66</f>
        <v>1200</v>
      </c>
      <c r="J66" s="386">
        <f>AT3B_Schools_UPS!N66</f>
        <v>30</v>
      </c>
      <c r="K66" s="386">
        <f>AT3C_Schools_UPS!N66</f>
        <v>601</v>
      </c>
    </row>
    <row r="67" spans="1:11" ht="12.75" x14ac:dyDescent="0.2">
      <c r="A67" s="316">
        <f>AT3A_Schools_PS!A67</f>
        <v>58</v>
      </c>
      <c r="B67" s="316" t="str">
        <f>AT3A_Schools_PS!B67</f>
        <v>58-MUZAFFARNAGAR</v>
      </c>
      <c r="C67" s="316">
        <v>885</v>
      </c>
      <c r="D67" s="316">
        <f t="shared" si="1"/>
        <v>885</v>
      </c>
      <c r="E67" s="316">
        <v>2</v>
      </c>
      <c r="F67" s="316">
        <v>2</v>
      </c>
      <c r="G67" s="316">
        <v>422</v>
      </c>
      <c r="H67" s="316">
        <v>422</v>
      </c>
      <c r="I67" s="386">
        <f>AT3A_Schools_PS!N67</f>
        <v>885</v>
      </c>
      <c r="J67" s="386">
        <f>AT3B_Schools_UPS!N67</f>
        <v>2</v>
      </c>
      <c r="K67" s="386">
        <f>AT3C_Schools_UPS!N67</f>
        <v>422</v>
      </c>
    </row>
    <row r="68" spans="1:11" ht="12.75" x14ac:dyDescent="0.2">
      <c r="A68" s="316">
        <f>AT3A_Schools_PS!A68</f>
        <v>59</v>
      </c>
      <c r="B68" s="316" t="str">
        <f>AT3A_Schools_PS!B68</f>
        <v>59-PILIBHIT</v>
      </c>
      <c r="C68" s="316">
        <v>1230</v>
      </c>
      <c r="D68" s="316">
        <f t="shared" si="1"/>
        <v>1230</v>
      </c>
      <c r="E68" s="316">
        <v>4</v>
      </c>
      <c r="F68" s="316">
        <v>4</v>
      </c>
      <c r="G68" s="316">
        <v>609</v>
      </c>
      <c r="H68" s="316">
        <v>609</v>
      </c>
      <c r="I68" s="386">
        <f>AT3A_Schools_PS!N68</f>
        <v>1230</v>
      </c>
      <c r="J68" s="386">
        <f>AT3B_Schools_UPS!N68</f>
        <v>4</v>
      </c>
      <c r="K68" s="386">
        <f>AT3C_Schools_UPS!N68</f>
        <v>609</v>
      </c>
    </row>
    <row r="69" spans="1:11" ht="12.75" x14ac:dyDescent="0.2">
      <c r="A69" s="316">
        <f>AT3A_Schools_PS!A69</f>
        <v>60</v>
      </c>
      <c r="B69" s="316" t="str">
        <f>AT3A_Schools_PS!B69</f>
        <v>60-PRATAPGARH</v>
      </c>
      <c r="C69" s="316">
        <v>2046</v>
      </c>
      <c r="D69" s="316">
        <f t="shared" si="1"/>
        <v>2046</v>
      </c>
      <c r="E69" s="316">
        <v>7</v>
      </c>
      <c r="F69" s="316">
        <v>7</v>
      </c>
      <c r="G69" s="316">
        <v>896</v>
      </c>
      <c r="H69" s="316">
        <v>896</v>
      </c>
      <c r="I69" s="386">
        <f>AT3A_Schools_PS!N69</f>
        <v>2046</v>
      </c>
      <c r="J69" s="386">
        <f>AT3B_Schools_UPS!N69</f>
        <v>7</v>
      </c>
      <c r="K69" s="386">
        <f>AT3C_Schools_UPS!N69</f>
        <v>896</v>
      </c>
    </row>
    <row r="70" spans="1:11" ht="12.75" x14ac:dyDescent="0.2">
      <c r="A70" s="316">
        <f>AT3A_Schools_PS!A70</f>
        <v>61</v>
      </c>
      <c r="B70" s="316" t="str">
        <f>AT3A_Schools_PS!B70</f>
        <v>61-RAI BAREILY</v>
      </c>
      <c r="C70" s="316">
        <v>1987</v>
      </c>
      <c r="D70" s="316">
        <f t="shared" si="1"/>
        <v>1987</v>
      </c>
      <c r="E70" s="316">
        <v>7</v>
      </c>
      <c r="F70" s="316">
        <v>7</v>
      </c>
      <c r="G70" s="316">
        <v>711</v>
      </c>
      <c r="H70" s="316">
        <v>711</v>
      </c>
      <c r="I70" s="386">
        <f>AT3A_Schools_PS!N70</f>
        <v>1987</v>
      </c>
      <c r="J70" s="386">
        <f>AT3B_Schools_UPS!N70</f>
        <v>7</v>
      </c>
      <c r="K70" s="386">
        <f>AT3C_Schools_UPS!N70</f>
        <v>711</v>
      </c>
    </row>
    <row r="71" spans="1:11" ht="12.75" x14ac:dyDescent="0.2">
      <c r="A71" s="316">
        <f>AT3A_Schools_PS!A71</f>
        <v>62</v>
      </c>
      <c r="B71" s="316" t="str">
        <f>AT3A_Schools_PS!B71</f>
        <v>62-RAMPUR</v>
      </c>
      <c r="C71" s="316">
        <v>1395</v>
      </c>
      <c r="D71" s="316">
        <f t="shared" si="1"/>
        <v>1395</v>
      </c>
      <c r="E71" s="316">
        <v>5</v>
      </c>
      <c r="F71" s="316">
        <v>5</v>
      </c>
      <c r="G71" s="316">
        <v>694</v>
      </c>
      <c r="H71" s="316">
        <v>694</v>
      </c>
      <c r="I71" s="386">
        <f>AT3A_Schools_PS!N71</f>
        <v>1395</v>
      </c>
      <c r="J71" s="386">
        <f>AT3B_Schools_UPS!N71</f>
        <v>5</v>
      </c>
      <c r="K71" s="386">
        <f>AT3C_Schools_UPS!N71</f>
        <v>694</v>
      </c>
    </row>
    <row r="72" spans="1:11" ht="12.75" x14ac:dyDescent="0.2">
      <c r="A72" s="316">
        <f>AT3A_Schools_PS!A72</f>
        <v>63</v>
      </c>
      <c r="B72" s="316" t="str">
        <f>AT3A_Schools_PS!B72</f>
        <v>63-SAHARANPUR</v>
      </c>
      <c r="C72" s="316">
        <v>1363</v>
      </c>
      <c r="D72" s="316">
        <f t="shared" si="1"/>
        <v>1363</v>
      </c>
      <c r="E72" s="316">
        <v>14</v>
      </c>
      <c r="F72" s="316">
        <v>14</v>
      </c>
      <c r="G72" s="316">
        <v>687</v>
      </c>
      <c r="H72" s="316">
        <v>687</v>
      </c>
      <c r="I72" s="386">
        <f>AT3A_Schools_PS!N72</f>
        <v>1363</v>
      </c>
      <c r="J72" s="386">
        <f>AT3B_Schools_UPS!N72</f>
        <v>14</v>
      </c>
      <c r="K72" s="386">
        <f>AT3C_Schools_UPS!N72</f>
        <v>687</v>
      </c>
    </row>
    <row r="73" spans="1:11" ht="12.75" x14ac:dyDescent="0.2">
      <c r="A73" s="316">
        <f>AT3A_Schools_PS!A73</f>
        <v>64</v>
      </c>
      <c r="B73" s="316" t="str">
        <f>AT3A_Schools_PS!B73</f>
        <v>64-SANTKABIR NAGAR</v>
      </c>
      <c r="C73" s="316">
        <v>1075</v>
      </c>
      <c r="D73" s="316">
        <f t="shared" si="1"/>
        <v>1075</v>
      </c>
      <c r="E73" s="316">
        <v>16</v>
      </c>
      <c r="F73" s="316">
        <v>16</v>
      </c>
      <c r="G73" s="316">
        <v>512</v>
      </c>
      <c r="H73" s="316">
        <v>512</v>
      </c>
      <c r="I73" s="386">
        <f>AT3A_Schools_PS!N73</f>
        <v>1075</v>
      </c>
      <c r="J73" s="386">
        <f>AT3B_Schools_UPS!N73</f>
        <v>16</v>
      </c>
      <c r="K73" s="386">
        <f>AT3C_Schools_UPS!N73</f>
        <v>512</v>
      </c>
    </row>
    <row r="74" spans="1:11" ht="12.75" x14ac:dyDescent="0.2">
      <c r="A74" s="316">
        <f>AT3A_Schools_PS!A74</f>
        <v>65</v>
      </c>
      <c r="B74" s="316" t="str">
        <f>AT3A_Schools_PS!B74</f>
        <v>65-SHAHJAHANPUR</v>
      </c>
      <c r="C74" s="316">
        <v>2292</v>
      </c>
      <c r="D74" s="316">
        <f t="shared" si="1"/>
        <v>2292</v>
      </c>
      <c r="E74" s="316">
        <v>21</v>
      </c>
      <c r="F74" s="316">
        <v>21</v>
      </c>
      <c r="G74" s="316">
        <v>961</v>
      </c>
      <c r="H74" s="316">
        <v>961</v>
      </c>
      <c r="I74" s="386">
        <f>AT3A_Schools_PS!N74</f>
        <v>2292</v>
      </c>
      <c r="J74" s="386">
        <f>AT3B_Schools_UPS!N74</f>
        <v>21</v>
      </c>
      <c r="K74" s="386">
        <f>AT3C_Schools_UPS!N74</f>
        <v>961</v>
      </c>
    </row>
    <row r="75" spans="1:11" ht="12.75" x14ac:dyDescent="0.2">
      <c r="A75" s="316">
        <f>AT3A_Schools_PS!A75</f>
        <v>66</v>
      </c>
      <c r="B75" s="316" t="str">
        <f>AT3A_Schools_PS!B75</f>
        <v>66-SHRAWASTI</v>
      </c>
      <c r="C75" s="316">
        <v>887</v>
      </c>
      <c r="D75" s="316">
        <f t="shared" si="1"/>
        <v>887</v>
      </c>
      <c r="E75" s="316">
        <v>2</v>
      </c>
      <c r="F75" s="316">
        <v>2</v>
      </c>
      <c r="G75" s="316">
        <v>406</v>
      </c>
      <c r="H75" s="316">
        <v>406</v>
      </c>
      <c r="I75" s="386">
        <f>AT3A_Schools_PS!N75</f>
        <v>887</v>
      </c>
      <c r="J75" s="386">
        <f>AT3B_Schools_UPS!N75</f>
        <v>2</v>
      </c>
      <c r="K75" s="386">
        <f>AT3C_Schools_UPS!N75</f>
        <v>406</v>
      </c>
    </row>
    <row r="76" spans="1:11" ht="12.75" x14ac:dyDescent="0.2">
      <c r="A76" s="316">
        <f>AT3A_Schools_PS!A76</f>
        <v>67</v>
      </c>
      <c r="B76" s="316" t="str">
        <f>AT3A_Schools_PS!B76</f>
        <v>67-SIDDHARTHNAGAR</v>
      </c>
      <c r="C76" s="316">
        <v>1925</v>
      </c>
      <c r="D76" s="316">
        <f t="shared" si="1"/>
        <v>1925</v>
      </c>
      <c r="E76" s="316">
        <v>16</v>
      </c>
      <c r="F76" s="316">
        <v>16</v>
      </c>
      <c r="G76" s="316">
        <v>808</v>
      </c>
      <c r="H76" s="316">
        <v>808</v>
      </c>
      <c r="I76" s="386">
        <f>AT3A_Schools_PS!N76</f>
        <v>1925</v>
      </c>
      <c r="J76" s="386">
        <f>AT3B_Schools_UPS!N76</f>
        <v>16</v>
      </c>
      <c r="K76" s="386">
        <f>AT3C_Schools_UPS!N76</f>
        <v>808</v>
      </c>
    </row>
    <row r="77" spans="1:11" ht="12.75" x14ac:dyDescent="0.2">
      <c r="A77" s="316">
        <f>AT3A_Schools_PS!A77</f>
        <v>68</v>
      </c>
      <c r="B77" s="316" t="str">
        <f>AT3A_Schools_PS!B77</f>
        <v>68-SITAPUR</v>
      </c>
      <c r="C77" s="316">
        <v>3020</v>
      </c>
      <c r="D77" s="316">
        <f t="shared" si="1"/>
        <v>3020</v>
      </c>
      <c r="E77" s="316">
        <v>20</v>
      </c>
      <c r="F77" s="316">
        <v>20</v>
      </c>
      <c r="G77" s="316">
        <v>1297</v>
      </c>
      <c r="H77" s="316">
        <v>1297</v>
      </c>
      <c r="I77" s="386">
        <f>AT3A_Schools_PS!N77</f>
        <v>3020</v>
      </c>
      <c r="J77" s="386">
        <f>AT3B_Schools_UPS!N77</f>
        <v>20</v>
      </c>
      <c r="K77" s="386">
        <f>AT3C_Schools_UPS!N77</f>
        <v>1297</v>
      </c>
    </row>
    <row r="78" spans="1:11" ht="12.75" x14ac:dyDescent="0.2">
      <c r="A78" s="316">
        <f>AT3A_Schools_PS!A78</f>
        <v>69</v>
      </c>
      <c r="B78" s="316" t="str">
        <f>AT3A_Schools_PS!B78</f>
        <v>69-SONBHADRA</v>
      </c>
      <c r="C78" s="316">
        <v>1812</v>
      </c>
      <c r="D78" s="316">
        <f t="shared" si="1"/>
        <v>1812</v>
      </c>
      <c r="E78" s="316">
        <v>0</v>
      </c>
      <c r="F78" s="316">
        <v>0</v>
      </c>
      <c r="G78" s="316">
        <v>679</v>
      </c>
      <c r="H78" s="316">
        <v>679</v>
      </c>
      <c r="I78" s="386">
        <f>AT3A_Schools_PS!N78</f>
        <v>1812</v>
      </c>
      <c r="J78" s="386">
        <f>AT3B_Schools_UPS!N78</f>
        <v>0</v>
      </c>
      <c r="K78" s="386">
        <f>AT3C_Schools_UPS!N78</f>
        <v>679</v>
      </c>
    </row>
    <row r="79" spans="1:11" ht="12.75" x14ac:dyDescent="0.2">
      <c r="A79" s="316">
        <f>AT3A_Schools_PS!A79</f>
        <v>70</v>
      </c>
      <c r="B79" s="316" t="str">
        <f>AT3A_Schools_PS!B79</f>
        <v>70-SULTANPUR</v>
      </c>
      <c r="C79" s="316">
        <v>1730</v>
      </c>
      <c r="D79" s="316">
        <f t="shared" si="1"/>
        <v>1730</v>
      </c>
      <c r="E79" s="316">
        <v>9</v>
      </c>
      <c r="F79" s="316">
        <v>9</v>
      </c>
      <c r="G79" s="316">
        <v>728</v>
      </c>
      <c r="H79" s="316">
        <v>728</v>
      </c>
      <c r="I79" s="386">
        <f>AT3A_Schools_PS!N79</f>
        <v>1730</v>
      </c>
      <c r="J79" s="386">
        <f>AT3B_Schools_UPS!N79</f>
        <v>9</v>
      </c>
      <c r="K79" s="386">
        <f>AT3C_Schools_UPS!N79</f>
        <v>728</v>
      </c>
    </row>
    <row r="80" spans="1:11" ht="12.75" x14ac:dyDescent="0.2">
      <c r="A80" s="316">
        <f>AT3A_Schools_PS!A80</f>
        <v>71</v>
      </c>
      <c r="B80" s="316" t="str">
        <f>AT3A_Schools_PS!B80</f>
        <v>71-UNNAO</v>
      </c>
      <c r="C80" s="316">
        <v>2309</v>
      </c>
      <c r="D80" s="316">
        <f t="shared" si="1"/>
        <v>2309</v>
      </c>
      <c r="E80" s="316">
        <v>2</v>
      </c>
      <c r="F80" s="316">
        <v>2</v>
      </c>
      <c r="G80" s="316">
        <v>929</v>
      </c>
      <c r="H80" s="316">
        <v>929</v>
      </c>
      <c r="I80" s="386">
        <f>AT3A_Schools_PS!N80</f>
        <v>2309</v>
      </c>
      <c r="J80" s="386">
        <f>AT3B_Schools_UPS!N80</f>
        <v>2</v>
      </c>
      <c r="K80" s="386">
        <f>AT3C_Schools_UPS!N80</f>
        <v>929</v>
      </c>
    </row>
    <row r="81" spans="1:11" ht="12.75" x14ac:dyDescent="0.2">
      <c r="A81" s="316">
        <f>AT3A_Schools_PS!A81</f>
        <v>72</v>
      </c>
      <c r="B81" s="316" t="str">
        <f>AT3A_Schools_PS!B81</f>
        <v>72-VARANASI</v>
      </c>
      <c r="C81" s="316">
        <v>1025</v>
      </c>
      <c r="D81" s="316">
        <f t="shared" si="1"/>
        <v>1025</v>
      </c>
      <c r="E81" s="316">
        <v>69</v>
      </c>
      <c r="F81" s="316">
        <v>69</v>
      </c>
      <c r="G81" s="316">
        <v>516</v>
      </c>
      <c r="H81" s="316">
        <v>516</v>
      </c>
      <c r="I81" s="386">
        <f>AT3A_Schools_PS!N81</f>
        <v>1025</v>
      </c>
      <c r="J81" s="386">
        <f>AT3B_Schools_UPS!N81</f>
        <v>69</v>
      </c>
      <c r="K81" s="386">
        <f>AT3C_Schools_UPS!N81</f>
        <v>516</v>
      </c>
    </row>
    <row r="82" spans="1:11" ht="12.75" x14ac:dyDescent="0.2">
      <c r="A82" s="316">
        <f>AT3A_Schools_PS!A82</f>
        <v>73</v>
      </c>
      <c r="B82" s="316" t="str">
        <f>AT3A_Schools_PS!B82</f>
        <v>73-SAMBHAL</v>
      </c>
      <c r="C82" s="316">
        <v>1049</v>
      </c>
      <c r="D82" s="316">
        <f t="shared" si="1"/>
        <v>1049</v>
      </c>
      <c r="E82" s="316">
        <v>6</v>
      </c>
      <c r="F82" s="316">
        <v>6</v>
      </c>
      <c r="G82" s="316">
        <v>527</v>
      </c>
      <c r="H82" s="316">
        <v>527</v>
      </c>
      <c r="I82" s="386">
        <f>AT3A_Schools_PS!N82</f>
        <v>1049</v>
      </c>
      <c r="J82" s="386">
        <f>AT3B_Schools_UPS!N82</f>
        <v>6</v>
      </c>
      <c r="K82" s="386">
        <f>AT3C_Schools_UPS!N82</f>
        <v>527</v>
      </c>
    </row>
    <row r="83" spans="1:11" ht="12.75" x14ac:dyDescent="0.2">
      <c r="A83" s="316">
        <f>AT3A_Schools_PS!A83</f>
        <v>74</v>
      </c>
      <c r="B83" s="316" t="str">
        <f>AT3A_Schools_PS!B83</f>
        <v>74-HAPUR</v>
      </c>
      <c r="C83" s="316">
        <v>429</v>
      </c>
      <c r="D83" s="316">
        <f t="shared" si="1"/>
        <v>429</v>
      </c>
      <c r="E83" s="316">
        <v>8</v>
      </c>
      <c r="F83" s="316">
        <v>8</v>
      </c>
      <c r="G83" s="316">
        <v>263</v>
      </c>
      <c r="H83" s="316">
        <v>263</v>
      </c>
      <c r="I83" s="386">
        <f>AT3A_Schools_PS!N83</f>
        <v>429</v>
      </c>
      <c r="J83" s="386">
        <f>AT3B_Schools_UPS!N83</f>
        <v>8</v>
      </c>
      <c r="K83" s="386">
        <f>AT3C_Schools_UPS!N83</f>
        <v>263</v>
      </c>
    </row>
    <row r="84" spans="1:11" ht="12.75" x14ac:dyDescent="0.2">
      <c r="A84" s="316">
        <f>AT3A_Schools_PS!A84</f>
        <v>75</v>
      </c>
      <c r="B84" s="316" t="str">
        <f>AT3A_Schools_PS!B84</f>
        <v>75-SHAMLI</v>
      </c>
      <c r="C84" s="316">
        <v>538</v>
      </c>
      <c r="D84" s="316">
        <f t="shared" si="1"/>
        <v>538</v>
      </c>
      <c r="E84" s="316">
        <v>4</v>
      </c>
      <c r="F84" s="316">
        <v>4</v>
      </c>
      <c r="G84" s="316">
        <v>258</v>
      </c>
      <c r="H84" s="316">
        <v>258</v>
      </c>
      <c r="I84" s="386">
        <f>AT3A_Schools_PS!N84</f>
        <v>538</v>
      </c>
      <c r="J84" s="386">
        <f>AT3B_Schools_UPS!N84</f>
        <v>4</v>
      </c>
      <c r="K84" s="386">
        <f>AT3C_Schools_UPS!N84</f>
        <v>258</v>
      </c>
    </row>
    <row r="89" spans="1:11" ht="15.75" customHeight="1" x14ac:dyDescent="0.2">
      <c r="A89" s="222" t="str">
        <f>AT_2A_fundflow!A73</f>
        <v>Date:</v>
      </c>
      <c r="G89" s="388" t="str">
        <f>'AT-1'!J46</f>
        <v>(Signature)</v>
      </c>
    </row>
    <row r="90" spans="1:11" ht="15.75" customHeight="1" x14ac:dyDescent="0.2">
      <c r="A90" s="222" t="str">
        <f>AT_2A_fundflow!A74</f>
        <v>Place: LUCKNOW</v>
      </c>
      <c r="G90" s="388" t="str">
        <f>'AT-1'!J47</f>
        <v>Secretary Basic Education Department</v>
      </c>
    </row>
    <row r="91" spans="1:11" ht="15.75" customHeight="1" x14ac:dyDescent="0.2">
      <c r="F91" s="388" t="str">
        <f>'AT-1'!I48</f>
        <v>Seal:</v>
      </c>
    </row>
  </sheetData>
  <mergeCells count="8">
    <mergeCell ref="E6:F6"/>
    <mergeCell ref="G6:H6"/>
    <mergeCell ref="A2:H2"/>
    <mergeCell ref="A6:A7"/>
    <mergeCell ref="B6:B7"/>
    <mergeCell ref="C6:D6"/>
    <mergeCell ref="A3:H3"/>
    <mergeCell ref="A4:H4"/>
  </mergeCells>
  <conditionalFormatting sqref="C10:C84">
    <cfRule type="cellIs" dxfId="9" priority="1" operator="notEqual">
      <formula>I10</formula>
    </cfRule>
  </conditionalFormatting>
  <conditionalFormatting sqref="E10:E84">
    <cfRule type="cellIs" dxfId="8" priority="2" operator="notEqual">
      <formula>J10</formula>
    </cfRule>
  </conditionalFormatting>
  <conditionalFormatting sqref="F10:F84">
    <cfRule type="cellIs" dxfId="7" priority="3" operator="lessThan">
      <formula>E10</formula>
    </cfRule>
  </conditionalFormatting>
  <conditionalFormatting sqref="G10:G84">
    <cfRule type="cellIs" dxfId="6" priority="4" operator="notEqual">
      <formula>K10</formula>
    </cfRule>
  </conditionalFormatting>
  <conditionalFormatting sqref="H10:H84">
    <cfRule type="cellIs" dxfId="5" priority="5" operator="lessThan">
      <formula>G10</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L1000"/>
  <sheetViews>
    <sheetView view="pageBreakPreview" zoomScaleSheetLayoutView="100" workbookViewId="0">
      <pane xSplit="2" ySplit="9" topLeftCell="C7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5703125" style="387" customWidth="1"/>
    <col min="2" max="2" width="21.7109375" style="387" bestFit="1" customWidth="1"/>
    <col min="3" max="9" width="11.28515625" style="387" customWidth="1"/>
    <col min="10" max="10" width="20.28515625" style="387" customWidth="1"/>
    <col min="11" max="11" width="9.140625" style="387" customWidth="1"/>
    <col min="12" max="12" width="14.42578125" style="387" hidden="1"/>
    <col min="13" max="16384" width="14.42578125" style="387"/>
  </cols>
  <sheetData>
    <row r="1" spans="1:12" ht="12.75" x14ac:dyDescent="0.2">
      <c r="A1" s="311"/>
      <c r="B1" s="311"/>
      <c r="C1" s="311"/>
      <c r="D1" s="673"/>
      <c r="E1" s="608"/>
      <c r="F1" s="311"/>
      <c r="G1" s="311"/>
      <c r="H1" s="311"/>
      <c r="I1" s="311"/>
      <c r="J1" s="311"/>
      <c r="K1" s="354" t="s">
        <v>603</v>
      </c>
      <c r="L1" s="141"/>
    </row>
    <row r="2" spans="1:12" ht="12.75" x14ac:dyDescent="0.2">
      <c r="A2" s="594" t="str">
        <f>'AT-2-S1 BUDGET'!A2</f>
        <v>[Mid Day Meal Scheme, U.P.]</v>
      </c>
      <c r="B2" s="608"/>
      <c r="C2" s="608"/>
      <c r="D2" s="608"/>
      <c r="E2" s="608"/>
      <c r="F2" s="608"/>
      <c r="G2" s="608"/>
      <c r="H2" s="608"/>
      <c r="I2" s="608"/>
      <c r="J2" s="608"/>
      <c r="K2" s="608"/>
      <c r="L2" s="141"/>
    </row>
    <row r="3" spans="1:12" ht="23.25" x14ac:dyDescent="0.2">
      <c r="A3" s="597" t="str">
        <f>'AT-2-S1 BUDGET'!A3</f>
        <v>Annual Work Plan and Budget 2018-19</v>
      </c>
      <c r="B3" s="608"/>
      <c r="C3" s="608"/>
      <c r="D3" s="608"/>
      <c r="E3" s="608"/>
      <c r="F3" s="608"/>
      <c r="G3" s="608"/>
      <c r="H3" s="608"/>
      <c r="I3" s="608"/>
      <c r="J3" s="608"/>
      <c r="K3" s="608"/>
      <c r="L3" s="141"/>
    </row>
    <row r="4" spans="1:12" ht="12.75" x14ac:dyDescent="0.2">
      <c r="A4" s="602" t="s">
        <v>604</v>
      </c>
      <c r="B4" s="608"/>
      <c r="C4" s="608"/>
      <c r="D4" s="608"/>
      <c r="E4" s="608"/>
      <c r="F4" s="608"/>
      <c r="G4" s="608"/>
      <c r="H4" s="608"/>
      <c r="I4" s="608"/>
      <c r="J4" s="608"/>
      <c r="K4" s="608"/>
      <c r="L4" s="141"/>
    </row>
    <row r="5" spans="1:12" ht="12.75" x14ac:dyDescent="0.2">
      <c r="A5" s="321" t="str">
        <f>AT_2A_fundflow!A5</f>
        <v>State: UTTAR PRADESH</v>
      </c>
      <c r="B5" s="311"/>
      <c r="C5" s="311"/>
      <c r="D5" s="311"/>
      <c r="E5" s="311"/>
      <c r="F5" s="311"/>
      <c r="G5" s="311"/>
      <c r="H5" s="311"/>
      <c r="I5" s="311"/>
      <c r="J5" s="311"/>
      <c r="K5" s="311"/>
      <c r="L5" s="141"/>
    </row>
    <row r="6" spans="1:12" ht="15.75" customHeight="1" x14ac:dyDescent="0.2">
      <c r="A6" s="603" t="s">
        <v>91</v>
      </c>
      <c r="B6" s="603" t="s">
        <v>99</v>
      </c>
      <c r="C6" s="605" t="s">
        <v>605</v>
      </c>
      <c r="D6" s="609"/>
      <c r="E6" s="609"/>
      <c r="F6" s="609"/>
      <c r="G6" s="609"/>
      <c r="H6" s="609"/>
      <c r="I6" s="609"/>
      <c r="J6" s="609"/>
      <c r="K6" s="610"/>
      <c r="L6" s="141"/>
    </row>
    <row r="7" spans="1:12" ht="61.5" customHeight="1" x14ac:dyDescent="0.2">
      <c r="A7" s="611"/>
      <c r="B7" s="611"/>
      <c r="C7" s="310" t="s">
        <v>606</v>
      </c>
      <c r="D7" s="310" t="s">
        <v>607</v>
      </c>
      <c r="E7" s="310" t="s">
        <v>608</v>
      </c>
      <c r="F7" s="310" t="s">
        <v>609</v>
      </c>
      <c r="G7" s="310" t="s">
        <v>610</v>
      </c>
      <c r="H7" s="310" t="s">
        <v>611</v>
      </c>
      <c r="I7" s="310" t="s">
        <v>612</v>
      </c>
      <c r="J7" s="310" t="s">
        <v>613</v>
      </c>
      <c r="K7" s="310" t="s">
        <v>11</v>
      </c>
      <c r="L7" s="141"/>
    </row>
    <row r="8" spans="1:12" ht="15.75" customHeight="1" x14ac:dyDescent="0.2">
      <c r="A8" s="310">
        <v>1</v>
      </c>
      <c r="B8" s="310">
        <v>2</v>
      </c>
      <c r="C8" s="310">
        <v>3</v>
      </c>
      <c r="D8" s="310">
        <v>4</v>
      </c>
      <c r="E8" s="310">
        <v>5</v>
      </c>
      <c r="F8" s="310">
        <v>6</v>
      </c>
      <c r="G8" s="310">
        <v>7</v>
      </c>
      <c r="H8" s="310">
        <v>8</v>
      </c>
      <c r="I8" s="310">
        <v>9</v>
      </c>
      <c r="J8" s="310" t="s">
        <v>614</v>
      </c>
      <c r="K8" s="310">
        <v>10</v>
      </c>
      <c r="L8" s="141"/>
    </row>
    <row r="9" spans="1:12" ht="12.75" x14ac:dyDescent="0.2">
      <c r="A9" s="314"/>
      <c r="B9" s="441" t="s">
        <v>32</v>
      </c>
      <c r="C9" s="314">
        <f t="shared" ref="C9:K9" si="0">SUM(C10:C84)</f>
        <v>152181</v>
      </c>
      <c r="D9" s="314">
        <f t="shared" si="0"/>
        <v>436</v>
      </c>
      <c r="E9" s="314">
        <f t="shared" si="0"/>
        <v>1330</v>
      </c>
      <c r="F9" s="314">
        <f t="shared" si="0"/>
        <v>0</v>
      </c>
      <c r="G9" s="314">
        <f t="shared" si="0"/>
        <v>7928</v>
      </c>
      <c r="H9" s="314">
        <f t="shared" si="0"/>
        <v>0</v>
      </c>
      <c r="I9" s="314">
        <f t="shared" si="0"/>
        <v>5970</v>
      </c>
      <c r="J9" s="314"/>
      <c r="K9" s="314">
        <f t="shared" si="0"/>
        <v>167845</v>
      </c>
      <c r="L9" s="222"/>
    </row>
    <row r="10" spans="1:12" ht="12.75" x14ac:dyDescent="0.2">
      <c r="A10" s="316">
        <f>AT3A_Schools_PS!A10</f>
        <v>1</v>
      </c>
      <c r="B10" s="316" t="str">
        <f>AT3A_Schools_PS!B10</f>
        <v>01-AGRA</v>
      </c>
      <c r="C10" s="316">
        <v>2967</v>
      </c>
      <c r="D10" s="316">
        <v>0</v>
      </c>
      <c r="E10" s="316">
        <v>0</v>
      </c>
      <c r="F10" s="316">
        <v>0</v>
      </c>
      <c r="G10" s="316">
        <v>57</v>
      </c>
      <c r="H10" s="316">
        <v>0</v>
      </c>
      <c r="I10" s="316">
        <v>0</v>
      </c>
      <c r="J10" s="323">
        <v>0</v>
      </c>
      <c r="K10" s="421">
        <f t="shared" ref="K10:K84" si="1">SUM(C10:I10)</f>
        <v>3024</v>
      </c>
      <c r="L10" s="141">
        <f>'AT-3'!G9</f>
        <v>3024</v>
      </c>
    </row>
    <row r="11" spans="1:12" ht="12.75" x14ac:dyDescent="0.2">
      <c r="A11" s="316">
        <f>AT3A_Schools_PS!A11</f>
        <v>2</v>
      </c>
      <c r="B11" s="316" t="str">
        <f>AT3A_Schools_PS!B11</f>
        <v>02-ALIGARH</v>
      </c>
      <c r="C11" s="316">
        <v>2362</v>
      </c>
      <c r="D11" s="316">
        <v>0</v>
      </c>
      <c r="E11" s="316">
        <v>0</v>
      </c>
      <c r="F11" s="316">
        <v>0</v>
      </c>
      <c r="G11" s="316">
        <v>282</v>
      </c>
      <c r="H11" s="316">
        <v>0</v>
      </c>
      <c r="I11" s="316">
        <v>0</v>
      </c>
      <c r="J11" s="323">
        <v>0</v>
      </c>
      <c r="K11" s="421">
        <f t="shared" si="1"/>
        <v>2644</v>
      </c>
      <c r="L11" s="141">
        <f>'AT-3'!G10</f>
        <v>2644</v>
      </c>
    </row>
    <row r="12" spans="1:12" ht="25.5" x14ac:dyDescent="0.2">
      <c r="A12" s="316">
        <f>AT3A_Schools_PS!A12</f>
        <v>3</v>
      </c>
      <c r="B12" s="316" t="str">
        <f>AT3A_Schools_PS!B12</f>
        <v>03-ALLAHABAD</v>
      </c>
      <c r="C12" s="316">
        <v>3477</v>
      </c>
      <c r="D12" s="316">
        <v>0</v>
      </c>
      <c r="E12" s="316">
        <v>0</v>
      </c>
      <c r="F12" s="316">
        <v>0</v>
      </c>
      <c r="G12" s="316">
        <v>59</v>
      </c>
      <c r="H12" s="316">
        <v>0</v>
      </c>
      <c r="I12" s="316">
        <v>351</v>
      </c>
      <c r="J12" s="323" t="s">
        <v>615</v>
      </c>
      <c r="K12" s="421">
        <f t="shared" si="1"/>
        <v>3887</v>
      </c>
      <c r="L12" s="141">
        <f>'AT-3'!G11</f>
        <v>3887</v>
      </c>
    </row>
    <row r="13" spans="1:12" ht="12.75" x14ac:dyDescent="0.2">
      <c r="A13" s="316">
        <f>AT3A_Schools_PS!A13</f>
        <v>4</v>
      </c>
      <c r="B13" s="316" t="str">
        <f>AT3A_Schools_PS!B13</f>
        <v>04-AMBEDKAR NAGAR</v>
      </c>
      <c r="C13" s="316">
        <v>1707</v>
      </c>
      <c r="D13" s="316">
        <v>0</v>
      </c>
      <c r="E13" s="316">
        <v>185</v>
      </c>
      <c r="F13" s="316">
        <v>0</v>
      </c>
      <c r="G13" s="316">
        <v>0</v>
      </c>
      <c r="H13" s="316">
        <v>0</v>
      </c>
      <c r="I13" s="316">
        <v>157</v>
      </c>
      <c r="J13" s="323" t="s">
        <v>616</v>
      </c>
      <c r="K13" s="421">
        <f t="shared" si="1"/>
        <v>2049</v>
      </c>
      <c r="L13" s="141">
        <f>'AT-3'!G12</f>
        <v>2049</v>
      </c>
    </row>
    <row r="14" spans="1:12" ht="12.75" x14ac:dyDescent="0.2">
      <c r="A14" s="316">
        <f>AT3A_Schools_PS!A14</f>
        <v>5</v>
      </c>
      <c r="B14" s="316" t="str">
        <f>AT3A_Schools_PS!B14</f>
        <v>05-AURAIYA</v>
      </c>
      <c r="C14" s="316">
        <v>1531</v>
      </c>
      <c r="D14" s="316">
        <v>0</v>
      </c>
      <c r="E14" s="316">
        <v>0</v>
      </c>
      <c r="F14" s="316">
        <v>0</v>
      </c>
      <c r="G14" s="316">
        <v>0</v>
      </c>
      <c r="H14" s="316">
        <v>0</v>
      </c>
      <c r="I14" s="316">
        <v>107</v>
      </c>
      <c r="J14" s="323" t="s">
        <v>616</v>
      </c>
      <c r="K14" s="421">
        <f t="shared" si="1"/>
        <v>1638</v>
      </c>
      <c r="L14" s="141">
        <f>'AT-3'!G13</f>
        <v>1638</v>
      </c>
    </row>
    <row r="15" spans="1:12" ht="25.5" x14ac:dyDescent="0.2">
      <c r="A15" s="316">
        <f>AT3A_Schools_PS!A15</f>
        <v>6</v>
      </c>
      <c r="B15" s="316" t="str">
        <f>AT3A_Schools_PS!B15</f>
        <v>06-AZAMGARH</v>
      </c>
      <c r="C15" s="316">
        <v>3178</v>
      </c>
      <c r="D15" s="316">
        <v>0</v>
      </c>
      <c r="E15" s="316">
        <v>66</v>
      </c>
      <c r="F15" s="316">
        <v>0</v>
      </c>
      <c r="G15" s="316">
        <v>0</v>
      </c>
      <c r="H15" s="316">
        <v>0</v>
      </c>
      <c r="I15" s="316">
        <v>320</v>
      </c>
      <c r="J15" s="323" t="s">
        <v>617</v>
      </c>
      <c r="K15" s="421">
        <f t="shared" si="1"/>
        <v>3564</v>
      </c>
      <c r="L15" s="141">
        <f>'AT-3'!G14</f>
        <v>3564</v>
      </c>
    </row>
    <row r="16" spans="1:12" ht="25.5" x14ac:dyDescent="0.2">
      <c r="A16" s="316">
        <f>AT3A_Schools_PS!A16</f>
        <v>7</v>
      </c>
      <c r="B16" s="316" t="str">
        <f>AT3A_Schools_PS!B16</f>
        <v>07-BADAUN</v>
      </c>
      <c r="C16" s="316">
        <v>2458</v>
      </c>
      <c r="D16" s="316">
        <v>0</v>
      </c>
      <c r="E16" s="316">
        <v>0</v>
      </c>
      <c r="F16" s="316">
        <v>0</v>
      </c>
      <c r="G16" s="316">
        <v>0</v>
      </c>
      <c r="H16" s="316">
        <v>0</v>
      </c>
      <c r="I16" s="316">
        <v>81</v>
      </c>
      <c r="J16" s="323" t="s">
        <v>617</v>
      </c>
      <c r="K16" s="421">
        <f t="shared" si="1"/>
        <v>2539</v>
      </c>
      <c r="L16" s="141">
        <f>'AT-3'!G15</f>
        <v>2539</v>
      </c>
    </row>
    <row r="17" spans="1:12" ht="12.75" x14ac:dyDescent="0.2">
      <c r="A17" s="316">
        <f>AT3A_Schools_PS!A17</f>
        <v>8</v>
      </c>
      <c r="B17" s="316" t="str">
        <f>AT3A_Schools_PS!B17</f>
        <v>08-BAGHPAT</v>
      </c>
      <c r="C17" s="316">
        <v>712</v>
      </c>
      <c r="D17" s="316">
        <v>0</v>
      </c>
      <c r="E17" s="316">
        <v>0</v>
      </c>
      <c r="F17" s="316">
        <v>0</v>
      </c>
      <c r="G17" s="316">
        <v>66</v>
      </c>
      <c r="H17" s="316">
        <v>0</v>
      </c>
      <c r="I17" s="316">
        <v>0</v>
      </c>
      <c r="J17" s="323">
        <v>0</v>
      </c>
      <c r="K17" s="421">
        <f t="shared" si="1"/>
        <v>778</v>
      </c>
      <c r="L17" s="141">
        <f>'AT-3'!G16</f>
        <v>778</v>
      </c>
    </row>
    <row r="18" spans="1:12" ht="25.5" x14ac:dyDescent="0.2">
      <c r="A18" s="316">
        <f>AT3A_Schools_PS!A18</f>
        <v>9</v>
      </c>
      <c r="B18" s="316" t="str">
        <f>AT3A_Schools_PS!B18</f>
        <v>09-BAHRAICH</v>
      </c>
      <c r="C18" s="316">
        <v>3455</v>
      </c>
      <c r="D18" s="316">
        <v>0</v>
      </c>
      <c r="E18" s="316">
        <v>4</v>
      </c>
      <c r="F18" s="316">
        <v>0</v>
      </c>
      <c r="G18" s="316">
        <v>0</v>
      </c>
      <c r="H18" s="316">
        <v>0</v>
      </c>
      <c r="I18" s="316">
        <v>60</v>
      </c>
      <c r="J18" s="323" t="s">
        <v>617</v>
      </c>
      <c r="K18" s="421">
        <f t="shared" si="1"/>
        <v>3519</v>
      </c>
      <c r="L18" s="141">
        <f>'AT-3'!G17</f>
        <v>3519</v>
      </c>
    </row>
    <row r="19" spans="1:12" ht="25.5" x14ac:dyDescent="0.2">
      <c r="A19" s="316">
        <f>AT3A_Schools_PS!A19</f>
        <v>10</v>
      </c>
      <c r="B19" s="316" t="str">
        <f>AT3A_Schools_PS!B19</f>
        <v>10-BALLIA</v>
      </c>
      <c r="C19" s="316">
        <v>2669</v>
      </c>
      <c r="D19" s="316">
        <v>0</v>
      </c>
      <c r="E19" s="316">
        <v>0</v>
      </c>
      <c r="F19" s="316">
        <v>0</v>
      </c>
      <c r="G19" s="316">
        <v>0</v>
      </c>
      <c r="H19" s="316">
        <v>0</v>
      </c>
      <c r="I19" s="316">
        <v>173</v>
      </c>
      <c r="J19" s="323" t="s">
        <v>617</v>
      </c>
      <c r="K19" s="421">
        <f t="shared" si="1"/>
        <v>2842</v>
      </c>
      <c r="L19" s="141">
        <f>'AT-3'!G18</f>
        <v>2842</v>
      </c>
    </row>
    <row r="20" spans="1:12" ht="25.5" x14ac:dyDescent="0.2">
      <c r="A20" s="316">
        <f>AT3A_Schools_PS!A20</f>
        <v>11</v>
      </c>
      <c r="B20" s="316" t="str">
        <f>AT3A_Schools_PS!B20</f>
        <v>11-BALRAMPUR</v>
      </c>
      <c r="C20" s="316">
        <v>2215</v>
      </c>
      <c r="D20" s="316">
        <v>1</v>
      </c>
      <c r="E20" s="316">
        <v>5</v>
      </c>
      <c r="F20" s="316">
        <v>0</v>
      </c>
      <c r="G20" s="316">
        <v>0</v>
      </c>
      <c r="H20" s="316">
        <v>0</v>
      </c>
      <c r="I20" s="316">
        <v>65</v>
      </c>
      <c r="J20" s="323" t="s">
        <v>618</v>
      </c>
      <c r="K20" s="421">
        <f t="shared" si="1"/>
        <v>2286</v>
      </c>
      <c r="L20" s="141">
        <f>'AT-3'!G19</f>
        <v>2286</v>
      </c>
    </row>
    <row r="21" spans="1:12" ht="12.75" x14ac:dyDescent="0.2">
      <c r="A21" s="316">
        <f>AT3A_Schools_PS!A21</f>
        <v>12</v>
      </c>
      <c r="B21" s="316" t="str">
        <f>AT3A_Schools_PS!B21</f>
        <v>12-BANDA</v>
      </c>
      <c r="C21" s="316">
        <v>2039</v>
      </c>
      <c r="D21" s="316">
        <v>0</v>
      </c>
      <c r="E21" s="316">
        <v>0</v>
      </c>
      <c r="F21" s="316">
        <v>0</v>
      </c>
      <c r="G21" s="316">
        <v>0</v>
      </c>
      <c r="H21" s="316">
        <v>0</v>
      </c>
      <c r="I21" s="316">
        <v>63</v>
      </c>
      <c r="J21" s="323" t="s">
        <v>619</v>
      </c>
      <c r="K21" s="421">
        <f t="shared" si="1"/>
        <v>2102</v>
      </c>
      <c r="L21" s="141">
        <f>'AT-3'!G20</f>
        <v>2102</v>
      </c>
    </row>
    <row r="22" spans="1:12" ht="12.75" x14ac:dyDescent="0.2">
      <c r="A22" s="316">
        <f>AT3A_Schools_PS!A22</f>
        <v>13</v>
      </c>
      <c r="B22" s="316" t="str">
        <f>AT3A_Schools_PS!B22</f>
        <v>13-BARABANKI</v>
      </c>
      <c r="C22" s="316">
        <v>3053</v>
      </c>
      <c r="D22" s="316">
        <v>0</v>
      </c>
      <c r="E22" s="316">
        <v>0</v>
      </c>
      <c r="F22" s="316">
        <v>0</v>
      </c>
      <c r="G22" s="316">
        <v>0</v>
      </c>
      <c r="H22" s="316">
        <v>0</v>
      </c>
      <c r="I22" s="316">
        <v>56</v>
      </c>
      <c r="J22" s="323" t="s">
        <v>619</v>
      </c>
      <c r="K22" s="421">
        <f t="shared" si="1"/>
        <v>3109</v>
      </c>
      <c r="L22" s="141">
        <f>'AT-3'!G21</f>
        <v>3109</v>
      </c>
    </row>
    <row r="23" spans="1:12" ht="12.75" x14ac:dyDescent="0.2">
      <c r="A23" s="316">
        <f>AT3A_Schools_PS!A23</f>
        <v>14</v>
      </c>
      <c r="B23" s="316" t="str">
        <f>AT3A_Schools_PS!B23</f>
        <v>14-BAREILY</v>
      </c>
      <c r="C23" s="316">
        <v>2664</v>
      </c>
      <c r="D23" s="316">
        <v>0</v>
      </c>
      <c r="E23" s="316">
        <v>0</v>
      </c>
      <c r="F23" s="316">
        <v>0</v>
      </c>
      <c r="G23" s="316">
        <v>357</v>
      </c>
      <c r="H23" s="316">
        <v>0</v>
      </c>
      <c r="I23" s="316">
        <v>0</v>
      </c>
      <c r="J23" s="323"/>
      <c r="K23" s="421">
        <f t="shared" si="1"/>
        <v>3021</v>
      </c>
      <c r="L23" s="141">
        <f>'AT-3'!G22</f>
        <v>3021</v>
      </c>
    </row>
    <row r="24" spans="1:12" ht="12.75" x14ac:dyDescent="0.2">
      <c r="A24" s="316">
        <f>AT3A_Schools_PS!A24</f>
        <v>15</v>
      </c>
      <c r="B24" s="316" t="str">
        <f>AT3A_Schools_PS!B24</f>
        <v>15-BASTI</v>
      </c>
      <c r="C24" s="316">
        <v>2323</v>
      </c>
      <c r="D24" s="316">
        <v>0</v>
      </c>
      <c r="E24" s="316">
        <v>65</v>
      </c>
      <c r="F24" s="316">
        <v>0</v>
      </c>
      <c r="G24" s="316">
        <v>0</v>
      </c>
      <c r="H24" s="316">
        <v>0</v>
      </c>
      <c r="I24" s="316">
        <v>151</v>
      </c>
      <c r="J24" s="323"/>
      <c r="K24" s="421">
        <f t="shared" si="1"/>
        <v>2539</v>
      </c>
      <c r="L24" s="141">
        <f>'AT-3'!G23</f>
        <v>2539</v>
      </c>
    </row>
    <row r="25" spans="1:12" ht="89.25" x14ac:dyDescent="0.2">
      <c r="A25" s="316">
        <f>AT3A_Schools_PS!A25</f>
        <v>16</v>
      </c>
      <c r="B25" s="316" t="str">
        <f>AT3A_Schools_PS!B25</f>
        <v>16-BHADOHI</v>
      </c>
      <c r="C25" s="316">
        <v>1104</v>
      </c>
      <c r="D25" s="316">
        <v>0</v>
      </c>
      <c r="E25" s="316">
        <v>24</v>
      </c>
      <c r="F25" s="316">
        <v>0</v>
      </c>
      <c r="G25" s="316">
        <v>0</v>
      </c>
      <c r="H25" s="316">
        <v>0</v>
      </c>
      <c r="I25" s="316">
        <v>26</v>
      </c>
      <c r="J25" s="323" t="s">
        <v>620</v>
      </c>
      <c r="K25" s="421">
        <f t="shared" si="1"/>
        <v>1154</v>
      </c>
      <c r="L25" s="141">
        <f>'AT-3'!G24</f>
        <v>1154</v>
      </c>
    </row>
    <row r="26" spans="1:12" ht="12.75" x14ac:dyDescent="0.2">
      <c r="A26" s="316">
        <f>AT3A_Schools_PS!A26</f>
        <v>17</v>
      </c>
      <c r="B26" s="316" t="str">
        <f>AT3A_Schools_PS!B26</f>
        <v>17-BIJNOUR</v>
      </c>
      <c r="C26" s="316">
        <v>2457</v>
      </c>
      <c r="D26" s="316">
        <v>0</v>
      </c>
      <c r="E26" s="316">
        <v>0</v>
      </c>
      <c r="F26" s="316">
        <v>0</v>
      </c>
      <c r="G26" s="316">
        <v>237</v>
      </c>
      <c r="H26" s="316">
        <v>0</v>
      </c>
      <c r="I26" s="316">
        <v>13</v>
      </c>
      <c r="J26" s="323"/>
      <c r="K26" s="421">
        <f t="shared" si="1"/>
        <v>2707</v>
      </c>
      <c r="L26" s="141">
        <f>'AT-3'!G25</f>
        <v>2707</v>
      </c>
    </row>
    <row r="27" spans="1:12" ht="12.75" x14ac:dyDescent="0.2">
      <c r="A27" s="316">
        <f>AT3A_Schools_PS!A27</f>
        <v>18</v>
      </c>
      <c r="B27" s="316" t="str">
        <f>AT3A_Schools_PS!B27</f>
        <v>18-BULANDSHAHAR</v>
      </c>
      <c r="C27" s="316">
        <v>2403</v>
      </c>
      <c r="D27" s="316">
        <v>0</v>
      </c>
      <c r="E27" s="316">
        <v>0</v>
      </c>
      <c r="F27" s="316">
        <v>0</v>
      </c>
      <c r="G27" s="316">
        <v>0</v>
      </c>
      <c r="H27" s="316">
        <v>0</v>
      </c>
      <c r="I27" s="316">
        <v>44</v>
      </c>
      <c r="J27" s="323"/>
      <c r="K27" s="421">
        <f t="shared" si="1"/>
        <v>2447</v>
      </c>
      <c r="L27" s="141">
        <f>'AT-3'!G26</f>
        <v>2447</v>
      </c>
    </row>
    <row r="28" spans="1:12" ht="12.75" x14ac:dyDescent="0.2">
      <c r="A28" s="316">
        <f>AT3A_Schools_PS!A28</f>
        <v>19</v>
      </c>
      <c r="B28" s="316" t="str">
        <f>AT3A_Schools_PS!B28</f>
        <v>19-CHANDAULI</v>
      </c>
      <c r="C28" s="316">
        <v>1408</v>
      </c>
      <c r="D28" s="316">
        <v>30</v>
      </c>
      <c r="E28" s="316">
        <v>7</v>
      </c>
      <c r="F28" s="316">
        <v>0</v>
      </c>
      <c r="G28" s="316">
        <v>18</v>
      </c>
      <c r="H28" s="316">
        <v>0</v>
      </c>
      <c r="I28" s="316">
        <v>88</v>
      </c>
      <c r="J28" s="323"/>
      <c r="K28" s="421">
        <f t="shared" si="1"/>
        <v>1551</v>
      </c>
      <c r="L28" s="141">
        <f>'AT-3'!G27</f>
        <v>1551</v>
      </c>
    </row>
    <row r="29" spans="1:12" ht="12.75" x14ac:dyDescent="0.2">
      <c r="A29" s="316">
        <f>AT3A_Schools_PS!A29</f>
        <v>20</v>
      </c>
      <c r="B29" s="316" t="str">
        <f>AT3A_Schools_PS!B29</f>
        <v>20-CHITRAKOOT</v>
      </c>
      <c r="C29" s="316">
        <v>1469</v>
      </c>
      <c r="D29" s="316">
        <v>0</v>
      </c>
      <c r="E29" s="316">
        <v>0</v>
      </c>
      <c r="F29" s="316">
        <v>0</v>
      </c>
      <c r="G29" s="316">
        <v>0</v>
      </c>
      <c r="H29" s="316">
        <v>0</v>
      </c>
      <c r="I29" s="316">
        <v>0</v>
      </c>
      <c r="J29" s="323"/>
      <c r="K29" s="421">
        <f t="shared" si="1"/>
        <v>1469</v>
      </c>
      <c r="L29" s="141">
        <f>'AT-3'!G28</f>
        <v>1469</v>
      </c>
    </row>
    <row r="30" spans="1:12" ht="12.75" x14ac:dyDescent="0.2">
      <c r="A30" s="316">
        <f>AT3A_Schools_PS!A30</f>
        <v>21</v>
      </c>
      <c r="B30" s="316" t="str">
        <f>AT3A_Schools_PS!B30</f>
        <v>21-AMETHI</v>
      </c>
      <c r="C30" s="316">
        <v>1706</v>
      </c>
      <c r="D30" s="316">
        <v>0</v>
      </c>
      <c r="E30" s="316">
        <v>69</v>
      </c>
      <c r="F30" s="316">
        <v>0</v>
      </c>
      <c r="G30" s="316">
        <v>0</v>
      </c>
      <c r="H30" s="316">
        <v>0</v>
      </c>
      <c r="I30" s="316">
        <v>71</v>
      </c>
      <c r="J30" s="323" t="s">
        <v>621</v>
      </c>
      <c r="K30" s="421">
        <f t="shared" si="1"/>
        <v>1846</v>
      </c>
      <c r="L30" s="141">
        <f>'AT-3'!G29</f>
        <v>1846</v>
      </c>
    </row>
    <row r="31" spans="1:12" ht="12.75" x14ac:dyDescent="0.2">
      <c r="A31" s="316">
        <f>AT3A_Schools_PS!A31</f>
        <v>22</v>
      </c>
      <c r="B31" s="316" t="str">
        <f>AT3A_Schools_PS!B31</f>
        <v>22-DEORIA</v>
      </c>
      <c r="C31" s="316">
        <v>2603</v>
      </c>
      <c r="D31" s="316">
        <v>0</v>
      </c>
      <c r="E31" s="316">
        <v>26</v>
      </c>
      <c r="F31" s="316">
        <v>0</v>
      </c>
      <c r="G31" s="316">
        <v>0</v>
      </c>
      <c r="H31" s="316">
        <v>0</v>
      </c>
      <c r="I31" s="316">
        <v>236</v>
      </c>
      <c r="J31" s="323" t="s">
        <v>622</v>
      </c>
      <c r="K31" s="421">
        <f t="shared" si="1"/>
        <v>2865</v>
      </c>
      <c r="L31" s="141">
        <f>'AT-3'!G30</f>
        <v>2865</v>
      </c>
    </row>
    <row r="32" spans="1:12" ht="12.75" x14ac:dyDescent="0.2">
      <c r="A32" s="316">
        <f>AT3A_Schools_PS!A32</f>
        <v>23</v>
      </c>
      <c r="B32" s="316" t="str">
        <f>AT3A_Schools_PS!B32</f>
        <v>23-ETAH</v>
      </c>
      <c r="C32" s="316">
        <v>1927</v>
      </c>
      <c r="D32" s="316">
        <v>0</v>
      </c>
      <c r="E32" s="316">
        <v>0</v>
      </c>
      <c r="F32" s="316">
        <v>0</v>
      </c>
      <c r="G32" s="316">
        <v>0</v>
      </c>
      <c r="H32" s="316">
        <v>0</v>
      </c>
      <c r="I32" s="316">
        <v>103</v>
      </c>
      <c r="J32" s="323" t="s">
        <v>622</v>
      </c>
      <c r="K32" s="421">
        <f t="shared" si="1"/>
        <v>2030</v>
      </c>
      <c r="L32" s="141">
        <f>'AT-3'!G31</f>
        <v>2030</v>
      </c>
    </row>
    <row r="33" spans="1:12" ht="12.75" x14ac:dyDescent="0.2">
      <c r="A33" s="316">
        <f>AT3A_Schools_PS!A33</f>
        <v>24</v>
      </c>
      <c r="B33" s="316" t="str">
        <f>AT3A_Schools_PS!B33</f>
        <v>24-FAIZABAD</v>
      </c>
      <c r="C33" s="316">
        <v>2095</v>
      </c>
      <c r="D33" s="316">
        <v>0</v>
      </c>
      <c r="E33" s="316">
        <v>18</v>
      </c>
      <c r="F33" s="316">
        <v>0</v>
      </c>
      <c r="G33" s="316">
        <v>0</v>
      </c>
      <c r="H33" s="316">
        <v>0</v>
      </c>
      <c r="I33" s="316">
        <v>144</v>
      </c>
      <c r="J33" s="323" t="s">
        <v>622</v>
      </c>
      <c r="K33" s="421">
        <f t="shared" si="1"/>
        <v>2257</v>
      </c>
      <c r="L33" s="141">
        <f>'AT-3'!G32</f>
        <v>2257</v>
      </c>
    </row>
    <row r="34" spans="1:12" ht="12.75" x14ac:dyDescent="0.2">
      <c r="A34" s="316">
        <f>AT3A_Schools_PS!A34</f>
        <v>25</v>
      </c>
      <c r="B34" s="316" t="str">
        <f>AT3A_Schools_PS!B34</f>
        <v>25-FARRUKHABAD</v>
      </c>
      <c r="C34" s="316">
        <v>1848</v>
      </c>
      <c r="D34" s="316">
        <v>0</v>
      </c>
      <c r="E34" s="316">
        <v>7</v>
      </c>
      <c r="F34" s="316">
        <v>0</v>
      </c>
      <c r="G34" s="316">
        <v>0</v>
      </c>
      <c r="H34" s="316">
        <v>0</v>
      </c>
      <c r="I34" s="316">
        <v>119</v>
      </c>
      <c r="J34" s="323"/>
      <c r="K34" s="421">
        <f t="shared" si="1"/>
        <v>1974</v>
      </c>
      <c r="L34" s="141">
        <f>'AT-3'!G33</f>
        <v>1974</v>
      </c>
    </row>
    <row r="35" spans="1:12" ht="25.5" x14ac:dyDescent="0.2">
      <c r="A35" s="316">
        <f>AT3A_Schools_PS!A35</f>
        <v>26</v>
      </c>
      <c r="B35" s="316" t="str">
        <f>AT3A_Schools_PS!B35</f>
        <v>26-FATEHPUR</v>
      </c>
      <c r="C35" s="316">
        <v>2567</v>
      </c>
      <c r="D35" s="316">
        <v>0</v>
      </c>
      <c r="E35" s="316">
        <v>82</v>
      </c>
      <c r="F35" s="316">
        <v>0</v>
      </c>
      <c r="G35" s="316">
        <v>33</v>
      </c>
      <c r="H35" s="316">
        <v>0</v>
      </c>
      <c r="I35" s="316">
        <v>136</v>
      </c>
      <c r="J35" s="323" t="s">
        <v>623</v>
      </c>
      <c r="K35" s="421">
        <f t="shared" si="1"/>
        <v>2818</v>
      </c>
      <c r="L35" s="141">
        <f>'AT-3'!G34</f>
        <v>2818</v>
      </c>
    </row>
    <row r="36" spans="1:12" ht="12.75" x14ac:dyDescent="0.2">
      <c r="A36" s="316">
        <f>AT3A_Schools_PS!A36</f>
        <v>27</v>
      </c>
      <c r="B36" s="316" t="str">
        <f>AT3A_Schools_PS!B36</f>
        <v>27-FIROZABAD</v>
      </c>
      <c r="C36" s="316">
        <v>2059</v>
      </c>
      <c r="D36" s="316">
        <v>0</v>
      </c>
      <c r="E36" s="316">
        <v>100</v>
      </c>
      <c r="F36" s="316">
        <v>0</v>
      </c>
      <c r="G36" s="316">
        <v>0</v>
      </c>
      <c r="H36" s="316">
        <v>0</v>
      </c>
      <c r="I36" s="316">
        <v>103</v>
      </c>
      <c r="J36" s="323" t="s">
        <v>622</v>
      </c>
      <c r="K36" s="421">
        <f t="shared" si="1"/>
        <v>2262</v>
      </c>
      <c r="L36" s="141">
        <f>'AT-3'!G35</f>
        <v>2262</v>
      </c>
    </row>
    <row r="37" spans="1:12" ht="12.75" x14ac:dyDescent="0.2">
      <c r="A37" s="316">
        <f>AT3A_Schools_PS!A37</f>
        <v>28</v>
      </c>
      <c r="B37" s="316" t="str">
        <f>AT3A_Schools_PS!B37</f>
        <v>28-G.B. NAGAR</v>
      </c>
      <c r="C37" s="316">
        <v>0</v>
      </c>
      <c r="D37" s="316">
        <v>0</v>
      </c>
      <c r="E37" s="316">
        <v>0</v>
      </c>
      <c r="F37" s="316">
        <v>0</v>
      </c>
      <c r="G37" s="316">
        <v>744</v>
      </c>
      <c r="H37" s="316">
        <v>0</v>
      </c>
      <c r="I37" s="316">
        <v>0</v>
      </c>
      <c r="J37" s="323"/>
      <c r="K37" s="421">
        <f t="shared" si="1"/>
        <v>744</v>
      </c>
      <c r="L37" s="141">
        <f>'AT-3'!G36</f>
        <v>744</v>
      </c>
    </row>
    <row r="38" spans="1:12" ht="12.75" x14ac:dyDescent="0.2">
      <c r="A38" s="316">
        <f>AT3A_Schools_PS!A38</f>
        <v>29</v>
      </c>
      <c r="B38" s="316" t="str">
        <f>AT3A_Schools_PS!B38</f>
        <v>29-GHAZIPUR</v>
      </c>
      <c r="C38" s="316">
        <v>2767</v>
      </c>
      <c r="D38" s="316">
        <v>0</v>
      </c>
      <c r="E38" s="316">
        <v>7</v>
      </c>
      <c r="F38" s="316">
        <v>0</v>
      </c>
      <c r="G38" s="316">
        <v>0</v>
      </c>
      <c r="H38" s="316">
        <v>0</v>
      </c>
      <c r="I38" s="316">
        <v>238</v>
      </c>
      <c r="J38" s="323"/>
      <c r="K38" s="421">
        <f t="shared" si="1"/>
        <v>3012</v>
      </c>
      <c r="L38" s="141">
        <f>'AT-3'!G37</f>
        <v>3012</v>
      </c>
    </row>
    <row r="39" spans="1:12" ht="12.75" x14ac:dyDescent="0.2">
      <c r="A39" s="316">
        <f>AT3A_Schools_PS!A39</f>
        <v>30</v>
      </c>
      <c r="B39" s="316" t="str">
        <f>AT3A_Schools_PS!B39</f>
        <v>30-GHAZIYABAD</v>
      </c>
      <c r="C39" s="316">
        <v>463</v>
      </c>
      <c r="D39" s="316">
        <v>0</v>
      </c>
      <c r="E39" s="316">
        <v>210</v>
      </c>
      <c r="F39" s="316">
        <v>0</v>
      </c>
      <c r="G39" s="316">
        <v>0</v>
      </c>
      <c r="H39" s="316">
        <v>0</v>
      </c>
      <c r="I39" s="316">
        <v>0</v>
      </c>
      <c r="J39" s="323"/>
      <c r="K39" s="421">
        <f t="shared" si="1"/>
        <v>673</v>
      </c>
      <c r="L39" s="141">
        <f>'AT-3'!G38</f>
        <v>673</v>
      </c>
    </row>
    <row r="40" spans="1:12" ht="12.75" x14ac:dyDescent="0.2">
      <c r="A40" s="316">
        <f>AT3A_Schools_PS!A40</f>
        <v>31</v>
      </c>
      <c r="B40" s="316" t="str">
        <f>AT3A_Schools_PS!B40</f>
        <v>31-GONDA</v>
      </c>
      <c r="C40" s="316">
        <v>3130</v>
      </c>
      <c r="D40" s="316">
        <v>0</v>
      </c>
      <c r="E40" s="316">
        <v>0</v>
      </c>
      <c r="F40" s="316">
        <v>0</v>
      </c>
      <c r="G40" s="316">
        <v>0</v>
      </c>
      <c r="H40" s="316">
        <v>0</v>
      </c>
      <c r="I40" s="316">
        <v>79</v>
      </c>
      <c r="J40" s="323" t="s">
        <v>624</v>
      </c>
      <c r="K40" s="421">
        <f t="shared" si="1"/>
        <v>3209</v>
      </c>
      <c r="L40" s="141">
        <f>'AT-3'!G39</f>
        <v>3209</v>
      </c>
    </row>
    <row r="41" spans="1:12" ht="12.75" x14ac:dyDescent="0.2">
      <c r="A41" s="316">
        <f>AT3A_Schools_PS!A41</f>
        <v>32</v>
      </c>
      <c r="B41" s="316" t="str">
        <f>AT3A_Schools_PS!B41</f>
        <v>32-GORAKHPUR</v>
      </c>
      <c r="C41" s="316">
        <v>2880</v>
      </c>
      <c r="D41" s="316">
        <v>104</v>
      </c>
      <c r="E41" s="316">
        <v>0</v>
      </c>
      <c r="F41" s="316">
        <v>0</v>
      </c>
      <c r="G41" s="316">
        <v>0</v>
      </c>
      <c r="H41" s="316">
        <v>0</v>
      </c>
      <c r="I41" s="316">
        <v>237</v>
      </c>
      <c r="J41" s="323" t="s">
        <v>624</v>
      </c>
      <c r="K41" s="421">
        <f t="shared" si="1"/>
        <v>3221</v>
      </c>
      <c r="L41" s="141">
        <f>'AT-3'!G40</f>
        <v>3221</v>
      </c>
    </row>
    <row r="42" spans="1:12" ht="12.75" x14ac:dyDescent="0.2">
      <c r="A42" s="316">
        <f>AT3A_Schools_PS!A42</f>
        <v>33</v>
      </c>
      <c r="B42" s="316" t="str">
        <f>AT3A_Schools_PS!B42</f>
        <v>33-HAMEERPUR</v>
      </c>
      <c r="C42" s="316">
        <v>1171</v>
      </c>
      <c r="D42" s="316">
        <v>0</v>
      </c>
      <c r="E42" s="316">
        <v>2</v>
      </c>
      <c r="F42" s="316">
        <v>0</v>
      </c>
      <c r="G42" s="316">
        <v>0</v>
      </c>
      <c r="H42" s="316">
        <v>0</v>
      </c>
      <c r="I42" s="316">
        <v>58</v>
      </c>
      <c r="J42" s="323" t="s">
        <v>624</v>
      </c>
      <c r="K42" s="421">
        <f t="shared" si="1"/>
        <v>1231</v>
      </c>
      <c r="L42" s="141">
        <f>'AT-3'!G41</f>
        <v>1231</v>
      </c>
    </row>
    <row r="43" spans="1:12" ht="12.75" x14ac:dyDescent="0.2">
      <c r="A43" s="316">
        <f>AT3A_Schools_PS!A43</f>
        <v>34</v>
      </c>
      <c r="B43" s="316" t="str">
        <f>AT3A_Schools_PS!B43</f>
        <v>34-HARDOI</v>
      </c>
      <c r="C43" s="316">
        <v>3870</v>
      </c>
      <c r="D43" s="316">
        <v>0</v>
      </c>
      <c r="E43" s="316">
        <v>2</v>
      </c>
      <c r="F43" s="316">
        <v>0</v>
      </c>
      <c r="G43" s="316">
        <v>0</v>
      </c>
      <c r="H43" s="316">
        <v>0</v>
      </c>
      <c r="I43" s="316">
        <v>121</v>
      </c>
      <c r="J43" s="323">
        <v>0</v>
      </c>
      <c r="K43" s="421">
        <f t="shared" si="1"/>
        <v>3993</v>
      </c>
      <c r="L43" s="141">
        <f>'AT-3'!G42</f>
        <v>3993</v>
      </c>
    </row>
    <row r="44" spans="1:12" ht="12.75" x14ac:dyDescent="0.2">
      <c r="A44" s="316">
        <f>AT3A_Schools_PS!A44</f>
        <v>35</v>
      </c>
      <c r="B44" s="316" t="str">
        <f>AT3A_Schools_PS!B44</f>
        <v>35-HATHRAS</v>
      </c>
      <c r="C44" s="316">
        <v>1051</v>
      </c>
      <c r="D44" s="316">
        <v>10</v>
      </c>
      <c r="E44" s="316">
        <v>0</v>
      </c>
      <c r="F44" s="316">
        <v>0</v>
      </c>
      <c r="G44" s="316">
        <v>525</v>
      </c>
      <c r="H44" s="316">
        <v>0</v>
      </c>
      <c r="I44" s="316">
        <v>0</v>
      </c>
      <c r="J44" s="323"/>
      <c r="K44" s="421">
        <f t="shared" si="1"/>
        <v>1586</v>
      </c>
      <c r="L44" s="141">
        <f>'AT-3'!G43</f>
        <v>1586</v>
      </c>
    </row>
    <row r="45" spans="1:12" ht="12.75" x14ac:dyDescent="0.2">
      <c r="A45" s="316">
        <f>AT3A_Schools_PS!A45</f>
        <v>36</v>
      </c>
      <c r="B45" s="316" t="str">
        <f>AT3A_Schools_PS!B45</f>
        <v>36-ITAWAH</v>
      </c>
      <c r="C45" s="316">
        <v>1779</v>
      </c>
      <c r="D45" s="316">
        <v>0</v>
      </c>
      <c r="E45" s="316">
        <v>0</v>
      </c>
      <c r="F45" s="316">
        <v>0</v>
      </c>
      <c r="G45" s="316">
        <v>0</v>
      </c>
      <c r="H45" s="316">
        <v>0</v>
      </c>
      <c r="I45" s="316">
        <v>105</v>
      </c>
      <c r="J45" s="323" t="s">
        <v>622</v>
      </c>
      <c r="K45" s="421">
        <f t="shared" si="1"/>
        <v>1884</v>
      </c>
      <c r="L45" s="141">
        <f>'AT-3'!G44</f>
        <v>1884</v>
      </c>
    </row>
    <row r="46" spans="1:12" ht="12.75" x14ac:dyDescent="0.2">
      <c r="A46" s="316">
        <f>AT3A_Schools_PS!A46</f>
        <v>37</v>
      </c>
      <c r="B46" s="316" t="str">
        <f>AT3A_Schools_PS!B46</f>
        <v>37-J.P. NAGAR</v>
      </c>
      <c r="C46" s="316">
        <v>1436</v>
      </c>
      <c r="D46" s="316">
        <v>0</v>
      </c>
      <c r="E46" s="316">
        <v>0</v>
      </c>
      <c r="F46" s="316">
        <v>0</v>
      </c>
      <c r="G46" s="316">
        <v>125</v>
      </c>
      <c r="H46" s="316">
        <v>0</v>
      </c>
      <c r="I46" s="316">
        <v>59</v>
      </c>
      <c r="J46" s="323"/>
      <c r="K46" s="421">
        <f t="shared" si="1"/>
        <v>1620</v>
      </c>
      <c r="L46" s="141">
        <f>'AT-3'!G45</f>
        <v>1620</v>
      </c>
    </row>
    <row r="47" spans="1:12" ht="25.5" x14ac:dyDescent="0.2">
      <c r="A47" s="316">
        <f>AT3A_Schools_PS!A47</f>
        <v>38</v>
      </c>
      <c r="B47" s="316" t="str">
        <f>AT3A_Schools_PS!B47</f>
        <v>38-JALAUN</v>
      </c>
      <c r="C47" s="316">
        <v>1801</v>
      </c>
      <c r="D47" s="316">
        <v>0</v>
      </c>
      <c r="E47" s="316">
        <v>0</v>
      </c>
      <c r="F47" s="316">
        <v>0</v>
      </c>
      <c r="G47" s="316">
        <v>0</v>
      </c>
      <c r="H47" s="316">
        <v>0</v>
      </c>
      <c r="I47" s="316">
        <v>117</v>
      </c>
      <c r="J47" s="323" t="s">
        <v>625</v>
      </c>
      <c r="K47" s="421">
        <f t="shared" si="1"/>
        <v>1918</v>
      </c>
      <c r="L47" s="141">
        <f>'AT-3'!G46</f>
        <v>1918</v>
      </c>
    </row>
    <row r="48" spans="1:12" ht="12.75" x14ac:dyDescent="0.2">
      <c r="A48" s="316">
        <f>AT3A_Schools_PS!A48</f>
        <v>39</v>
      </c>
      <c r="B48" s="316" t="str">
        <f>AT3A_Schools_PS!B48</f>
        <v>39-JAUNPUR</v>
      </c>
      <c r="C48" s="316">
        <v>3273</v>
      </c>
      <c r="D48" s="316">
        <v>20</v>
      </c>
      <c r="E48" s="316">
        <v>0</v>
      </c>
      <c r="F48" s="316">
        <v>0</v>
      </c>
      <c r="G48" s="316">
        <v>0</v>
      </c>
      <c r="H48" s="316">
        <v>0</v>
      </c>
      <c r="I48" s="316">
        <v>259</v>
      </c>
      <c r="J48" s="323" t="s">
        <v>624</v>
      </c>
      <c r="K48" s="421">
        <f t="shared" si="1"/>
        <v>3552</v>
      </c>
      <c r="L48" s="141">
        <f>'AT-3'!G47</f>
        <v>3552</v>
      </c>
    </row>
    <row r="49" spans="1:12" ht="12.75" x14ac:dyDescent="0.2">
      <c r="A49" s="316">
        <f>AT3A_Schools_PS!A49</f>
        <v>40</v>
      </c>
      <c r="B49" s="316" t="str">
        <f>AT3A_Schools_PS!B49</f>
        <v>40-JHANSI</v>
      </c>
      <c r="C49" s="316">
        <v>1777</v>
      </c>
      <c r="D49" s="316">
        <v>0</v>
      </c>
      <c r="E49" s="316">
        <v>0</v>
      </c>
      <c r="F49" s="316">
        <v>0</v>
      </c>
      <c r="G49" s="316">
        <v>0</v>
      </c>
      <c r="H49" s="316">
        <v>0</v>
      </c>
      <c r="I49" s="316">
        <v>68</v>
      </c>
      <c r="J49" s="323" t="s">
        <v>624</v>
      </c>
      <c r="K49" s="421">
        <f t="shared" si="1"/>
        <v>1845</v>
      </c>
      <c r="L49" s="141">
        <f>'AT-3'!G48</f>
        <v>1845</v>
      </c>
    </row>
    <row r="50" spans="1:12" ht="12.75" x14ac:dyDescent="0.2">
      <c r="A50" s="316">
        <f>AT3A_Schools_PS!A50</f>
        <v>41</v>
      </c>
      <c r="B50" s="316" t="str">
        <f>AT3A_Schools_PS!B50</f>
        <v>41-KANNAUJ</v>
      </c>
      <c r="C50" s="316">
        <v>1662</v>
      </c>
      <c r="D50" s="316">
        <v>0</v>
      </c>
      <c r="E50" s="316">
        <v>0</v>
      </c>
      <c r="F50" s="316">
        <v>0</v>
      </c>
      <c r="G50" s="316">
        <v>0</v>
      </c>
      <c r="H50" s="316">
        <v>0</v>
      </c>
      <c r="I50" s="316">
        <v>103</v>
      </c>
      <c r="J50" s="323" t="s">
        <v>626</v>
      </c>
      <c r="K50" s="421">
        <f t="shared" si="1"/>
        <v>1765</v>
      </c>
      <c r="L50" s="141">
        <f>'AT-3'!G49</f>
        <v>1765</v>
      </c>
    </row>
    <row r="51" spans="1:12" ht="12.75" x14ac:dyDescent="0.2">
      <c r="A51" s="316">
        <f>AT3A_Schools_PS!A51</f>
        <v>42</v>
      </c>
      <c r="B51" s="316" t="str">
        <f>AT3A_Schools_PS!B51</f>
        <v>42-KANPUR DEHAT</v>
      </c>
      <c r="C51" s="316">
        <v>2380</v>
      </c>
      <c r="D51" s="316">
        <v>0</v>
      </c>
      <c r="E51" s="316">
        <v>0</v>
      </c>
      <c r="F51" s="316">
        <v>0</v>
      </c>
      <c r="G51" s="316">
        <v>0</v>
      </c>
      <c r="H51" s="316">
        <v>0</v>
      </c>
      <c r="I51" s="316">
        <v>0</v>
      </c>
      <c r="J51" s="323"/>
      <c r="K51" s="421">
        <f t="shared" si="1"/>
        <v>2380</v>
      </c>
      <c r="L51" s="141">
        <f>'AT-3'!G50</f>
        <v>2380</v>
      </c>
    </row>
    <row r="52" spans="1:12" ht="12.75" x14ac:dyDescent="0.2">
      <c r="A52" s="316">
        <f>AT3A_Schools_PS!A52</f>
        <v>43</v>
      </c>
      <c r="B52" s="316" t="str">
        <f>AT3A_Schools_PS!B52</f>
        <v>43-KANPUR NAGAR</v>
      </c>
      <c r="C52" s="316">
        <v>1854</v>
      </c>
      <c r="D52" s="316">
        <v>0</v>
      </c>
      <c r="E52" s="316">
        <v>5</v>
      </c>
      <c r="F52" s="316">
        <v>0</v>
      </c>
      <c r="G52" s="316">
        <v>565</v>
      </c>
      <c r="H52" s="316">
        <v>0</v>
      </c>
      <c r="I52" s="316">
        <v>47</v>
      </c>
      <c r="J52" s="323" t="s">
        <v>627</v>
      </c>
      <c r="K52" s="421">
        <f t="shared" si="1"/>
        <v>2471</v>
      </c>
      <c r="L52" s="141">
        <f>'AT-3'!G51</f>
        <v>2471</v>
      </c>
    </row>
    <row r="53" spans="1:12" ht="12.75" x14ac:dyDescent="0.2">
      <c r="A53" s="316">
        <f>AT3A_Schools_PS!A53</f>
        <v>44</v>
      </c>
      <c r="B53" s="316" t="str">
        <f>AT3A_Schools_PS!B53</f>
        <v>44-KAAS GANJ</v>
      </c>
      <c r="C53" s="316">
        <v>1434</v>
      </c>
      <c r="D53" s="316">
        <v>0</v>
      </c>
      <c r="E53" s="316">
        <v>0</v>
      </c>
      <c r="F53" s="316">
        <v>0</v>
      </c>
      <c r="G53" s="316">
        <v>0</v>
      </c>
      <c r="H53" s="316">
        <v>0</v>
      </c>
      <c r="I53" s="316">
        <v>61</v>
      </c>
      <c r="J53" s="323" t="s">
        <v>622</v>
      </c>
      <c r="K53" s="421">
        <f t="shared" si="1"/>
        <v>1495</v>
      </c>
      <c r="L53" s="141">
        <f>'AT-3'!G52</f>
        <v>1495</v>
      </c>
    </row>
    <row r="54" spans="1:12" ht="12.75" x14ac:dyDescent="0.2">
      <c r="A54" s="316">
        <f>AT3A_Schools_PS!A54</f>
        <v>45</v>
      </c>
      <c r="B54" s="316" t="str">
        <f>AT3A_Schools_PS!B54</f>
        <v>45-KAUSHAMBI</v>
      </c>
      <c r="C54" s="316">
        <v>1399</v>
      </c>
      <c r="D54" s="316">
        <v>0</v>
      </c>
      <c r="E54" s="316">
        <v>11</v>
      </c>
      <c r="F54" s="316">
        <v>0</v>
      </c>
      <c r="G54" s="316">
        <v>0</v>
      </c>
      <c r="H54" s="316">
        <v>0</v>
      </c>
      <c r="I54" s="316">
        <v>67</v>
      </c>
      <c r="J54" s="323" t="s">
        <v>624</v>
      </c>
      <c r="K54" s="421">
        <f t="shared" si="1"/>
        <v>1477</v>
      </c>
      <c r="L54" s="141">
        <f>'AT-3'!G53</f>
        <v>1477</v>
      </c>
    </row>
    <row r="55" spans="1:12" ht="12.75" x14ac:dyDescent="0.2">
      <c r="A55" s="316">
        <f>AT3A_Schools_PS!A55</f>
        <v>46</v>
      </c>
      <c r="B55" s="316" t="str">
        <f>AT3A_Schools_PS!B55</f>
        <v>46-KUSHINAGAR</v>
      </c>
      <c r="C55" s="316">
        <v>3001</v>
      </c>
      <c r="D55" s="316">
        <v>0</v>
      </c>
      <c r="E55" s="316">
        <v>0</v>
      </c>
      <c r="F55" s="316">
        <v>0</v>
      </c>
      <c r="G55" s="316">
        <v>0</v>
      </c>
      <c r="H55" s="316">
        <v>0</v>
      </c>
      <c r="I55" s="316">
        <v>164</v>
      </c>
      <c r="J55" s="323" t="s">
        <v>629</v>
      </c>
      <c r="K55" s="421">
        <f t="shared" si="1"/>
        <v>3165</v>
      </c>
      <c r="L55" s="141">
        <f>'AT-3'!G54</f>
        <v>3165</v>
      </c>
    </row>
    <row r="56" spans="1:12" ht="12.75" x14ac:dyDescent="0.2">
      <c r="A56" s="316">
        <f>AT3A_Schools_PS!A56</f>
        <v>47</v>
      </c>
      <c r="B56" s="316" t="str">
        <f>AT3A_Schools_PS!B56</f>
        <v>47-LAKHIMPUR KHERI</v>
      </c>
      <c r="C56" s="316">
        <v>3777</v>
      </c>
      <c r="D56" s="316">
        <v>0</v>
      </c>
      <c r="E56" s="316">
        <v>0</v>
      </c>
      <c r="F56" s="316">
        <v>0</v>
      </c>
      <c r="G56" s="316">
        <v>110</v>
      </c>
      <c r="H56" s="316">
        <v>0</v>
      </c>
      <c r="I56" s="316">
        <v>43</v>
      </c>
      <c r="J56" s="323" t="s">
        <v>622</v>
      </c>
      <c r="K56" s="421">
        <f t="shared" si="1"/>
        <v>3930</v>
      </c>
      <c r="L56" s="141">
        <f>'AT-3'!G55</f>
        <v>3930</v>
      </c>
    </row>
    <row r="57" spans="1:12" ht="12.75" x14ac:dyDescent="0.2">
      <c r="A57" s="316">
        <f>AT3A_Schools_PS!A57</f>
        <v>48</v>
      </c>
      <c r="B57" s="316" t="str">
        <f>AT3A_Schools_PS!B57</f>
        <v>48-LALITPUR</v>
      </c>
      <c r="C57" s="316">
        <v>1544</v>
      </c>
      <c r="D57" s="316">
        <v>0</v>
      </c>
      <c r="E57" s="316">
        <v>0</v>
      </c>
      <c r="F57" s="316">
        <v>0</v>
      </c>
      <c r="G57" s="316">
        <v>0</v>
      </c>
      <c r="H57" s="316">
        <v>0</v>
      </c>
      <c r="I57" s="316">
        <v>18</v>
      </c>
      <c r="J57" s="323" t="s">
        <v>622</v>
      </c>
      <c r="K57" s="421">
        <f t="shared" si="1"/>
        <v>1562</v>
      </c>
      <c r="L57" s="141">
        <f>'AT-3'!G56</f>
        <v>1562</v>
      </c>
    </row>
    <row r="58" spans="1:12" ht="12.75" x14ac:dyDescent="0.2">
      <c r="A58" s="316">
        <f>AT3A_Schools_PS!A58</f>
        <v>49</v>
      </c>
      <c r="B58" s="316" t="str">
        <f>AT3A_Schools_PS!B58</f>
        <v>49-LUCKNOW</v>
      </c>
      <c r="C58" s="316">
        <v>571</v>
      </c>
      <c r="D58" s="316">
        <v>0</v>
      </c>
      <c r="E58" s="316">
        <v>19</v>
      </c>
      <c r="F58" s="316">
        <v>0</v>
      </c>
      <c r="G58" s="316">
        <v>1441</v>
      </c>
      <c r="H58" s="316">
        <v>0</v>
      </c>
      <c r="I58" s="316">
        <v>0</v>
      </c>
      <c r="J58" s="323"/>
      <c r="K58" s="421">
        <f t="shared" si="1"/>
        <v>2031</v>
      </c>
      <c r="L58" s="141">
        <f>'AT-3'!G57</f>
        <v>2031</v>
      </c>
    </row>
    <row r="59" spans="1:12" ht="12.75" x14ac:dyDescent="0.2">
      <c r="A59" s="316">
        <f>AT3A_Schools_PS!A59</f>
        <v>50</v>
      </c>
      <c r="B59" s="316" t="str">
        <f>AT3A_Schools_PS!B59</f>
        <v>50-MAHOBA</v>
      </c>
      <c r="C59" s="316">
        <v>1029</v>
      </c>
      <c r="D59" s="316">
        <v>0</v>
      </c>
      <c r="E59" s="316">
        <v>0</v>
      </c>
      <c r="F59" s="316">
        <v>0</v>
      </c>
      <c r="G59" s="316">
        <v>0</v>
      </c>
      <c r="H59" s="316">
        <v>0</v>
      </c>
      <c r="I59" s="316">
        <v>25</v>
      </c>
      <c r="J59" s="323" t="s">
        <v>622</v>
      </c>
      <c r="K59" s="421">
        <f t="shared" si="1"/>
        <v>1054</v>
      </c>
      <c r="L59" s="141">
        <f>'AT-3'!G58</f>
        <v>1054</v>
      </c>
    </row>
    <row r="60" spans="1:12" ht="38.25" x14ac:dyDescent="0.2">
      <c r="A60" s="316">
        <f>AT3A_Schools_PS!A60</f>
        <v>51</v>
      </c>
      <c r="B60" s="316" t="str">
        <f>AT3A_Schools_PS!B60</f>
        <v>51-MAHRAJGANJ</v>
      </c>
      <c r="C60" s="316">
        <v>2127</v>
      </c>
      <c r="D60" s="316">
        <v>0</v>
      </c>
      <c r="E60" s="316">
        <v>0</v>
      </c>
      <c r="F60" s="316">
        <v>0</v>
      </c>
      <c r="G60" s="316">
        <v>0</v>
      </c>
      <c r="H60" s="316">
        <v>0</v>
      </c>
      <c r="I60" s="316">
        <v>115</v>
      </c>
      <c r="J60" s="442" t="s">
        <v>1085</v>
      </c>
      <c r="K60" s="421">
        <f t="shared" si="1"/>
        <v>2242</v>
      </c>
      <c r="L60" s="141">
        <f>'AT-3'!G59</f>
        <v>2242</v>
      </c>
    </row>
    <row r="61" spans="1:12" ht="12.75" x14ac:dyDescent="0.2">
      <c r="A61" s="316">
        <f>AT3A_Schools_PS!A61</f>
        <v>52</v>
      </c>
      <c r="B61" s="316" t="str">
        <f>AT3A_Schools_PS!B61</f>
        <v>52-MAINPURI</v>
      </c>
      <c r="C61" s="316">
        <v>2246</v>
      </c>
      <c r="D61" s="316">
        <v>0</v>
      </c>
      <c r="E61" s="316">
        <v>0</v>
      </c>
      <c r="F61" s="316">
        <v>0</v>
      </c>
      <c r="G61" s="316">
        <v>0</v>
      </c>
      <c r="H61" s="316">
        <v>0</v>
      </c>
      <c r="I61" s="316">
        <v>0</v>
      </c>
      <c r="J61" s="323"/>
      <c r="K61" s="421">
        <f t="shared" si="1"/>
        <v>2246</v>
      </c>
      <c r="L61" s="141">
        <f>'AT-3'!G60</f>
        <v>2246</v>
      </c>
    </row>
    <row r="62" spans="1:12" ht="12.75" x14ac:dyDescent="0.2">
      <c r="A62" s="316">
        <f>AT3A_Schools_PS!A62</f>
        <v>53</v>
      </c>
      <c r="B62" s="316" t="str">
        <f>AT3A_Schools_PS!B62</f>
        <v>53-MATHURA</v>
      </c>
      <c r="C62" s="316">
        <v>4</v>
      </c>
      <c r="D62" s="316">
        <v>0</v>
      </c>
      <c r="E62" s="316">
        <v>0</v>
      </c>
      <c r="F62" s="316">
        <v>0</v>
      </c>
      <c r="G62" s="316">
        <v>2073</v>
      </c>
      <c r="H62" s="316">
        <v>0</v>
      </c>
      <c r="I62" s="316">
        <v>0</v>
      </c>
      <c r="J62" s="323"/>
      <c r="K62" s="421">
        <f t="shared" si="1"/>
        <v>2077</v>
      </c>
      <c r="L62" s="141">
        <f>'AT-3'!G61</f>
        <v>2077</v>
      </c>
    </row>
    <row r="63" spans="1:12" ht="38.25" x14ac:dyDescent="0.2">
      <c r="A63" s="316">
        <f>AT3A_Schools_PS!A63</f>
        <v>54</v>
      </c>
      <c r="B63" s="316" t="str">
        <f>AT3A_Schools_PS!B63</f>
        <v>54-MAU</v>
      </c>
      <c r="C63" s="316">
        <v>1341</v>
      </c>
      <c r="D63" s="316">
        <v>31</v>
      </c>
      <c r="E63" s="316">
        <v>77</v>
      </c>
      <c r="F63" s="316">
        <v>0</v>
      </c>
      <c r="G63" s="316">
        <v>107</v>
      </c>
      <c r="H63" s="316">
        <v>0</v>
      </c>
      <c r="I63" s="316">
        <v>200</v>
      </c>
      <c r="J63" s="323" t="s">
        <v>636</v>
      </c>
      <c r="K63" s="421">
        <f t="shared" si="1"/>
        <v>1756</v>
      </c>
      <c r="L63" s="141">
        <f>'AT-3'!G62</f>
        <v>1756</v>
      </c>
    </row>
    <row r="64" spans="1:12" ht="12.75" x14ac:dyDescent="0.2">
      <c r="A64" s="316">
        <f>AT3A_Schools_PS!A64</f>
        <v>55</v>
      </c>
      <c r="B64" s="316" t="str">
        <f>AT3A_Schools_PS!B64</f>
        <v>55-MEERUT</v>
      </c>
      <c r="C64" s="316">
        <v>1119</v>
      </c>
      <c r="D64" s="316">
        <v>0</v>
      </c>
      <c r="E64" s="316">
        <v>0</v>
      </c>
      <c r="F64" s="316">
        <v>0</v>
      </c>
      <c r="G64" s="316">
        <v>420</v>
      </c>
      <c r="H64" s="316">
        <v>0</v>
      </c>
      <c r="I64" s="316">
        <v>0</v>
      </c>
      <c r="J64" s="323"/>
      <c r="K64" s="421">
        <f t="shared" si="1"/>
        <v>1539</v>
      </c>
      <c r="L64" s="141">
        <f>'AT-3'!G63</f>
        <v>1539</v>
      </c>
    </row>
    <row r="65" spans="1:12" ht="12.75" x14ac:dyDescent="0.2">
      <c r="A65" s="316">
        <f>AT3A_Schools_PS!A65</f>
        <v>56</v>
      </c>
      <c r="B65" s="316" t="str">
        <f>AT3A_Schools_PS!B65</f>
        <v>56-MIRZAPUR</v>
      </c>
      <c r="C65" s="316">
        <v>2243</v>
      </c>
      <c r="D65" s="316">
        <v>0</v>
      </c>
      <c r="E65" s="316">
        <v>0</v>
      </c>
      <c r="F65" s="316">
        <v>0</v>
      </c>
      <c r="G65" s="316">
        <v>0</v>
      </c>
      <c r="H65" s="316">
        <v>0</v>
      </c>
      <c r="I65" s="316">
        <v>60</v>
      </c>
      <c r="J65" s="323" t="s">
        <v>624</v>
      </c>
      <c r="K65" s="421">
        <f t="shared" si="1"/>
        <v>2303</v>
      </c>
      <c r="L65" s="141">
        <f>'AT-3'!G64</f>
        <v>2303</v>
      </c>
    </row>
    <row r="66" spans="1:12" ht="12.75" x14ac:dyDescent="0.2">
      <c r="A66" s="316">
        <f>AT3A_Schools_PS!A66</f>
        <v>57</v>
      </c>
      <c r="B66" s="316" t="str">
        <f>AT3A_Schools_PS!B66</f>
        <v>57-MORADABAD</v>
      </c>
      <c r="C66" s="316">
        <v>1629</v>
      </c>
      <c r="D66" s="316">
        <v>0</v>
      </c>
      <c r="E66" s="316">
        <v>0</v>
      </c>
      <c r="F66" s="316">
        <v>0</v>
      </c>
      <c r="G66" s="316">
        <v>202</v>
      </c>
      <c r="H66" s="316">
        <v>0</v>
      </c>
      <c r="I66" s="316">
        <v>0</v>
      </c>
      <c r="J66" s="323"/>
      <c r="K66" s="421">
        <f t="shared" si="1"/>
        <v>1831</v>
      </c>
      <c r="L66" s="141">
        <f>'AT-3'!G65</f>
        <v>1831</v>
      </c>
    </row>
    <row r="67" spans="1:12" ht="12.75" x14ac:dyDescent="0.2">
      <c r="A67" s="316">
        <f>AT3A_Schools_PS!A67</f>
        <v>58</v>
      </c>
      <c r="B67" s="316" t="str">
        <f>AT3A_Schools_PS!B67</f>
        <v>58-MUZAFFARNAGAR</v>
      </c>
      <c r="C67" s="316">
        <v>1298</v>
      </c>
      <c r="D67" s="316">
        <v>11</v>
      </c>
      <c r="E67" s="316">
        <v>0</v>
      </c>
      <c r="F67" s="316">
        <v>0</v>
      </c>
      <c r="G67" s="316">
        <v>0</v>
      </c>
      <c r="H67" s="316">
        <v>0</v>
      </c>
      <c r="I67" s="316">
        <v>0</v>
      </c>
      <c r="J67" s="323"/>
      <c r="K67" s="421">
        <f t="shared" si="1"/>
        <v>1309</v>
      </c>
      <c r="L67" s="141">
        <f>'AT-3'!G66</f>
        <v>1309</v>
      </c>
    </row>
    <row r="68" spans="1:12" ht="38.25" x14ac:dyDescent="0.2">
      <c r="A68" s="316">
        <f>AT3A_Schools_PS!A68</f>
        <v>59</v>
      </c>
      <c r="B68" s="316" t="str">
        <f>AT3A_Schools_PS!B68</f>
        <v>59-PILIBHIT</v>
      </c>
      <c r="C68" s="316">
        <v>1718</v>
      </c>
      <c r="D68" s="316">
        <v>0</v>
      </c>
      <c r="E68" s="316">
        <v>91</v>
      </c>
      <c r="F68" s="316">
        <v>0</v>
      </c>
      <c r="G68" s="316">
        <v>0</v>
      </c>
      <c r="H68" s="316">
        <v>0</v>
      </c>
      <c r="I68" s="316">
        <v>34</v>
      </c>
      <c r="J68" s="323" t="s">
        <v>636</v>
      </c>
      <c r="K68" s="421">
        <f t="shared" si="1"/>
        <v>1843</v>
      </c>
      <c r="L68" s="141">
        <f>'AT-3'!G67</f>
        <v>1843</v>
      </c>
    </row>
    <row r="69" spans="1:12" ht="12.75" x14ac:dyDescent="0.2">
      <c r="A69" s="316">
        <f>AT3A_Schools_PS!A69</f>
        <v>60</v>
      </c>
      <c r="B69" s="316" t="str">
        <f>AT3A_Schools_PS!B69</f>
        <v>60-PRATAPGARH</v>
      </c>
      <c r="C69" s="316">
        <v>2704</v>
      </c>
      <c r="D69" s="316">
        <v>72</v>
      </c>
      <c r="E69" s="316">
        <v>0</v>
      </c>
      <c r="F69" s="316">
        <v>0</v>
      </c>
      <c r="G69" s="316">
        <v>0</v>
      </c>
      <c r="H69" s="316">
        <v>0</v>
      </c>
      <c r="I69" s="316">
        <v>173</v>
      </c>
      <c r="J69" s="323" t="s">
        <v>624</v>
      </c>
      <c r="K69" s="421">
        <f t="shared" si="1"/>
        <v>2949</v>
      </c>
      <c r="L69" s="141">
        <f>'AT-3'!G68</f>
        <v>2949</v>
      </c>
    </row>
    <row r="70" spans="1:12" ht="12.75" x14ac:dyDescent="0.2">
      <c r="A70" s="316">
        <f>AT3A_Schools_PS!A70</f>
        <v>61</v>
      </c>
      <c r="B70" s="316" t="str">
        <f>AT3A_Schools_PS!B70</f>
        <v>61-RAI BAREILY</v>
      </c>
      <c r="C70" s="316">
        <v>2688</v>
      </c>
      <c r="D70" s="316">
        <v>0</v>
      </c>
      <c r="E70" s="316">
        <v>17</v>
      </c>
      <c r="F70" s="316">
        <v>0</v>
      </c>
      <c r="G70" s="316">
        <v>0</v>
      </c>
      <c r="H70" s="316">
        <v>0</v>
      </c>
      <c r="I70" s="316">
        <v>0</v>
      </c>
      <c r="J70" s="323">
        <v>0</v>
      </c>
      <c r="K70" s="421">
        <f t="shared" si="1"/>
        <v>2705</v>
      </c>
      <c r="L70" s="141">
        <f>'AT-3'!G69</f>
        <v>2705</v>
      </c>
    </row>
    <row r="71" spans="1:12" ht="12.75" x14ac:dyDescent="0.2">
      <c r="A71" s="316">
        <f>AT3A_Schools_PS!A71</f>
        <v>62</v>
      </c>
      <c r="B71" s="316" t="str">
        <f>AT3A_Schools_PS!B71</f>
        <v>62-RAMPUR</v>
      </c>
      <c r="C71" s="316">
        <v>1875</v>
      </c>
      <c r="D71" s="316">
        <v>0</v>
      </c>
      <c r="E71" s="316">
        <v>0</v>
      </c>
      <c r="F71" s="316">
        <v>0</v>
      </c>
      <c r="G71" s="316">
        <v>152</v>
      </c>
      <c r="H71" s="316">
        <v>0</v>
      </c>
      <c r="I71" s="316">
        <v>67</v>
      </c>
      <c r="J71" s="323" t="s">
        <v>641</v>
      </c>
      <c r="K71" s="421">
        <f t="shared" si="1"/>
        <v>2094</v>
      </c>
      <c r="L71" s="141">
        <f>'AT-3'!G70</f>
        <v>2094</v>
      </c>
    </row>
    <row r="72" spans="1:12" ht="12.75" x14ac:dyDescent="0.2">
      <c r="A72" s="316">
        <f>AT3A_Schools_PS!A72</f>
        <v>63</v>
      </c>
      <c r="B72" s="316" t="str">
        <f>AT3A_Schools_PS!B72</f>
        <v>63-SAHARANPUR</v>
      </c>
      <c r="C72" s="316">
        <v>1767</v>
      </c>
      <c r="D72" s="316">
        <v>64</v>
      </c>
      <c r="E72" s="316">
        <v>1</v>
      </c>
      <c r="F72" s="316">
        <v>0</v>
      </c>
      <c r="G72" s="316">
        <v>232</v>
      </c>
      <c r="H72" s="316">
        <v>0</v>
      </c>
      <c r="I72" s="316">
        <v>0</v>
      </c>
      <c r="J72" s="323"/>
      <c r="K72" s="421">
        <f t="shared" si="1"/>
        <v>2064</v>
      </c>
      <c r="L72" s="141">
        <f>'AT-3'!G71</f>
        <v>2064</v>
      </c>
    </row>
    <row r="73" spans="1:12" ht="12.75" x14ac:dyDescent="0.2">
      <c r="A73" s="316">
        <f>AT3A_Schools_PS!A73</f>
        <v>64</v>
      </c>
      <c r="B73" s="316" t="str">
        <f>AT3A_Schools_PS!B73</f>
        <v>64-SANTKABIR NAGAR</v>
      </c>
      <c r="C73" s="316">
        <v>1518</v>
      </c>
      <c r="D73" s="316">
        <v>0</v>
      </c>
      <c r="E73" s="316">
        <v>0</v>
      </c>
      <c r="F73" s="316">
        <v>0</v>
      </c>
      <c r="G73" s="316">
        <v>0</v>
      </c>
      <c r="H73" s="316">
        <v>0</v>
      </c>
      <c r="I73" s="316">
        <v>85</v>
      </c>
      <c r="J73" s="323" t="s">
        <v>624</v>
      </c>
      <c r="K73" s="421">
        <f t="shared" si="1"/>
        <v>1603</v>
      </c>
      <c r="L73" s="141">
        <f>'AT-3'!G72</f>
        <v>1603</v>
      </c>
    </row>
    <row r="74" spans="1:12" ht="127.5" x14ac:dyDescent="0.2">
      <c r="A74" s="316">
        <f>AT3A_Schools_PS!A74</f>
        <v>65</v>
      </c>
      <c r="B74" s="316" t="str">
        <f>AT3A_Schools_PS!B74</f>
        <v>65-SHAHJAHANPUR</v>
      </c>
      <c r="C74" s="316">
        <v>3189</v>
      </c>
      <c r="D74" s="316">
        <v>0</v>
      </c>
      <c r="E74" s="316">
        <v>0</v>
      </c>
      <c r="F74" s="316">
        <v>0</v>
      </c>
      <c r="G74" s="316">
        <v>0</v>
      </c>
      <c r="H74" s="316">
        <v>0</v>
      </c>
      <c r="I74" s="316">
        <v>85</v>
      </c>
      <c r="J74" s="323" t="s">
        <v>642</v>
      </c>
      <c r="K74" s="421">
        <f t="shared" si="1"/>
        <v>3274</v>
      </c>
      <c r="L74" s="141">
        <f>'AT-3'!G73</f>
        <v>3274</v>
      </c>
    </row>
    <row r="75" spans="1:12" ht="25.5" x14ac:dyDescent="0.2">
      <c r="A75" s="316">
        <f>AT3A_Schools_PS!A75</f>
        <v>66</v>
      </c>
      <c r="B75" s="316" t="str">
        <f>AT3A_Schools_PS!B75</f>
        <v>66-SHRAWASTI</v>
      </c>
      <c r="C75" s="316">
        <v>1215</v>
      </c>
      <c r="D75" s="316">
        <v>0</v>
      </c>
      <c r="E75" s="316">
        <v>64</v>
      </c>
      <c r="F75" s="316">
        <v>0</v>
      </c>
      <c r="G75" s="316">
        <v>0</v>
      </c>
      <c r="H75" s="316">
        <v>0</v>
      </c>
      <c r="I75" s="316">
        <v>16</v>
      </c>
      <c r="J75" s="323" t="s">
        <v>643</v>
      </c>
      <c r="K75" s="421">
        <f t="shared" si="1"/>
        <v>1295</v>
      </c>
      <c r="L75" s="141">
        <f>'AT-3'!G74</f>
        <v>1295</v>
      </c>
    </row>
    <row r="76" spans="1:12" ht="25.5" x14ac:dyDescent="0.2">
      <c r="A76" s="316">
        <f>AT3A_Schools_PS!A76</f>
        <v>67</v>
      </c>
      <c r="B76" s="316" t="str">
        <f>AT3A_Schools_PS!B76</f>
        <v>67-SIDDHARTHNAGAR</v>
      </c>
      <c r="C76" s="316">
        <v>2633</v>
      </c>
      <c r="D76" s="316">
        <v>0</v>
      </c>
      <c r="E76" s="316">
        <v>51</v>
      </c>
      <c r="F76" s="316">
        <v>0</v>
      </c>
      <c r="G76" s="316">
        <v>0</v>
      </c>
      <c r="H76" s="316">
        <v>0</v>
      </c>
      <c r="I76" s="316">
        <v>65</v>
      </c>
      <c r="J76" s="323" t="s">
        <v>643</v>
      </c>
      <c r="K76" s="421">
        <f t="shared" si="1"/>
        <v>2749</v>
      </c>
      <c r="L76" s="141">
        <f>'AT-3'!G75</f>
        <v>2749</v>
      </c>
    </row>
    <row r="77" spans="1:12" ht="12.75" x14ac:dyDescent="0.2">
      <c r="A77" s="316">
        <f>AT3A_Schools_PS!A77</f>
        <v>68</v>
      </c>
      <c r="B77" s="316" t="str">
        <f>AT3A_Schools_PS!B77</f>
        <v>68-SITAPUR</v>
      </c>
      <c r="C77" s="316">
        <v>4201</v>
      </c>
      <c r="D77" s="316">
        <v>70</v>
      </c>
      <c r="E77" s="316">
        <v>0</v>
      </c>
      <c r="F77" s="316">
        <v>0</v>
      </c>
      <c r="G77" s="316">
        <v>0</v>
      </c>
      <c r="H77" s="316">
        <v>0</v>
      </c>
      <c r="I77" s="316">
        <v>66</v>
      </c>
      <c r="J77" s="323"/>
      <c r="K77" s="421">
        <f t="shared" si="1"/>
        <v>4337</v>
      </c>
      <c r="L77" s="141">
        <f>'AT-3'!G76</f>
        <v>4337</v>
      </c>
    </row>
    <row r="78" spans="1:12" ht="140.25" x14ac:dyDescent="0.2">
      <c r="A78" s="316">
        <f>AT3A_Schools_PS!A78</f>
        <v>69</v>
      </c>
      <c r="B78" s="316" t="str">
        <f>AT3A_Schools_PS!B78</f>
        <v>69-SONBHADRA</v>
      </c>
      <c r="C78" s="316">
        <v>2448</v>
      </c>
      <c r="D78" s="316">
        <v>0</v>
      </c>
      <c r="E78" s="316">
        <v>10</v>
      </c>
      <c r="F78" s="316">
        <v>0</v>
      </c>
      <c r="G78" s="316">
        <v>0</v>
      </c>
      <c r="H78" s="316">
        <v>0</v>
      </c>
      <c r="I78" s="316">
        <v>33</v>
      </c>
      <c r="J78" s="323" t="s">
        <v>645</v>
      </c>
      <c r="K78" s="421">
        <f t="shared" si="1"/>
        <v>2491</v>
      </c>
      <c r="L78" s="141">
        <f>'AT-3'!G77</f>
        <v>2491</v>
      </c>
    </row>
    <row r="79" spans="1:12" ht="51" x14ac:dyDescent="0.2">
      <c r="A79" s="316">
        <f>AT3A_Schools_PS!A79</f>
        <v>70</v>
      </c>
      <c r="B79" s="316" t="str">
        <f>AT3A_Schools_PS!B79</f>
        <v>70-SULTANPUR</v>
      </c>
      <c r="C79" s="316">
        <v>2343</v>
      </c>
      <c r="D79" s="316">
        <v>0</v>
      </c>
      <c r="E79" s="316">
        <v>0</v>
      </c>
      <c r="F79" s="316">
        <v>0</v>
      </c>
      <c r="G79" s="316">
        <v>0</v>
      </c>
      <c r="H79" s="316">
        <v>0</v>
      </c>
      <c r="I79" s="316">
        <v>124</v>
      </c>
      <c r="J79" s="323" t="s">
        <v>647</v>
      </c>
      <c r="K79" s="421">
        <f t="shared" si="1"/>
        <v>2467</v>
      </c>
      <c r="L79" s="141">
        <f>'AT-3'!G78</f>
        <v>2467</v>
      </c>
    </row>
    <row r="80" spans="1:12" ht="38.25" x14ac:dyDescent="0.2">
      <c r="A80" s="316">
        <f>AT3A_Schools_PS!A80</f>
        <v>71</v>
      </c>
      <c r="B80" s="316" t="str">
        <f>AT3A_Schools_PS!B80</f>
        <v>71-UNNAO</v>
      </c>
      <c r="C80" s="316">
        <v>3123</v>
      </c>
      <c r="D80" s="316">
        <v>0</v>
      </c>
      <c r="E80" s="316">
        <v>19</v>
      </c>
      <c r="F80" s="316">
        <v>0</v>
      </c>
      <c r="G80" s="316">
        <v>0</v>
      </c>
      <c r="H80" s="316">
        <v>0</v>
      </c>
      <c r="I80" s="316">
        <v>98</v>
      </c>
      <c r="J80" s="323" t="s">
        <v>648</v>
      </c>
      <c r="K80" s="421">
        <f t="shared" si="1"/>
        <v>3240</v>
      </c>
      <c r="L80" s="141">
        <f>'AT-3'!G79</f>
        <v>3240</v>
      </c>
    </row>
    <row r="81" spans="1:12" ht="38.25" x14ac:dyDescent="0.2">
      <c r="A81" s="316">
        <f>AT3A_Schools_PS!A81</f>
        <v>72</v>
      </c>
      <c r="B81" s="316" t="str">
        <f>AT3A_Schools_PS!B81</f>
        <v>72-VARANASI</v>
      </c>
      <c r="C81" s="316">
        <v>1384</v>
      </c>
      <c r="D81" s="316">
        <v>13</v>
      </c>
      <c r="E81" s="316">
        <v>0</v>
      </c>
      <c r="F81" s="316">
        <v>0</v>
      </c>
      <c r="G81" s="316">
        <v>0</v>
      </c>
      <c r="H81" s="316">
        <v>0</v>
      </c>
      <c r="I81" s="316">
        <v>213</v>
      </c>
      <c r="J81" s="323" t="s">
        <v>648</v>
      </c>
      <c r="K81" s="421">
        <f t="shared" si="1"/>
        <v>1610</v>
      </c>
      <c r="L81" s="141">
        <f>'AT-3'!G80</f>
        <v>1610</v>
      </c>
    </row>
    <row r="82" spans="1:12" ht="12.75" x14ac:dyDescent="0.2">
      <c r="A82" s="316">
        <f>AT3A_Schools_PS!A82</f>
        <v>73</v>
      </c>
      <c r="B82" s="316" t="str">
        <f>AT3A_Schools_PS!B82</f>
        <v>73-SAMBHAL</v>
      </c>
      <c r="C82" s="316">
        <v>1496</v>
      </c>
      <c r="D82" s="316">
        <v>0</v>
      </c>
      <c r="E82" s="316">
        <v>0</v>
      </c>
      <c r="F82" s="316">
        <v>0</v>
      </c>
      <c r="G82" s="316">
        <v>86</v>
      </c>
      <c r="H82" s="316">
        <v>0</v>
      </c>
      <c r="I82" s="316">
        <v>0</v>
      </c>
      <c r="J82" s="323">
        <v>0</v>
      </c>
      <c r="K82" s="421">
        <f t="shared" si="1"/>
        <v>1582</v>
      </c>
      <c r="L82" s="141">
        <f>'AT-3'!G81</f>
        <v>1582</v>
      </c>
    </row>
    <row r="83" spans="1:12" ht="12.75" x14ac:dyDescent="0.2">
      <c r="A83" s="316">
        <f>AT3A_Schools_PS!A83</f>
        <v>74</v>
      </c>
      <c r="B83" s="316" t="str">
        <f>AT3A_Schools_PS!B83</f>
        <v>74-HAPUR</v>
      </c>
      <c r="C83" s="316">
        <v>633</v>
      </c>
      <c r="D83" s="316">
        <v>0</v>
      </c>
      <c r="E83" s="316">
        <v>67</v>
      </c>
      <c r="F83" s="316">
        <v>0</v>
      </c>
      <c r="G83" s="316">
        <v>0</v>
      </c>
      <c r="H83" s="316">
        <v>0</v>
      </c>
      <c r="I83" s="316">
        <v>0</v>
      </c>
      <c r="J83" s="323">
        <v>0</v>
      </c>
      <c r="K83" s="421">
        <f t="shared" si="1"/>
        <v>700</v>
      </c>
      <c r="L83" s="141">
        <f>'AT-3'!G82</f>
        <v>700</v>
      </c>
    </row>
    <row r="84" spans="1:12" ht="12.75" x14ac:dyDescent="0.2">
      <c r="A84" s="316">
        <f>AT3A_Schools_PS!A84</f>
        <v>75</v>
      </c>
      <c r="B84" s="316" t="str">
        <f>AT3A_Schools_PS!B84</f>
        <v>75-SHAMLI</v>
      </c>
      <c r="C84" s="316">
        <v>734</v>
      </c>
      <c r="D84" s="316">
        <v>10</v>
      </c>
      <c r="E84" s="316">
        <v>19</v>
      </c>
      <c r="F84" s="316">
        <v>0</v>
      </c>
      <c r="G84" s="316">
        <v>37</v>
      </c>
      <c r="H84" s="316">
        <v>0</v>
      </c>
      <c r="I84" s="316">
        <v>0</v>
      </c>
      <c r="J84" s="323"/>
      <c r="K84" s="421">
        <f t="shared" si="1"/>
        <v>800</v>
      </c>
      <c r="L84" s="141">
        <f>'AT-3'!G83</f>
        <v>800</v>
      </c>
    </row>
    <row r="85" spans="1:12" ht="12.75" x14ac:dyDescent="0.2">
      <c r="A85" s="674" t="s">
        <v>650</v>
      </c>
      <c r="B85" s="608"/>
      <c r="C85" s="311"/>
      <c r="D85" s="311"/>
      <c r="E85" s="311"/>
      <c r="F85" s="311"/>
      <c r="G85" s="311"/>
      <c r="H85" s="311"/>
      <c r="I85" s="311"/>
      <c r="J85" s="311"/>
      <c r="K85" s="311"/>
      <c r="L85" s="141"/>
    </row>
    <row r="86" spans="1:12" ht="12.75" x14ac:dyDescent="0.2">
      <c r="A86" s="674" t="s">
        <v>651</v>
      </c>
      <c r="B86" s="608"/>
      <c r="C86" s="311"/>
      <c r="D86" s="311"/>
      <c r="E86" s="311"/>
      <c r="F86" s="311"/>
      <c r="G86" s="311"/>
      <c r="H86" s="311"/>
      <c r="I86" s="311"/>
      <c r="J86" s="311"/>
      <c r="K86" s="311"/>
      <c r="L86" s="141"/>
    </row>
    <row r="87" spans="1:12" ht="12.75" x14ac:dyDescent="0.2">
      <c r="A87" s="674" t="s">
        <v>652</v>
      </c>
      <c r="B87" s="608"/>
      <c r="C87" s="311"/>
      <c r="D87" s="311"/>
      <c r="E87" s="311"/>
      <c r="F87" s="311"/>
      <c r="G87" s="311"/>
      <c r="H87" s="311"/>
      <c r="I87" s="311"/>
      <c r="J87" s="311"/>
      <c r="K87" s="311"/>
      <c r="L87" s="141"/>
    </row>
    <row r="88" spans="1:12" ht="12.75" x14ac:dyDescent="0.2">
      <c r="A88" s="674" t="s">
        <v>653</v>
      </c>
      <c r="B88" s="608"/>
      <c r="C88" s="608"/>
      <c r="D88" s="311"/>
      <c r="E88" s="311"/>
      <c r="F88" s="311"/>
      <c r="G88" s="311"/>
      <c r="H88" s="311"/>
      <c r="I88" s="311"/>
      <c r="J88" s="311"/>
      <c r="K88" s="311"/>
      <c r="L88" s="141"/>
    </row>
    <row r="89" spans="1:12" ht="12.75" x14ac:dyDescent="0.2">
      <c r="A89" s="674" t="s">
        <v>654</v>
      </c>
      <c r="B89" s="608"/>
      <c r="C89" s="608"/>
      <c r="D89" s="311"/>
      <c r="E89" s="311"/>
      <c r="F89" s="311"/>
      <c r="G89" s="311"/>
      <c r="H89" s="311"/>
      <c r="I89" s="311"/>
      <c r="J89" s="311"/>
      <c r="K89" s="311"/>
      <c r="L89" s="141"/>
    </row>
    <row r="90" spans="1:12" ht="12.75" x14ac:dyDescent="0.2">
      <c r="A90" s="674" t="s">
        <v>655</v>
      </c>
      <c r="B90" s="608"/>
      <c r="C90" s="311"/>
      <c r="D90" s="311"/>
      <c r="E90" s="311"/>
      <c r="F90" s="311"/>
      <c r="G90" s="311"/>
      <c r="H90" s="311"/>
      <c r="I90" s="311"/>
      <c r="J90" s="311"/>
      <c r="K90" s="311"/>
      <c r="L90" s="141"/>
    </row>
    <row r="91" spans="1:12" ht="12.75" x14ac:dyDescent="0.2">
      <c r="A91" s="222" t="str">
        <f>AT_2A_fundflow!A73</f>
        <v>Date:</v>
      </c>
      <c r="B91" s="141"/>
      <c r="C91" s="141"/>
      <c r="D91" s="141"/>
      <c r="E91" s="141"/>
      <c r="F91" s="141"/>
      <c r="G91" s="141"/>
      <c r="H91" s="141"/>
      <c r="I91" s="141"/>
      <c r="J91" s="388" t="str">
        <f>'AT-1'!J46</f>
        <v>(Signature)</v>
      </c>
      <c r="K91" s="141"/>
      <c r="L91" s="141"/>
    </row>
    <row r="92" spans="1:12" ht="12.75" x14ac:dyDescent="0.2">
      <c r="A92" s="222" t="str">
        <f>AT_2A_fundflow!A74</f>
        <v>Place: LUCKNOW</v>
      </c>
      <c r="B92" s="141"/>
      <c r="C92" s="141"/>
      <c r="D92" s="141"/>
      <c r="E92" s="141"/>
      <c r="F92" s="141"/>
      <c r="G92" s="141"/>
      <c r="H92" s="141"/>
      <c r="I92" s="141"/>
      <c r="J92" s="388" t="str">
        <f>'AT-1'!J47</f>
        <v>Secretary Basic Education Department</v>
      </c>
      <c r="K92" s="141"/>
      <c r="L92" s="141"/>
    </row>
    <row r="93" spans="1:12" ht="12.75" x14ac:dyDescent="0.2">
      <c r="A93" s="141"/>
      <c r="B93" s="141"/>
      <c r="C93" s="141"/>
      <c r="D93" s="141"/>
      <c r="E93" s="141"/>
      <c r="F93" s="141"/>
      <c r="G93" s="141"/>
      <c r="H93" s="141"/>
      <c r="I93" s="388" t="str">
        <f>'AT-1'!I48</f>
        <v>Seal:</v>
      </c>
      <c r="J93" s="141"/>
      <c r="K93" s="141"/>
      <c r="L93" s="141"/>
    </row>
    <row r="94" spans="1:12" ht="15.75" customHeight="1" x14ac:dyDescent="0.2">
      <c r="A94" s="141"/>
      <c r="B94" s="141"/>
      <c r="C94" s="141"/>
      <c r="D94" s="141"/>
      <c r="E94" s="141"/>
      <c r="F94" s="141"/>
      <c r="G94" s="141"/>
      <c r="H94" s="141"/>
      <c r="I94" s="141"/>
      <c r="J94" s="141"/>
      <c r="K94" s="141"/>
      <c r="L94" s="141"/>
    </row>
    <row r="95" spans="1:12" ht="15.75" customHeight="1" x14ac:dyDescent="0.2">
      <c r="A95" s="141"/>
      <c r="B95" s="141"/>
      <c r="C95" s="141"/>
      <c r="D95" s="141"/>
      <c r="E95" s="141"/>
      <c r="F95" s="141"/>
      <c r="G95" s="141"/>
      <c r="H95" s="141"/>
      <c r="I95" s="141"/>
      <c r="J95" s="141"/>
      <c r="K95" s="141"/>
      <c r="L95" s="141"/>
    </row>
    <row r="96" spans="1:12" ht="15.75" customHeight="1" x14ac:dyDescent="0.2">
      <c r="A96" s="141"/>
      <c r="B96" s="141"/>
      <c r="C96" s="141"/>
      <c r="D96" s="141"/>
      <c r="E96" s="141"/>
      <c r="F96" s="141"/>
      <c r="G96" s="141"/>
      <c r="H96" s="141"/>
      <c r="I96" s="141"/>
      <c r="J96" s="141"/>
      <c r="K96" s="141"/>
      <c r="L96" s="141"/>
    </row>
    <row r="97" spans="1:12" ht="15.75" customHeight="1" x14ac:dyDescent="0.2">
      <c r="A97" s="141"/>
      <c r="B97" s="141"/>
      <c r="C97" s="141"/>
      <c r="D97" s="141"/>
      <c r="E97" s="141"/>
      <c r="F97" s="141"/>
      <c r="G97" s="141"/>
      <c r="H97" s="141"/>
      <c r="I97" s="141"/>
      <c r="J97" s="141"/>
      <c r="K97" s="141"/>
      <c r="L97" s="141"/>
    </row>
    <row r="98" spans="1:12" ht="15.75" customHeight="1" x14ac:dyDescent="0.2">
      <c r="A98" s="141"/>
      <c r="B98" s="141"/>
      <c r="C98" s="141"/>
      <c r="D98" s="141"/>
      <c r="E98" s="141"/>
      <c r="F98" s="141"/>
      <c r="G98" s="141"/>
      <c r="H98" s="141"/>
      <c r="I98" s="141"/>
      <c r="J98" s="141"/>
      <c r="K98" s="141"/>
      <c r="L98" s="141"/>
    </row>
    <row r="99" spans="1:12" ht="15.75" customHeight="1" x14ac:dyDescent="0.2">
      <c r="A99" s="141"/>
      <c r="B99" s="141"/>
      <c r="C99" s="141"/>
      <c r="D99" s="141"/>
      <c r="E99" s="141"/>
      <c r="F99" s="141"/>
      <c r="G99" s="141"/>
      <c r="H99" s="141"/>
      <c r="I99" s="141"/>
      <c r="J99" s="141"/>
      <c r="K99" s="141"/>
      <c r="L99" s="141"/>
    </row>
    <row r="100" spans="1:12" ht="15.75" customHeight="1" x14ac:dyDescent="0.2">
      <c r="A100" s="141"/>
      <c r="B100" s="141"/>
      <c r="C100" s="141"/>
      <c r="D100" s="141"/>
      <c r="E100" s="141"/>
      <c r="F100" s="141"/>
      <c r="G100" s="141"/>
      <c r="H100" s="141"/>
      <c r="I100" s="141"/>
      <c r="J100" s="141"/>
      <c r="K100" s="141"/>
      <c r="L100" s="141"/>
    </row>
    <row r="101" spans="1:12" ht="15.75" customHeight="1" x14ac:dyDescent="0.2">
      <c r="A101" s="141"/>
      <c r="B101" s="141"/>
      <c r="C101" s="141"/>
      <c r="D101" s="141"/>
      <c r="E101" s="141"/>
      <c r="F101" s="141"/>
      <c r="G101" s="141"/>
      <c r="H101" s="141"/>
      <c r="I101" s="141"/>
      <c r="J101" s="141"/>
      <c r="K101" s="141"/>
      <c r="L101" s="141"/>
    </row>
    <row r="102" spans="1:12" ht="15.75" customHeight="1" x14ac:dyDescent="0.2">
      <c r="A102" s="141"/>
      <c r="B102" s="141"/>
      <c r="C102" s="141"/>
      <c r="D102" s="141"/>
      <c r="E102" s="141"/>
      <c r="F102" s="141"/>
      <c r="G102" s="141"/>
      <c r="H102" s="141"/>
      <c r="I102" s="141"/>
      <c r="J102" s="141"/>
      <c r="K102" s="141"/>
      <c r="L102" s="141"/>
    </row>
    <row r="103" spans="1:12" ht="15.75" customHeight="1" x14ac:dyDescent="0.2">
      <c r="A103" s="141"/>
      <c r="B103" s="141"/>
      <c r="C103" s="141"/>
      <c r="D103" s="141"/>
      <c r="E103" s="141"/>
      <c r="F103" s="141"/>
      <c r="G103" s="141"/>
      <c r="H103" s="141"/>
      <c r="I103" s="141"/>
      <c r="J103" s="141"/>
      <c r="K103" s="141"/>
      <c r="L103" s="141"/>
    </row>
    <row r="104" spans="1:12" ht="15.75" customHeight="1" x14ac:dyDescent="0.2">
      <c r="A104" s="141"/>
      <c r="B104" s="141"/>
      <c r="C104" s="141"/>
      <c r="D104" s="141"/>
      <c r="E104" s="141"/>
      <c r="F104" s="141"/>
      <c r="G104" s="141"/>
      <c r="H104" s="141"/>
      <c r="I104" s="141"/>
      <c r="J104" s="141"/>
      <c r="K104" s="141"/>
      <c r="L104" s="141"/>
    </row>
    <row r="105" spans="1:12" ht="15.75" customHeight="1" x14ac:dyDescent="0.2">
      <c r="A105" s="141"/>
      <c r="B105" s="141"/>
      <c r="C105" s="141"/>
      <c r="D105" s="141"/>
      <c r="E105" s="141"/>
      <c r="F105" s="141"/>
      <c r="G105" s="141"/>
      <c r="H105" s="141"/>
      <c r="I105" s="141"/>
      <c r="J105" s="141"/>
      <c r="K105" s="141"/>
      <c r="L105" s="141"/>
    </row>
    <row r="106" spans="1:12" ht="15.75" customHeight="1" x14ac:dyDescent="0.2">
      <c r="A106" s="141"/>
      <c r="B106" s="141"/>
      <c r="C106" s="141"/>
      <c r="D106" s="141"/>
      <c r="E106" s="141"/>
      <c r="F106" s="141"/>
      <c r="G106" s="141"/>
      <c r="H106" s="141"/>
      <c r="I106" s="141"/>
      <c r="J106" s="141"/>
      <c r="K106" s="141"/>
      <c r="L106" s="141"/>
    </row>
    <row r="107" spans="1:12" ht="15.75" customHeight="1" x14ac:dyDescent="0.2">
      <c r="A107" s="141"/>
      <c r="B107" s="141"/>
      <c r="C107" s="141"/>
      <c r="D107" s="141"/>
      <c r="E107" s="141"/>
      <c r="F107" s="141"/>
      <c r="G107" s="141"/>
      <c r="H107" s="141"/>
      <c r="I107" s="141"/>
      <c r="J107" s="141"/>
      <c r="K107" s="141"/>
      <c r="L107" s="141"/>
    </row>
    <row r="108" spans="1:12" ht="15.75" customHeight="1" x14ac:dyDescent="0.2">
      <c r="A108" s="141"/>
      <c r="B108" s="141"/>
      <c r="C108" s="141"/>
      <c r="D108" s="141"/>
      <c r="E108" s="141"/>
      <c r="F108" s="141"/>
      <c r="G108" s="141"/>
      <c r="H108" s="141"/>
      <c r="I108" s="141"/>
      <c r="J108" s="141"/>
      <c r="K108" s="141"/>
      <c r="L108" s="141"/>
    </row>
    <row r="109" spans="1:12" ht="15.75" customHeight="1" x14ac:dyDescent="0.2">
      <c r="A109" s="141"/>
      <c r="B109" s="141"/>
      <c r="C109" s="141"/>
      <c r="D109" s="141"/>
      <c r="E109" s="141"/>
      <c r="F109" s="141"/>
      <c r="G109" s="141"/>
      <c r="H109" s="141"/>
      <c r="I109" s="141"/>
      <c r="J109" s="141"/>
      <c r="K109" s="141"/>
      <c r="L109" s="141"/>
    </row>
    <row r="110" spans="1:12" ht="15.75" customHeight="1" x14ac:dyDescent="0.2">
      <c r="A110" s="141"/>
      <c r="B110" s="141"/>
      <c r="C110" s="141"/>
      <c r="D110" s="141"/>
      <c r="E110" s="141"/>
      <c r="F110" s="141"/>
      <c r="G110" s="141"/>
      <c r="H110" s="141"/>
      <c r="I110" s="141"/>
      <c r="J110" s="141"/>
      <c r="K110" s="141"/>
      <c r="L110" s="141"/>
    </row>
    <row r="111" spans="1:12" ht="15.75" customHeight="1" x14ac:dyDescent="0.2">
      <c r="A111" s="141"/>
      <c r="B111" s="141"/>
      <c r="C111" s="141"/>
      <c r="D111" s="141"/>
      <c r="E111" s="141"/>
      <c r="F111" s="141"/>
      <c r="G111" s="141"/>
      <c r="H111" s="141"/>
      <c r="I111" s="141"/>
      <c r="J111" s="141"/>
      <c r="K111" s="141"/>
      <c r="L111" s="141"/>
    </row>
    <row r="112" spans="1:12" ht="15.75" customHeight="1" x14ac:dyDescent="0.2">
      <c r="A112" s="141"/>
      <c r="B112" s="141"/>
      <c r="C112" s="141"/>
      <c r="D112" s="141"/>
      <c r="E112" s="141"/>
      <c r="F112" s="141"/>
      <c r="G112" s="141"/>
      <c r="H112" s="141"/>
      <c r="I112" s="141"/>
      <c r="J112" s="141"/>
      <c r="K112" s="141"/>
      <c r="L112" s="141"/>
    </row>
    <row r="113" spans="1:12" ht="15.75" customHeight="1" x14ac:dyDescent="0.2">
      <c r="A113" s="141"/>
      <c r="B113" s="141"/>
      <c r="C113" s="141"/>
      <c r="D113" s="141"/>
      <c r="E113" s="141"/>
      <c r="F113" s="141"/>
      <c r="G113" s="141"/>
      <c r="H113" s="141"/>
      <c r="I113" s="141"/>
      <c r="J113" s="141"/>
      <c r="K113" s="141"/>
      <c r="L113" s="141"/>
    </row>
    <row r="114" spans="1:12" ht="15.75" customHeight="1" x14ac:dyDescent="0.2">
      <c r="A114" s="141"/>
      <c r="B114" s="141"/>
      <c r="C114" s="141"/>
      <c r="D114" s="141"/>
      <c r="E114" s="141"/>
      <c r="F114" s="141"/>
      <c r="G114" s="141"/>
      <c r="H114" s="141"/>
      <c r="I114" s="141"/>
      <c r="J114" s="141"/>
      <c r="K114" s="141"/>
      <c r="L114" s="141"/>
    </row>
    <row r="115" spans="1:12" ht="15.75" customHeight="1" x14ac:dyDescent="0.2">
      <c r="A115" s="141"/>
      <c r="B115" s="141"/>
      <c r="C115" s="141"/>
      <c r="D115" s="141"/>
      <c r="E115" s="141"/>
      <c r="F115" s="141"/>
      <c r="G115" s="141"/>
      <c r="H115" s="141"/>
      <c r="I115" s="141"/>
      <c r="J115" s="141"/>
      <c r="K115" s="141"/>
      <c r="L115" s="141"/>
    </row>
    <row r="116" spans="1:12" ht="15.75" customHeight="1" x14ac:dyDescent="0.2">
      <c r="A116" s="141"/>
      <c r="B116" s="141"/>
      <c r="C116" s="141"/>
      <c r="D116" s="141"/>
      <c r="E116" s="141"/>
      <c r="F116" s="141"/>
      <c r="G116" s="141"/>
      <c r="H116" s="141"/>
      <c r="I116" s="141"/>
      <c r="J116" s="141"/>
      <c r="K116" s="141"/>
      <c r="L116" s="141"/>
    </row>
    <row r="117" spans="1:12" ht="15.75" customHeight="1" x14ac:dyDescent="0.2">
      <c r="A117" s="141"/>
      <c r="B117" s="141"/>
      <c r="C117" s="141"/>
      <c r="D117" s="141"/>
      <c r="E117" s="141"/>
      <c r="F117" s="141"/>
      <c r="G117" s="141"/>
      <c r="H117" s="141"/>
      <c r="I117" s="141"/>
      <c r="J117" s="141"/>
      <c r="K117" s="141"/>
      <c r="L117" s="141"/>
    </row>
    <row r="118" spans="1:12" ht="15.75" customHeight="1" x14ac:dyDescent="0.2">
      <c r="A118" s="141"/>
      <c r="B118" s="141"/>
      <c r="C118" s="141"/>
      <c r="D118" s="141"/>
      <c r="E118" s="141"/>
      <c r="F118" s="141"/>
      <c r="G118" s="141"/>
      <c r="H118" s="141"/>
      <c r="I118" s="141"/>
      <c r="J118" s="141"/>
      <c r="K118" s="141"/>
      <c r="L118" s="141"/>
    </row>
    <row r="119" spans="1:12" ht="15.75" customHeight="1" x14ac:dyDescent="0.2">
      <c r="A119" s="141"/>
      <c r="B119" s="141"/>
      <c r="C119" s="141"/>
      <c r="D119" s="141"/>
      <c r="E119" s="141"/>
      <c r="F119" s="141"/>
      <c r="G119" s="141"/>
      <c r="H119" s="141"/>
      <c r="I119" s="141"/>
      <c r="J119" s="141"/>
      <c r="K119" s="141"/>
      <c r="L119" s="141"/>
    </row>
    <row r="120" spans="1:12" ht="15.75" customHeight="1" x14ac:dyDescent="0.2">
      <c r="A120" s="141"/>
      <c r="B120" s="141"/>
      <c r="C120" s="141"/>
      <c r="D120" s="141"/>
      <c r="E120" s="141"/>
      <c r="F120" s="141"/>
      <c r="G120" s="141"/>
      <c r="H120" s="141"/>
      <c r="I120" s="141"/>
      <c r="J120" s="141"/>
      <c r="K120" s="141"/>
      <c r="L120" s="141"/>
    </row>
    <row r="121" spans="1:12" ht="15.75" customHeight="1" x14ac:dyDescent="0.2">
      <c r="A121" s="141"/>
      <c r="B121" s="141"/>
      <c r="C121" s="141"/>
      <c r="D121" s="141"/>
      <c r="E121" s="141"/>
      <c r="F121" s="141"/>
      <c r="G121" s="141"/>
      <c r="H121" s="141"/>
      <c r="I121" s="141"/>
      <c r="J121" s="141"/>
      <c r="K121" s="141"/>
      <c r="L121" s="141"/>
    </row>
    <row r="122" spans="1:12" ht="15.75" customHeight="1" x14ac:dyDescent="0.2">
      <c r="A122" s="141"/>
      <c r="B122" s="141"/>
      <c r="C122" s="141"/>
      <c r="D122" s="141"/>
      <c r="E122" s="141"/>
      <c r="F122" s="141"/>
      <c r="G122" s="141"/>
      <c r="H122" s="141"/>
      <c r="I122" s="141"/>
      <c r="J122" s="141"/>
      <c r="K122" s="141"/>
      <c r="L122" s="141"/>
    </row>
    <row r="123" spans="1:12" ht="15.75" customHeight="1" x14ac:dyDescent="0.2">
      <c r="A123" s="141"/>
      <c r="B123" s="141"/>
      <c r="C123" s="141"/>
      <c r="D123" s="141"/>
      <c r="E123" s="141"/>
      <c r="F123" s="141"/>
      <c r="G123" s="141"/>
      <c r="H123" s="141"/>
      <c r="I123" s="141"/>
      <c r="J123" s="141"/>
      <c r="K123" s="141"/>
      <c r="L123" s="141"/>
    </row>
    <row r="124" spans="1:12" ht="15.75" customHeight="1" x14ac:dyDescent="0.2">
      <c r="A124" s="141"/>
      <c r="B124" s="141"/>
      <c r="C124" s="141"/>
      <c r="D124" s="141"/>
      <c r="E124" s="141"/>
      <c r="F124" s="141"/>
      <c r="G124" s="141"/>
      <c r="H124" s="141"/>
      <c r="I124" s="141"/>
      <c r="J124" s="141"/>
      <c r="K124" s="141"/>
      <c r="L124" s="141"/>
    </row>
    <row r="125" spans="1:12" ht="15.75" customHeight="1" x14ac:dyDescent="0.2">
      <c r="A125" s="141"/>
      <c r="B125" s="141"/>
      <c r="C125" s="141"/>
      <c r="D125" s="141"/>
      <c r="E125" s="141"/>
      <c r="F125" s="141"/>
      <c r="G125" s="141"/>
      <c r="H125" s="141"/>
      <c r="I125" s="141"/>
      <c r="J125" s="141"/>
      <c r="K125" s="141"/>
      <c r="L125" s="141"/>
    </row>
    <row r="126" spans="1:12" ht="15.75" customHeight="1" x14ac:dyDescent="0.2">
      <c r="A126" s="141"/>
      <c r="B126" s="141"/>
      <c r="C126" s="141"/>
      <c r="D126" s="141"/>
      <c r="E126" s="141"/>
      <c r="F126" s="141"/>
      <c r="G126" s="141"/>
      <c r="H126" s="141"/>
      <c r="I126" s="141"/>
      <c r="J126" s="141"/>
      <c r="K126" s="141"/>
      <c r="L126" s="141"/>
    </row>
    <row r="127" spans="1:12" ht="15.75" customHeight="1" x14ac:dyDescent="0.2">
      <c r="A127" s="141"/>
      <c r="B127" s="141"/>
      <c r="C127" s="141"/>
      <c r="D127" s="141"/>
      <c r="E127" s="141"/>
      <c r="F127" s="141"/>
      <c r="G127" s="141"/>
      <c r="H127" s="141"/>
      <c r="I127" s="141"/>
      <c r="J127" s="141"/>
      <c r="K127" s="141"/>
      <c r="L127" s="141"/>
    </row>
    <row r="128" spans="1:12" ht="15.75" customHeight="1" x14ac:dyDescent="0.2">
      <c r="A128" s="141"/>
      <c r="B128" s="141"/>
      <c r="C128" s="141"/>
      <c r="D128" s="141"/>
      <c r="E128" s="141"/>
      <c r="F128" s="141"/>
      <c r="G128" s="141"/>
      <c r="H128" s="141"/>
      <c r="I128" s="141"/>
      <c r="J128" s="141"/>
      <c r="K128" s="141"/>
      <c r="L128" s="141"/>
    </row>
    <row r="129" spans="1:12" ht="15.75" customHeight="1" x14ac:dyDescent="0.2">
      <c r="A129" s="141"/>
      <c r="B129" s="141"/>
      <c r="C129" s="141"/>
      <c r="D129" s="141"/>
      <c r="E129" s="141"/>
      <c r="F129" s="141"/>
      <c r="G129" s="141"/>
      <c r="H129" s="141"/>
      <c r="I129" s="141"/>
      <c r="J129" s="141"/>
      <c r="K129" s="141"/>
      <c r="L129" s="141"/>
    </row>
    <row r="130" spans="1:12" ht="15.75" customHeight="1" x14ac:dyDescent="0.2">
      <c r="A130" s="141"/>
      <c r="B130" s="141"/>
      <c r="C130" s="141"/>
      <c r="D130" s="141"/>
      <c r="E130" s="141"/>
      <c r="F130" s="141"/>
      <c r="G130" s="141"/>
      <c r="H130" s="141"/>
      <c r="I130" s="141"/>
      <c r="J130" s="141"/>
      <c r="K130" s="141"/>
      <c r="L130" s="141"/>
    </row>
    <row r="131" spans="1:12" ht="15.75" customHeight="1" x14ac:dyDescent="0.2">
      <c r="A131" s="141"/>
      <c r="B131" s="141"/>
      <c r="C131" s="141"/>
      <c r="D131" s="141"/>
      <c r="E131" s="141"/>
      <c r="F131" s="141"/>
      <c r="G131" s="141"/>
      <c r="H131" s="141"/>
      <c r="I131" s="141"/>
      <c r="J131" s="141"/>
      <c r="K131" s="141"/>
      <c r="L131" s="141"/>
    </row>
    <row r="132" spans="1:12" ht="15.75" customHeight="1" x14ac:dyDescent="0.2">
      <c r="A132" s="141"/>
      <c r="B132" s="141"/>
      <c r="C132" s="141"/>
      <c r="D132" s="141"/>
      <c r="E132" s="141"/>
      <c r="F132" s="141"/>
      <c r="G132" s="141"/>
      <c r="H132" s="141"/>
      <c r="I132" s="141"/>
      <c r="J132" s="141"/>
      <c r="K132" s="141"/>
      <c r="L132" s="141"/>
    </row>
    <row r="133" spans="1:12" ht="15.75" customHeight="1" x14ac:dyDescent="0.2">
      <c r="A133" s="141"/>
      <c r="B133" s="141"/>
      <c r="C133" s="141"/>
      <c r="D133" s="141"/>
      <c r="E133" s="141"/>
      <c r="F133" s="141"/>
      <c r="G133" s="141"/>
      <c r="H133" s="141"/>
      <c r="I133" s="141"/>
      <c r="J133" s="141"/>
      <c r="K133" s="141"/>
      <c r="L133" s="141"/>
    </row>
    <row r="134" spans="1:12" ht="15.75" customHeight="1" x14ac:dyDescent="0.2">
      <c r="A134" s="141"/>
      <c r="B134" s="141"/>
      <c r="C134" s="141"/>
      <c r="D134" s="141"/>
      <c r="E134" s="141"/>
      <c r="F134" s="141"/>
      <c r="G134" s="141"/>
      <c r="H134" s="141"/>
      <c r="I134" s="141"/>
      <c r="J134" s="141"/>
      <c r="K134" s="141"/>
      <c r="L134" s="141"/>
    </row>
    <row r="135" spans="1:12" ht="15.75" customHeight="1" x14ac:dyDescent="0.2">
      <c r="A135" s="141"/>
      <c r="B135" s="141"/>
      <c r="C135" s="141"/>
      <c r="D135" s="141"/>
      <c r="E135" s="141"/>
      <c r="F135" s="141"/>
      <c r="G135" s="141"/>
      <c r="H135" s="141"/>
      <c r="I135" s="141"/>
      <c r="J135" s="141"/>
      <c r="K135" s="141"/>
      <c r="L135" s="141"/>
    </row>
    <row r="136" spans="1:12" ht="15.75" customHeight="1" x14ac:dyDescent="0.2">
      <c r="A136" s="141"/>
      <c r="B136" s="141"/>
      <c r="C136" s="141"/>
      <c r="D136" s="141"/>
      <c r="E136" s="141"/>
      <c r="F136" s="141"/>
      <c r="G136" s="141"/>
      <c r="H136" s="141"/>
      <c r="I136" s="141"/>
      <c r="J136" s="141"/>
      <c r="K136" s="141"/>
      <c r="L136" s="141"/>
    </row>
    <row r="137" spans="1:12" ht="15.75" customHeight="1" x14ac:dyDescent="0.2">
      <c r="A137" s="141"/>
      <c r="B137" s="141"/>
      <c r="C137" s="141"/>
      <c r="D137" s="141"/>
      <c r="E137" s="141"/>
      <c r="F137" s="141"/>
      <c r="G137" s="141"/>
      <c r="H137" s="141"/>
      <c r="I137" s="141"/>
      <c r="J137" s="141"/>
      <c r="K137" s="141"/>
      <c r="L137" s="141"/>
    </row>
    <row r="138" spans="1:12" ht="15.75" customHeight="1" x14ac:dyDescent="0.2">
      <c r="A138" s="141"/>
      <c r="B138" s="141"/>
      <c r="C138" s="141"/>
      <c r="D138" s="141"/>
      <c r="E138" s="141"/>
      <c r="F138" s="141"/>
      <c r="G138" s="141"/>
      <c r="H138" s="141"/>
      <c r="I138" s="141"/>
      <c r="J138" s="141"/>
      <c r="K138" s="141"/>
      <c r="L138" s="141"/>
    </row>
    <row r="139" spans="1:12" ht="15.75" customHeight="1" x14ac:dyDescent="0.2">
      <c r="A139" s="141"/>
      <c r="B139" s="141"/>
      <c r="C139" s="141"/>
      <c r="D139" s="141"/>
      <c r="E139" s="141"/>
      <c r="F139" s="141"/>
      <c r="G139" s="141"/>
      <c r="H139" s="141"/>
      <c r="I139" s="141"/>
      <c r="J139" s="141"/>
      <c r="K139" s="141"/>
      <c r="L139" s="141"/>
    </row>
    <row r="140" spans="1:12" ht="15.75" customHeight="1" x14ac:dyDescent="0.2">
      <c r="A140" s="141"/>
      <c r="B140" s="141"/>
      <c r="C140" s="141"/>
      <c r="D140" s="141"/>
      <c r="E140" s="141"/>
      <c r="F140" s="141"/>
      <c r="G140" s="141"/>
      <c r="H140" s="141"/>
      <c r="I140" s="141"/>
      <c r="J140" s="141"/>
      <c r="K140" s="141"/>
      <c r="L140" s="141"/>
    </row>
    <row r="141" spans="1:12" ht="15.75" customHeight="1" x14ac:dyDescent="0.2">
      <c r="A141" s="141"/>
      <c r="B141" s="141"/>
      <c r="C141" s="141"/>
      <c r="D141" s="141"/>
      <c r="E141" s="141"/>
      <c r="F141" s="141"/>
      <c r="G141" s="141"/>
      <c r="H141" s="141"/>
      <c r="I141" s="141"/>
      <c r="J141" s="141"/>
      <c r="K141" s="141"/>
      <c r="L141" s="141"/>
    </row>
    <row r="142" spans="1:12" ht="15.75" customHeight="1" x14ac:dyDescent="0.2">
      <c r="A142" s="141"/>
      <c r="B142" s="141"/>
      <c r="C142" s="141"/>
      <c r="D142" s="141"/>
      <c r="E142" s="141"/>
      <c r="F142" s="141"/>
      <c r="G142" s="141"/>
      <c r="H142" s="141"/>
      <c r="I142" s="141"/>
      <c r="J142" s="141"/>
      <c r="K142" s="141"/>
      <c r="L142" s="141"/>
    </row>
    <row r="143" spans="1:12" ht="15.75" customHeight="1" x14ac:dyDescent="0.2">
      <c r="A143" s="141"/>
      <c r="B143" s="141"/>
      <c r="C143" s="141"/>
      <c r="D143" s="141"/>
      <c r="E143" s="141"/>
      <c r="F143" s="141"/>
      <c r="G143" s="141"/>
      <c r="H143" s="141"/>
      <c r="I143" s="141"/>
      <c r="J143" s="141"/>
      <c r="K143" s="141"/>
      <c r="L143" s="141"/>
    </row>
    <row r="144" spans="1:12" ht="15.75" customHeight="1" x14ac:dyDescent="0.2">
      <c r="A144" s="141"/>
      <c r="B144" s="141"/>
      <c r="C144" s="141"/>
      <c r="D144" s="141"/>
      <c r="E144" s="141"/>
      <c r="F144" s="141"/>
      <c r="G144" s="141"/>
      <c r="H144" s="141"/>
      <c r="I144" s="141"/>
      <c r="J144" s="141"/>
      <c r="K144" s="141"/>
      <c r="L144" s="141"/>
    </row>
    <row r="145" spans="1:12" ht="15.75" customHeight="1" x14ac:dyDescent="0.2">
      <c r="A145" s="141"/>
      <c r="B145" s="141"/>
      <c r="C145" s="141"/>
      <c r="D145" s="141"/>
      <c r="E145" s="141"/>
      <c r="F145" s="141"/>
      <c r="G145" s="141"/>
      <c r="H145" s="141"/>
      <c r="I145" s="141"/>
      <c r="J145" s="141"/>
      <c r="K145" s="141"/>
      <c r="L145" s="141"/>
    </row>
    <row r="146" spans="1:12" ht="15.75" customHeight="1" x14ac:dyDescent="0.2">
      <c r="A146" s="141"/>
      <c r="B146" s="141"/>
      <c r="C146" s="141"/>
      <c r="D146" s="141"/>
      <c r="E146" s="141"/>
      <c r="F146" s="141"/>
      <c r="G146" s="141"/>
      <c r="H146" s="141"/>
      <c r="I146" s="141"/>
      <c r="J146" s="141"/>
      <c r="K146" s="141"/>
      <c r="L146" s="141"/>
    </row>
    <row r="147" spans="1:12" ht="15.75" customHeight="1" x14ac:dyDescent="0.2">
      <c r="A147" s="141"/>
      <c r="B147" s="141"/>
      <c r="C147" s="141"/>
      <c r="D147" s="141"/>
      <c r="E147" s="141"/>
      <c r="F147" s="141"/>
      <c r="G147" s="141"/>
      <c r="H147" s="141"/>
      <c r="I147" s="141"/>
      <c r="J147" s="141"/>
      <c r="K147" s="141"/>
      <c r="L147" s="141"/>
    </row>
    <row r="148" spans="1:12" ht="15.75" customHeight="1" x14ac:dyDescent="0.2">
      <c r="A148" s="141"/>
      <c r="B148" s="141"/>
      <c r="C148" s="141"/>
      <c r="D148" s="141"/>
      <c r="E148" s="141"/>
      <c r="F148" s="141"/>
      <c r="G148" s="141"/>
      <c r="H148" s="141"/>
      <c r="I148" s="141"/>
      <c r="J148" s="141"/>
      <c r="K148" s="141"/>
      <c r="L148" s="141"/>
    </row>
    <row r="149" spans="1:12" ht="15.75" customHeight="1" x14ac:dyDescent="0.2">
      <c r="A149" s="141"/>
      <c r="B149" s="141"/>
      <c r="C149" s="141"/>
      <c r="D149" s="141"/>
      <c r="E149" s="141"/>
      <c r="F149" s="141"/>
      <c r="G149" s="141"/>
      <c r="H149" s="141"/>
      <c r="I149" s="141"/>
      <c r="J149" s="141"/>
      <c r="K149" s="141"/>
      <c r="L149" s="141"/>
    </row>
    <row r="150" spans="1:12" ht="15.75" customHeight="1" x14ac:dyDescent="0.2">
      <c r="A150" s="141"/>
      <c r="B150" s="141"/>
      <c r="C150" s="141"/>
      <c r="D150" s="141"/>
      <c r="E150" s="141"/>
      <c r="F150" s="141"/>
      <c r="G150" s="141"/>
      <c r="H150" s="141"/>
      <c r="I150" s="141"/>
      <c r="J150" s="141"/>
      <c r="K150" s="141"/>
      <c r="L150" s="141"/>
    </row>
    <row r="151" spans="1:12" ht="15.75" customHeight="1" x14ac:dyDescent="0.2">
      <c r="A151" s="141"/>
      <c r="B151" s="141"/>
      <c r="C151" s="141"/>
      <c r="D151" s="141"/>
      <c r="E151" s="141"/>
      <c r="F151" s="141"/>
      <c r="G151" s="141"/>
      <c r="H151" s="141"/>
      <c r="I151" s="141"/>
      <c r="J151" s="141"/>
      <c r="K151" s="141"/>
      <c r="L151" s="141"/>
    </row>
    <row r="152" spans="1:12" ht="15.75" customHeight="1" x14ac:dyDescent="0.2">
      <c r="A152" s="141"/>
      <c r="B152" s="141"/>
      <c r="C152" s="141"/>
      <c r="D152" s="141"/>
      <c r="E152" s="141"/>
      <c r="F152" s="141"/>
      <c r="G152" s="141"/>
      <c r="H152" s="141"/>
      <c r="I152" s="141"/>
      <c r="J152" s="141"/>
      <c r="K152" s="141"/>
      <c r="L152" s="141"/>
    </row>
    <row r="153" spans="1:12" ht="15.75" customHeight="1" x14ac:dyDescent="0.2">
      <c r="A153" s="141"/>
      <c r="B153" s="141"/>
      <c r="C153" s="141"/>
      <c r="D153" s="141"/>
      <c r="E153" s="141"/>
      <c r="F153" s="141"/>
      <c r="G153" s="141"/>
      <c r="H153" s="141"/>
      <c r="I153" s="141"/>
      <c r="J153" s="141"/>
      <c r="K153" s="141"/>
      <c r="L153" s="141"/>
    </row>
    <row r="154" spans="1:12" ht="15.75" customHeight="1" x14ac:dyDescent="0.2">
      <c r="A154" s="141"/>
      <c r="B154" s="141"/>
      <c r="C154" s="141"/>
      <c r="D154" s="141"/>
      <c r="E154" s="141"/>
      <c r="F154" s="141"/>
      <c r="G154" s="141"/>
      <c r="H154" s="141"/>
      <c r="I154" s="141"/>
      <c r="J154" s="141"/>
      <c r="K154" s="141"/>
      <c r="L154" s="141"/>
    </row>
    <row r="155" spans="1:12" ht="15.75" customHeight="1" x14ac:dyDescent="0.2">
      <c r="A155" s="141"/>
      <c r="B155" s="141"/>
      <c r="C155" s="141"/>
      <c r="D155" s="141"/>
      <c r="E155" s="141"/>
      <c r="F155" s="141"/>
      <c r="G155" s="141"/>
      <c r="H155" s="141"/>
      <c r="I155" s="141"/>
      <c r="J155" s="141"/>
      <c r="K155" s="141"/>
      <c r="L155" s="141"/>
    </row>
    <row r="156" spans="1:12" ht="15.75" customHeight="1" x14ac:dyDescent="0.2">
      <c r="A156" s="141"/>
      <c r="B156" s="141"/>
      <c r="C156" s="141"/>
      <c r="D156" s="141"/>
      <c r="E156" s="141"/>
      <c r="F156" s="141"/>
      <c r="G156" s="141"/>
      <c r="H156" s="141"/>
      <c r="I156" s="141"/>
      <c r="J156" s="141"/>
      <c r="K156" s="141"/>
      <c r="L156" s="141"/>
    </row>
    <row r="157" spans="1:12" ht="15.75" customHeight="1" x14ac:dyDescent="0.2">
      <c r="A157" s="141"/>
      <c r="B157" s="141"/>
      <c r="C157" s="141"/>
      <c r="D157" s="141"/>
      <c r="E157" s="141"/>
      <c r="F157" s="141"/>
      <c r="G157" s="141"/>
      <c r="H157" s="141"/>
      <c r="I157" s="141"/>
      <c r="J157" s="141"/>
      <c r="K157" s="141"/>
      <c r="L157" s="141"/>
    </row>
    <row r="158" spans="1:12" ht="15.75" customHeight="1" x14ac:dyDescent="0.2">
      <c r="A158" s="141"/>
      <c r="B158" s="141"/>
      <c r="C158" s="141"/>
      <c r="D158" s="141"/>
      <c r="E158" s="141"/>
      <c r="F158" s="141"/>
      <c r="G158" s="141"/>
      <c r="H158" s="141"/>
      <c r="I158" s="141"/>
      <c r="J158" s="141"/>
      <c r="K158" s="141"/>
      <c r="L158" s="141"/>
    </row>
    <row r="159" spans="1:12" ht="15.75" customHeight="1" x14ac:dyDescent="0.2">
      <c r="A159" s="141"/>
      <c r="B159" s="141"/>
      <c r="C159" s="141"/>
      <c r="D159" s="141"/>
      <c r="E159" s="141"/>
      <c r="F159" s="141"/>
      <c r="G159" s="141"/>
      <c r="H159" s="141"/>
      <c r="I159" s="141"/>
      <c r="J159" s="141"/>
      <c r="K159" s="141"/>
      <c r="L159" s="141"/>
    </row>
    <row r="160" spans="1:12" ht="15.75" customHeight="1" x14ac:dyDescent="0.2">
      <c r="A160" s="141"/>
      <c r="B160" s="141"/>
      <c r="C160" s="141"/>
      <c r="D160" s="141"/>
      <c r="E160" s="141"/>
      <c r="F160" s="141"/>
      <c r="G160" s="141"/>
      <c r="H160" s="141"/>
      <c r="I160" s="141"/>
      <c r="J160" s="141"/>
      <c r="K160" s="141"/>
      <c r="L160" s="141"/>
    </row>
    <row r="161" spans="1:12" ht="15.75" customHeight="1" x14ac:dyDescent="0.2">
      <c r="A161" s="141"/>
      <c r="B161" s="141"/>
      <c r="C161" s="141"/>
      <c r="D161" s="141"/>
      <c r="E161" s="141"/>
      <c r="F161" s="141"/>
      <c r="G161" s="141"/>
      <c r="H161" s="141"/>
      <c r="I161" s="141"/>
      <c r="J161" s="141"/>
      <c r="K161" s="141"/>
      <c r="L161" s="141"/>
    </row>
    <row r="162" spans="1:12" ht="15.75" customHeight="1" x14ac:dyDescent="0.2">
      <c r="A162" s="141"/>
      <c r="B162" s="141"/>
      <c r="C162" s="141"/>
      <c r="D162" s="141"/>
      <c r="E162" s="141"/>
      <c r="F162" s="141"/>
      <c r="G162" s="141"/>
      <c r="H162" s="141"/>
      <c r="I162" s="141"/>
      <c r="J162" s="141"/>
      <c r="K162" s="141"/>
      <c r="L162" s="141"/>
    </row>
    <row r="163" spans="1:12" ht="15.75" customHeight="1" x14ac:dyDescent="0.2">
      <c r="A163" s="141"/>
      <c r="B163" s="141"/>
      <c r="C163" s="141"/>
      <c r="D163" s="141"/>
      <c r="E163" s="141"/>
      <c r="F163" s="141"/>
      <c r="G163" s="141"/>
      <c r="H163" s="141"/>
      <c r="I163" s="141"/>
      <c r="J163" s="141"/>
      <c r="K163" s="141"/>
      <c r="L163" s="141"/>
    </row>
    <row r="164" spans="1:12" ht="15.75" customHeight="1" x14ac:dyDescent="0.2">
      <c r="A164" s="141"/>
      <c r="B164" s="141"/>
      <c r="C164" s="141"/>
      <c r="D164" s="141"/>
      <c r="E164" s="141"/>
      <c r="F164" s="141"/>
      <c r="G164" s="141"/>
      <c r="H164" s="141"/>
      <c r="I164" s="141"/>
      <c r="J164" s="141"/>
      <c r="K164" s="141"/>
      <c r="L164" s="141"/>
    </row>
    <row r="165" spans="1:12" ht="15.75" customHeight="1" x14ac:dyDescent="0.2">
      <c r="A165" s="141"/>
      <c r="B165" s="141"/>
      <c r="C165" s="141"/>
      <c r="D165" s="141"/>
      <c r="E165" s="141"/>
      <c r="F165" s="141"/>
      <c r="G165" s="141"/>
      <c r="H165" s="141"/>
      <c r="I165" s="141"/>
      <c r="J165" s="141"/>
      <c r="K165" s="141"/>
      <c r="L165" s="141"/>
    </row>
    <row r="166" spans="1:12" ht="15.75" customHeight="1" x14ac:dyDescent="0.2">
      <c r="A166" s="141"/>
      <c r="B166" s="141"/>
      <c r="C166" s="141"/>
      <c r="D166" s="141"/>
      <c r="E166" s="141"/>
      <c r="F166" s="141"/>
      <c r="G166" s="141"/>
      <c r="H166" s="141"/>
      <c r="I166" s="141"/>
      <c r="J166" s="141"/>
      <c r="K166" s="141"/>
      <c r="L166" s="141"/>
    </row>
    <row r="167" spans="1:12" ht="15.75" customHeight="1" x14ac:dyDescent="0.2">
      <c r="A167" s="141"/>
      <c r="B167" s="141"/>
      <c r="C167" s="141"/>
      <c r="D167" s="141"/>
      <c r="E167" s="141"/>
      <c r="F167" s="141"/>
      <c r="G167" s="141"/>
      <c r="H167" s="141"/>
      <c r="I167" s="141"/>
      <c r="J167" s="141"/>
      <c r="K167" s="141"/>
      <c r="L167" s="141"/>
    </row>
    <row r="168" spans="1:12" ht="15.75" customHeight="1" x14ac:dyDescent="0.2">
      <c r="A168" s="141"/>
      <c r="B168" s="141"/>
      <c r="C168" s="141"/>
      <c r="D168" s="141"/>
      <c r="E168" s="141"/>
      <c r="F168" s="141"/>
      <c r="G168" s="141"/>
      <c r="H168" s="141"/>
      <c r="I168" s="141"/>
      <c r="J168" s="141"/>
      <c r="K168" s="141"/>
      <c r="L168" s="141"/>
    </row>
    <row r="169" spans="1:12" ht="15.75" customHeight="1" x14ac:dyDescent="0.2">
      <c r="A169" s="141"/>
      <c r="B169" s="141"/>
      <c r="C169" s="141"/>
      <c r="D169" s="141"/>
      <c r="E169" s="141"/>
      <c r="F169" s="141"/>
      <c r="G169" s="141"/>
      <c r="H169" s="141"/>
      <c r="I169" s="141"/>
      <c r="J169" s="141"/>
      <c r="K169" s="141"/>
      <c r="L169" s="141"/>
    </row>
    <row r="170" spans="1:12" ht="15.75" customHeight="1" x14ac:dyDescent="0.2">
      <c r="A170" s="141"/>
      <c r="B170" s="141"/>
      <c r="C170" s="141"/>
      <c r="D170" s="141"/>
      <c r="E170" s="141"/>
      <c r="F170" s="141"/>
      <c r="G170" s="141"/>
      <c r="H170" s="141"/>
      <c r="I170" s="141"/>
      <c r="J170" s="141"/>
      <c r="K170" s="141"/>
      <c r="L170" s="141"/>
    </row>
    <row r="171" spans="1:12" ht="15.75" customHeight="1" x14ac:dyDescent="0.2">
      <c r="A171" s="141"/>
      <c r="B171" s="141"/>
      <c r="C171" s="141"/>
      <c r="D171" s="141"/>
      <c r="E171" s="141"/>
      <c r="F171" s="141"/>
      <c r="G171" s="141"/>
      <c r="H171" s="141"/>
      <c r="I171" s="141"/>
      <c r="J171" s="141"/>
      <c r="K171" s="141"/>
      <c r="L171" s="141"/>
    </row>
    <row r="172" spans="1:12" ht="15.75" customHeight="1" x14ac:dyDescent="0.2">
      <c r="A172" s="141"/>
      <c r="B172" s="141"/>
      <c r="C172" s="141"/>
      <c r="D172" s="141"/>
      <c r="E172" s="141"/>
      <c r="F172" s="141"/>
      <c r="G172" s="141"/>
      <c r="H172" s="141"/>
      <c r="I172" s="141"/>
      <c r="J172" s="141"/>
      <c r="K172" s="141"/>
      <c r="L172" s="141"/>
    </row>
    <row r="173" spans="1:12" ht="15.75" customHeight="1" x14ac:dyDescent="0.2">
      <c r="A173" s="141"/>
      <c r="B173" s="141"/>
      <c r="C173" s="141"/>
      <c r="D173" s="141"/>
      <c r="E173" s="141"/>
      <c r="F173" s="141"/>
      <c r="G173" s="141"/>
      <c r="H173" s="141"/>
      <c r="I173" s="141"/>
      <c r="J173" s="141"/>
      <c r="K173" s="141"/>
      <c r="L173" s="141"/>
    </row>
    <row r="174" spans="1:12" ht="15.75" customHeight="1" x14ac:dyDescent="0.2">
      <c r="A174" s="141"/>
      <c r="B174" s="141"/>
      <c r="C174" s="141"/>
      <c r="D174" s="141"/>
      <c r="E174" s="141"/>
      <c r="F174" s="141"/>
      <c r="G174" s="141"/>
      <c r="H174" s="141"/>
      <c r="I174" s="141"/>
      <c r="J174" s="141"/>
      <c r="K174" s="141"/>
      <c r="L174" s="141"/>
    </row>
    <row r="175" spans="1:12" ht="15.75" customHeight="1" x14ac:dyDescent="0.2">
      <c r="A175" s="141"/>
      <c r="B175" s="141"/>
      <c r="C175" s="141"/>
      <c r="D175" s="141"/>
      <c r="E175" s="141"/>
      <c r="F175" s="141"/>
      <c r="G175" s="141"/>
      <c r="H175" s="141"/>
      <c r="I175" s="141"/>
      <c r="J175" s="141"/>
      <c r="K175" s="141"/>
      <c r="L175" s="141"/>
    </row>
    <row r="176" spans="1:12" ht="15.75" customHeight="1" x14ac:dyDescent="0.2">
      <c r="A176" s="141"/>
      <c r="B176" s="141"/>
      <c r="C176" s="141"/>
      <c r="D176" s="141"/>
      <c r="E176" s="141"/>
      <c r="F176" s="141"/>
      <c r="G176" s="141"/>
      <c r="H176" s="141"/>
      <c r="I176" s="141"/>
      <c r="J176" s="141"/>
      <c r="K176" s="141"/>
      <c r="L176" s="141"/>
    </row>
    <row r="177" spans="1:12" ht="15.75" customHeight="1" x14ac:dyDescent="0.2">
      <c r="A177" s="141"/>
      <c r="B177" s="141"/>
      <c r="C177" s="141"/>
      <c r="D177" s="141"/>
      <c r="E177" s="141"/>
      <c r="F177" s="141"/>
      <c r="G177" s="141"/>
      <c r="H177" s="141"/>
      <c r="I177" s="141"/>
      <c r="J177" s="141"/>
      <c r="K177" s="141"/>
      <c r="L177" s="141"/>
    </row>
    <row r="178" spans="1:12" ht="15.75" customHeight="1" x14ac:dyDescent="0.2">
      <c r="A178" s="141"/>
      <c r="B178" s="141"/>
      <c r="C178" s="141"/>
      <c r="D178" s="141"/>
      <c r="E178" s="141"/>
      <c r="F178" s="141"/>
      <c r="G178" s="141"/>
      <c r="H178" s="141"/>
      <c r="I178" s="141"/>
      <c r="J178" s="141"/>
      <c r="K178" s="141"/>
      <c r="L178" s="141"/>
    </row>
    <row r="179" spans="1:12" ht="15.75" customHeight="1" x14ac:dyDescent="0.2">
      <c r="A179" s="141"/>
      <c r="B179" s="141"/>
      <c r="C179" s="141"/>
      <c r="D179" s="141"/>
      <c r="E179" s="141"/>
      <c r="F179" s="141"/>
      <c r="G179" s="141"/>
      <c r="H179" s="141"/>
      <c r="I179" s="141"/>
      <c r="J179" s="141"/>
      <c r="K179" s="141"/>
      <c r="L179" s="141"/>
    </row>
    <row r="180" spans="1:12" ht="15.75" customHeight="1" x14ac:dyDescent="0.2">
      <c r="A180" s="141"/>
      <c r="B180" s="141"/>
      <c r="C180" s="141"/>
      <c r="D180" s="141"/>
      <c r="E180" s="141"/>
      <c r="F180" s="141"/>
      <c r="G180" s="141"/>
      <c r="H180" s="141"/>
      <c r="I180" s="141"/>
      <c r="J180" s="141"/>
      <c r="K180" s="141"/>
      <c r="L180" s="141"/>
    </row>
    <row r="181" spans="1:12" ht="15.75" customHeight="1" x14ac:dyDescent="0.2">
      <c r="A181" s="141"/>
      <c r="B181" s="141"/>
      <c r="C181" s="141"/>
      <c r="D181" s="141"/>
      <c r="E181" s="141"/>
      <c r="F181" s="141"/>
      <c r="G181" s="141"/>
      <c r="H181" s="141"/>
      <c r="I181" s="141"/>
      <c r="J181" s="141"/>
      <c r="K181" s="141"/>
      <c r="L181" s="141"/>
    </row>
    <row r="182" spans="1:12" ht="15.75" customHeight="1" x14ac:dyDescent="0.2">
      <c r="A182" s="141"/>
      <c r="B182" s="141"/>
      <c r="C182" s="141"/>
      <c r="D182" s="141"/>
      <c r="E182" s="141"/>
      <c r="F182" s="141"/>
      <c r="G182" s="141"/>
      <c r="H182" s="141"/>
      <c r="I182" s="141"/>
      <c r="J182" s="141"/>
      <c r="K182" s="141"/>
      <c r="L182" s="141"/>
    </row>
    <row r="183" spans="1:12" ht="15.75" customHeight="1" x14ac:dyDescent="0.2">
      <c r="A183" s="141"/>
      <c r="B183" s="141"/>
      <c r="C183" s="141"/>
      <c r="D183" s="141"/>
      <c r="E183" s="141"/>
      <c r="F183" s="141"/>
      <c r="G183" s="141"/>
      <c r="H183" s="141"/>
      <c r="I183" s="141"/>
      <c r="J183" s="141"/>
      <c r="K183" s="141"/>
      <c r="L183" s="141"/>
    </row>
    <row r="184" spans="1:12" ht="15.75" customHeight="1" x14ac:dyDescent="0.2">
      <c r="A184" s="141"/>
      <c r="B184" s="141"/>
      <c r="C184" s="141"/>
      <c r="D184" s="141"/>
      <c r="E184" s="141"/>
      <c r="F184" s="141"/>
      <c r="G184" s="141"/>
      <c r="H184" s="141"/>
      <c r="I184" s="141"/>
      <c r="J184" s="141"/>
      <c r="K184" s="141"/>
      <c r="L184" s="141"/>
    </row>
    <row r="185" spans="1:12" ht="15.75" customHeight="1" x14ac:dyDescent="0.2">
      <c r="A185" s="141"/>
      <c r="B185" s="141"/>
      <c r="C185" s="141"/>
      <c r="D185" s="141"/>
      <c r="E185" s="141"/>
      <c r="F185" s="141"/>
      <c r="G185" s="141"/>
      <c r="H185" s="141"/>
      <c r="I185" s="141"/>
      <c r="J185" s="141"/>
      <c r="K185" s="141"/>
      <c r="L185" s="141"/>
    </row>
    <row r="186" spans="1:12" ht="15.75" customHeight="1" x14ac:dyDescent="0.2">
      <c r="A186" s="141"/>
      <c r="B186" s="141"/>
      <c r="C186" s="141"/>
      <c r="D186" s="141"/>
      <c r="E186" s="141"/>
      <c r="F186" s="141"/>
      <c r="G186" s="141"/>
      <c r="H186" s="141"/>
      <c r="I186" s="141"/>
      <c r="J186" s="141"/>
      <c r="K186" s="141"/>
      <c r="L186" s="141"/>
    </row>
    <row r="187" spans="1:12" ht="15.75" customHeight="1" x14ac:dyDescent="0.2">
      <c r="A187" s="141"/>
      <c r="B187" s="141"/>
      <c r="C187" s="141"/>
      <c r="D187" s="141"/>
      <c r="E187" s="141"/>
      <c r="F187" s="141"/>
      <c r="G187" s="141"/>
      <c r="H187" s="141"/>
      <c r="I187" s="141"/>
      <c r="J187" s="141"/>
      <c r="K187" s="141"/>
      <c r="L187" s="141"/>
    </row>
    <row r="188" spans="1:12" ht="15.75" customHeight="1" x14ac:dyDescent="0.2">
      <c r="A188" s="141"/>
      <c r="B188" s="141"/>
      <c r="C188" s="141"/>
      <c r="D188" s="141"/>
      <c r="E188" s="141"/>
      <c r="F188" s="141"/>
      <c r="G188" s="141"/>
      <c r="H188" s="141"/>
      <c r="I188" s="141"/>
      <c r="J188" s="141"/>
      <c r="K188" s="141"/>
      <c r="L188" s="141"/>
    </row>
    <row r="189" spans="1:12" ht="15.75" customHeight="1" x14ac:dyDescent="0.2">
      <c r="A189" s="141"/>
      <c r="B189" s="141"/>
      <c r="C189" s="141"/>
      <c r="D189" s="141"/>
      <c r="E189" s="141"/>
      <c r="F189" s="141"/>
      <c r="G189" s="141"/>
      <c r="H189" s="141"/>
      <c r="I189" s="141"/>
      <c r="J189" s="141"/>
      <c r="K189" s="141"/>
      <c r="L189" s="141"/>
    </row>
    <row r="190" spans="1:12" ht="15.75" customHeight="1" x14ac:dyDescent="0.2">
      <c r="A190" s="141"/>
      <c r="B190" s="141"/>
      <c r="C190" s="141"/>
      <c r="D190" s="141"/>
      <c r="E190" s="141"/>
      <c r="F190" s="141"/>
      <c r="G190" s="141"/>
      <c r="H190" s="141"/>
      <c r="I190" s="141"/>
      <c r="J190" s="141"/>
      <c r="K190" s="141"/>
      <c r="L190" s="141"/>
    </row>
    <row r="191" spans="1:12" ht="15.75" customHeight="1" x14ac:dyDescent="0.2">
      <c r="A191" s="141"/>
      <c r="B191" s="141"/>
      <c r="C191" s="141"/>
      <c r="D191" s="141"/>
      <c r="E191" s="141"/>
      <c r="F191" s="141"/>
      <c r="G191" s="141"/>
      <c r="H191" s="141"/>
      <c r="I191" s="141"/>
      <c r="J191" s="141"/>
      <c r="K191" s="141"/>
      <c r="L191" s="141"/>
    </row>
    <row r="192" spans="1:12" ht="15.75" customHeight="1" x14ac:dyDescent="0.2">
      <c r="A192" s="141"/>
      <c r="B192" s="141"/>
      <c r="C192" s="141"/>
      <c r="D192" s="141"/>
      <c r="E192" s="141"/>
      <c r="F192" s="141"/>
      <c r="G192" s="141"/>
      <c r="H192" s="141"/>
      <c r="I192" s="141"/>
      <c r="J192" s="141"/>
      <c r="K192" s="141"/>
      <c r="L192" s="141"/>
    </row>
    <row r="193" spans="1:12" ht="15.75" customHeight="1" x14ac:dyDescent="0.2">
      <c r="A193" s="141"/>
      <c r="B193" s="141"/>
      <c r="C193" s="141"/>
      <c r="D193" s="141"/>
      <c r="E193" s="141"/>
      <c r="F193" s="141"/>
      <c r="G193" s="141"/>
      <c r="H193" s="141"/>
      <c r="I193" s="141"/>
      <c r="J193" s="141"/>
      <c r="K193" s="141"/>
      <c r="L193" s="141"/>
    </row>
    <row r="194" spans="1:12" ht="15.75" customHeight="1" x14ac:dyDescent="0.2">
      <c r="A194" s="141"/>
      <c r="B194" s="141"/>
      <c r="C194" s="141"/>
      <c r="D194" s="141"/>
      <c r="E194" s="141"/>
      <c r="F194" s="141"/>
      <c r="G194" s="141"/>
      <c r="H194" s="141"/>
      <c r="I194" s="141"/>
      <c r="J194" s="141"/>
      <c r="K194" s="141"/>
      <c r="L194" s="141"/>
    </row>
    <row r="195" spans="1:12" ht="15.75" customHeight="1" x14ac:dyDescent="0.2">
      <c r="A195" s="141"/>
      <c r="B195" s="141"/>
      <c r="C195" s="141"/>
      <c r="D195" s="141"/>
      <c r="E195" s="141"/>
      <c r="F195" s="141"/>
      <c r="G195" s="141"/>
      <c r="H195" s="141"/>
      <c r="I195" s="141"/>
      <c r="J195" s="141"/>
      <c r="K195" s="141"/>
      <c r="L195" s="141"/>
    </row>
    <row r="196" spans="1:12" ht="15.75" customHeight="1" x14ac:dyDescent="0.2">
      <c r="A196" s="141"/>
      <c r="B196" s="141"/>
      <c r="C196" s="141"/>
      <c r="D196" s="141"/>
      <c r="E196" s="141"/>
      <c r="F196" s="141"/>
      <c r="G196" s="141"/>
      <c r="H196" s="141"/>
      <c r="I196" s="141"/>
      <c r="J196" s="141"/>
      <c r="K196" s="141"/>
      <c r="L196" s="141"/>
    </row>
    <row r="197" spans="1:12" ht="15.75" customHeight="1" x14ac:dyDescent="0.2">
      <c r="A197" s="141"/>
      <c r="B197" s="141"/>
      <c r="C197" s="141"/>
      <c r="D197" s="141"/>
      <c r="E197" s="141"/>
      <c r="F197" s="141"/>
      <c r="G197" s="141"/>
      <c r="H197" s="141"/>
      <c r="I197" s="141"/>
      <c r="J197" s="141"/>
      <c r="K197" s="141"/>
      <c r="L197" s="141"/>
    </row>
    <row r="198" spans="1:12" ht="15.75" customHeight="1" x14ac:dyDescent="0.2">
      <c r="A198" s="141"/>
      <c r="B198" s="141"/>
      <c r="C198" s="141"/>
      <c r="D198" s="141"/>
      <c r="E198" s="141"/>
      <c r="F198" s="141"/>
      <c r="G198" s="141"/>
      <c r="H198" s="141"/>
      <c r="I198" s="141"/>
      <c r="J198" s="141"/>
      <c r="K198" s="141"/>
      <c r="L198" s="141"/>
    </row>
    <row r="199" spans="1:12" ht="15.75" customHeight="1" x14ac:dyDescent="0.2">
      <c r="A199" s="141"/>
      <c r="B199" s="141"/>
      <c r="C199" s="141"/>
      <c r="D199" s="141"/>
      <c r="E199" s="141"/>
      <c r="F199" s="141"/>
      <c r="G199" s="141"/>
      <c r="H199" s="141"/>
      <c r="I199" s="141"/>
      <c r="J199" s="141"/>
      <c r="K199" s="141"/>
      <c r="L199" s="141"/>
    </row>
    <row r="200" spans="1:12" ht="15.75" customHeight="1" x14ac:dyDescent="0.2">
      <c r="A200" s="141"/>
      <c r="B200" s="141"/>
      <c r="C200" s="141"/>
      <c r="D200" s="141"/>
      <c r="E200" s="141"/>
      <c r="F200" s="141"/>
      <c r="G200" s="141"/>
      <c r="H200" s="141"/>
      <c r="I200" s="141"/>
      <c r="J200" s="141"/>
      <c r="K200" s="141"/>
      <c r="L200" s="141"/>
    </row>
    <row r="201" spans="1:12" ht="15.75" customHeight="1" x14ac:dyDescent="0.2">
      <c r="A201" s="141"/>
      <c r="B201" s="141"/>
      <c r="C201" s="141"/>
      <c r="D201" s="141"/>
      <c r="E201" s="141"/>
      <c r="F201" s="141"/>
      <c r="G201" s="141"/>
      <c r="H201" s="141"/>
      <c r="I201" s="141"/>
      <c r="J201" s="141"/>
      <c r="K201" s="141"/>
      <c r="L201" s="141"/>
    </row>
    <row r="202" spans="1:12" ht="15.75" customHeight="1" x14ac:dyDescent="0.2">
      <c r="A202" s="141"/>
      <c r="B202" s="141"/>
      <c r="C202" s="141"/>
      <c r="D202" s="141"/>
      <c r="E202" s="141"/>
      <c r="F202" s="141"/>
      <c r="G202" s="141"/>
      <c r="H202" s="141"/>
      <c r="I202" s="141"/>
      <c r="J202" s="141"/>
      <c r="K202" s="141"/>
      <c r="L202" s="141"/>
    </row>
    <row r="203" spans="1:12" ht="15.75" customHeight="1" x14ac:dyDescent="0.2">
      <c r="A203" s="141"/>
      <c r="B203" s="141"/>
      <c r="C203" s="141"/>
      <c r="D203" s="141"/>
      <c r="E203" s="141"/>
      <c r="F203" s="141"/>
      <c r="G203" s="141"/>
      <c r="H203" s="141"/>
      <c r="I203" s="141"/>
      <c r="J203" s="141"/>
      <c r="K203" s="141"/>
      <c r="L203" s="141"/>
    </row>
    <row r="204" spans="1:12" ht="15.75" customHeight="1" x14ac:dyDescent="0.2">
      <c r="A204" s="141"/>
      <c r="B204" s="141"/>
      <c r="C204" s="141"/>
      <c r="D204" s="141"/>
      <c r="E204" s="141"/>
      <c r="F204" s="141"/>
      <c r="G204" s="141"/>
      <c r="H204" s="141"/>
      <c r="I204" s="141"/>
      <c r="J204" s="141"/>
      <c r="K204" s="141"/>
      <c r="L204" s="141"/>
    </row>
    <row r="205" spans="1:12" ht="15.75" customHeight="1" x14ac:dyDescent="0.2">
      <c r="A205" s="141"/>
      <c r="B205" s="141"/>
      <c r="C205" s="141"/>
      <c r="D205" s="141"/>
      <c r="E205" s="141"/>
      <c r="F205" s="141"/>
      <c r="G205" s="141"/>
      <c r="H205" s="141"/>
      <c r="I205" s="141"/>
      <c r="J205" s="141"/>
      <c r="K205" s="141"/>
      <c r="L205" s="141"/>
    </row>
    <row r="206" spans="1:12" ht="15.75" customHeight="1" x14ac:dyDescent="0.2">
      <c r="A206" s="141"/>
      <c r="B206" s="141"/>
      <c r="C206" s="141"/>
      <c r="D206" s="141"/>
      <c r="E206" s="141"/>
      <c r="F206" s="141"/>
      <c r="G206" s="141"/>
      <c r="H206" s="141"/>
      <c r="I206" s="141"/>
      <c r="J206" s="141"/>
      <c r="K206" s="141"/>
      <c r="L206" s="141"/>
    </row>
    <row r="207" spans="1:12" ht="15.75" customHeight="1" x14ac:dyDescent="0.2">
      <c r="A207" s="141"/>
      <c r="B207" s="141"/>
      <c r="C207" s="141"/>
      <c r="D207" s="141"/>
      <c r="E207" s="141"/>
      <c r="F207" s="141"/>
      <c r="G207" s="141"/>
      <c r="H207" s="141"/>
      <c r="I207" s="141"/>
      <c r="J207" s="141"/>
      <c r="K207" s="141"/>
      <c r="L207" s="141"/>
    </row>
    <row r="208" spans="1:12" ht="15.75" customHeight="1" x14ac:dyDescent="0.2">
      <c r="A208" s="141"/>
      <c r="B208" s="141"/>
      <c r="C208" s="141"/>
      <c r="D208" s="141"/>
      <c r="E208" s="141"/>
      <c r="F208" s="141"/>
      <c r="G208" s="141"/>
      <c r="H208" s="141"/>
      <c r="I208" s="141"/>
      <c r="J208" s="141"/>
      <c r="K208" s="141"/>
      <c r="L208" s="141"/>
    </row>
    <row r="209" spans="1:12" ht="15.75" customHeight="1" x14ac:dyDescent="0.2">
      <c r="A209" s="141"/>
      <c r="B209" s="141"/>
      <c r="C209" s="141"/>
      <c r="D209" s="141"/>
      <c r="E209" s="141"/>
      <c r="F209" s="141"/>
      <c r="G209" s="141"/>
      <c r="H209" s="141"/>
      <c r="I209" s="141"/>
      <c r="J209" s="141"/>
      <c r="K209" s="141"/>
      <c r="L209" s="141"/>
    </row>
    <row r="210" spans="1:12" ht="15.75" customHeight="1" x14ac:dyDescent="0.2">
      <c r="A210" s="141"/>
      <c r="B210" s="141"/>
      <c r="C210" s="141"/>
      <c r="D210" s="141"/>
      <c r="E210" s="141"/>
      <c r="F210" s="141"/>
      <c r="G210" s="141"/>
      <c r="H210" s="141"/>
      <c r="I210" s="141"/>
      <c r="J210" s="141"/>
      <c r="K210" s="141"/>
      <c r="L210" s="141"/>
    </row>
    <row r="211" spans="1:12" ht="15.75" customHeight="1" x14ac:dyDescent="0.2">
      <c r="A211" s="141"/>
      <c r="B211" s="141"/>
      <c r="C211" s="141"/>
      <c r="D211" s="141"/>
      <c r="E211" s="141"/>
      <c r="F211" s="141"/>
      <c r="G211" s="141"/>
      <c r="H211" s="141"/>
      <c r="I211" s="141"/>
      <c r="J211" s="141"/>
      <c r="K211" s="141"/>
      <c r="L211" s="141"/>
    </row>
    <row r="212" spans="1:12" ht="15.75" customHeight="1" x14ac:dyDescent="0.2">
      <c r="A212" s="141"/>
      <c r="B212" s="141"/>
      <c r="C212" s="141"/>
      <c r="D212" s="141"/>
      <c r="E212" s="141"/>
      <c r="F212" s="141"/>
      <c r="G212" s="141"/>
      <c r="H212" s="141"/>
      <c r="I212" s="141"/>
      <c r="J212" s="141"/>
      <c r="K212" s="141"/>
      <c r="L212" s="141"/>
    </row>
    <row r="213" spans="1:12" ht="15.75" customHeight="1" x14ac:dyDescent="0.2">
      <c r="A213" s="141"/>
      <c r="B213" s="141"/>
      <c r="C213" s="141"/>
      <c r="D213" s="141"/>
      <c r="E213" s="141"/>
      <c r="F213" s="141"/>
      <c r="G213" s="141"/>
      <c r="H213" s="141"/>
      <c r="I213" s="141"/>
      <c r="J213" s="141"/>
      <c r="K213" s="141"/>
      <c r="L213" s="141"/>
    </row>
    <row r="214" spans="1:12" ht="15.75" customHeight="1" x14ac:dyDescent="0.2">
      <c r="A214" s="141"/>
      <c r="B214" s="141"/>
      <c r="C214" s="141"/>
      <c r="D214" s="141"/>
      <c r="E214" s="141"/>
      <c r="F214" s="141"/>
      <c r="G214" s="141"/>
      <c r="H214" s="141"/>
      <c r="I214" s="141"/>
      <c r="J214" s="141"/>
      <c r="K214" s="141"/>
      <c r="L214" s="141"/>
    </row>
    <row r="215" spans="1:12" ht="15.75" customHeight="1" x14ac:dyDescent="0.2">
      <c r="A215" s="141"/>
      <c r="B215" s="141"/>
      <c r="C215" s="141"/>
      <c r="D215" s="141"/>
      <c r="E215" s="141"/>
      <c r="F215" s="141"/>
      <c r="G215" s="141"/>
      <c r="H215" s="141"/>
      <c r="I215" s="141"/>
      <c r="J215" s="141"/>
      <c r="K215" s="141"/>
      <c r="L215" s="141"/>
    </row>
    <row r="216" spans="1:12" ht="15.75" customHeight="1" x14ac:dyDescent="0.2">
      <c r="A216" s="141"/>
      <c r="B216" s="141"/>
      <c r="C216" s="141"/>
      <c r="D216" s="141"/>
      <c r="E216" s="141"/>
      <c r="F216" s="141"/>
      <c r="G216" s="141"/>
      <c r="H216" s="141"/>
      <c r="I216" s="141"/>
      <c r="J216" s="141"/>
      <c r="K216" s="141"/>
      <c r="L216" s="141"/>
    </row>
    <row r="217" spans="1:12" ht="15.75" customHeight="1" x14ac:dyDescent="0.2">
      <c r="A217" s="141"/>
      <c r="B217" s="141"/>
      <c r="C217" s="141"/>
      <c r="D217" s="141"/>
      <c r="E217" s="141"/>
      <c r="F217" s="141"/>
      <c r="G217" s="141"/>
      <c r="H217" s="141"/>
      <c r="I217" s="141"/>
      <c r="J217" s="141"/>
      <c r="K217" s="141"/>
      <c r="L217" s="141"/>
    </row>
    <row r="218" spans="1:12" ht="15.75" customHeight="1" x14ac:dyDescent="0.2">
      <c r="A218" s="141"/>
      <c r="B218" s="141"/>
      <c r="C218" s="141"/>
      <c r="D218" s="141"/>
      <c r="E218" s="141"/>
      <c r="F218" s="141"/>
      <c r="G218" s="141"/>
      <c r="H218" s="141"/>
      <c r="I218" s="141"/>
      <c r="J218" s="141"/>
      <c r="K218" s="141"/>
      <c r="L218" s="141"/>
    </row>
    <row r="219" spans="1:12" ht="15.75" customHeight="1" x14ac:dyDescent="0.2">
      <c r="A219" s="141"/>
      <c r="B219" s="141"/>
      <c r="C219" s="141"/>
      <c r="D219" s="141"/>
      <c r="E219" s="141"/>
      <c r="F219" s="141"/>
      <c r="G219" s="141"/>
      <c r="H219" s="141"/>
      <c r="I219" s="141"/>
      <c r="J219" s="141"/>
      <c r="K219" s="141"/>
      <c r="L219" s="141"/>
    </row>
    <row r="220" spans="1:12" ht="15.75" customHeight="1" x14ac:dyDescent="0.2">
      <c r="A220" s="141"/>
      <c r="B220" s="141"/>
      <c r="C220" s="141"/>
      <c r="D220" s="141"/>
      <c r="E220" s="141"/>
      <c r="F220" s="141"/>
      <c r="G220" s="141"/>
      <c r="H220" s="141"/>
      <c r="I220" s="141"/>
      <c r="J220" s="141"/>
      <c r="K220" s="141"/>
      <c r="L220" s="141"/>
    </row>
    <row r="221" spans="1:12" ht="15.75" customHeight="1" x14ac:dyDescent="0.2">
      <c r="A221" s="141"/>
      <c r="B221" s="141"/>
      <c r="C221" s="141"/>
      <c r="D221" s="141"/>
      <c r="E221" s="141"/>
      <c r="F221" s="141"/>
      <c r="G221" s="141"/>
      <c r="H221" s="141"/>
      <c r="I221" s="141"/>
      <c r="J221" s="141"/>
      <c r="K221" s="141"/>
      <c r="L221" s="141"/>
    </row>
    <row r="222" spans="1:12" ht="15.75" customHeight="1" x14ac:dyDescent="0.2">
      <c r="A222" s="141"/>
      <c r="B222" s="141"/>
      <c r="C222" s="141"/>
      <c r="D222" s="141"/>
      <c r="E222" s="141"/>
      <c r="F222" s="141"/>
      <c r="G222" s="141"/>
      <c r="H222" s="141"/>
      <c r="I222" s="141"/>
      <c r="J222" s="141"/>
      <c r="K222" s="141"/>
      <c r="L222" s="141"/>
    </row>
    <row r="223" spans="1:12" ht="15.75" customHeight="1" x14ac:dyDescent="0.2">
      <c r="A223" s="141"/>
      <c r="B223" s="141"/>
      <c r="C223" s="141"/>
      <c r="D223" s="141"/>
      <c r="E223" s="141"/>
      <c r="F223" s="141"/>
      <c r="G223" s="141"/>
      <c r="H223" s="141"/>
      <c r="I223" s="141"/>
      <c r="J223" s="141"/>
      <c r="K223" s="141"/>
      <c r="L223" s="141"/>
    </row>
    <row r="224" spans="1:12" ht="15.75" customHeight="1" x14ac:dyDescent="0.2">
      <c r="A224" s="141"/>
      <c r="B224" s="141"/>
      <c r="C224" s="141"/>
      <c r="D224" s="141"/>
      <c r="E224" s="141"/>
      <c r="F224" s="141"/>
      <c r="G224" s="141"/>
      <c r="H224" s="141"/>
      <c r="I224" s="141"/>
      <c r="J224" s="141"/>
      <c r="K224" s="141"/>
      <c r="L224" s="141"/>
    </row>
    <row r="225" spans="1:12" ht="15.75" customHeight="1" x14ac:dyDescent="0.2">
      <c r="A225" s="141"/>
      <c r="B225" s="141"/>
      <c r="C225" s="141"/>
      <c r="D225" s="141"/>
      <c r="E225" s="141"/>
      <c r="F225" s="141"/>
      <c r="G225" s="141"/>
      <c r="H225" s="141"/>
      <c r="I225" s="141"/>
      <c r="J225" s="141"/>
      <c r="K225" s="141"/>
      <c r="L225" s="141"/>
    </row>
    <row r="226" spans="1:12" ht="15.75" customHeight="1" x14ac:dyDescent="0.2">
      <c r="A226" s="141"/>
      <c r="B226" s="141"/>
      <c r="C226" s="141"/>
      <c r="D226" s="141"/>
      <c r="E226" s="141"/>
      <c r="F226" s="141"/>
      <c r="G226" s="141"/>
      <c r="H226" s="141"/>
      <c r="I226" s="141"/>
      <c r="J226" s="141"/>
      <c r="K226" s="141"/>
      <c r="L226" s="141"/>
    </row>
    <row r="227" spans="1:12" ht="15.75" customHeight="1" x14ac:dyDescent="0.2">
      <c r="A227" s="141"/>
      <c r="B227" s="141"/>
      <c r="C227" s="141"/>
      <c r="D227" s="141"/>
      <c r="E227" s="141"/>
      <c r="F227" s="141"/>
      <c r="G227" s="141"/>
      <c r="H227" s="141"/>
      <c r="I227" s="141"/>
      <c r="J227" s="141"/>
      <c r="K227" s="141"/>
      <c r="L227" s="141"/>
    </row>
    <row r="228" spans="1:12" ht="15.75" customHeight="1" x14ac:dyDescent="0.2">
      <c r="A228" s="141"/>
      <c r="B228" s="141"/>
      <c r="C228" s="141"/>
      <c r="D228" s="141"/>
      <c r="E228" s="141"/>
      <c r="F228" s="141"/>
      <c r="G228" s="141"/>
      <c r="H228" s="141"/>
      <c r="I228" s="141"/>
      <c r="J228" s="141"/>
      <c r="K228" s="141"/>
      <c r="L228" s="141"/>
    </row>
    <row r="229" spans="1:12" ht="15.75" customHeight="1" x14ac:dyDescent="0.2">
      <c r="A229" s="141"/>
      <c r="B229" s="141"/>
      <c r="C229" s="141"/>
      <c r="D229" s="141"/>
      <c r="E229" s="141"/>
      <c r="F229" s="141"/>
      <c r="G229" s="141"/>
      <c r="H229" s="141"/>
      <c r="I229" s="141"/>
      <c r="J229" s="141"/>
      <c r="K229" s="141"/>
      <c r="L229" s="141"/>
    </row>
    <row r="230" spans="1:12" ht="15.75" customHeight="1" x14ac:dyDescent="0.2">
      <c r="A230" s="141"/>
      <c r="B230" s="141"/>
      <c r="C230" s="141"/>
      <c r="D230" s="141"/>
      <c r="E230" s="141"/>
      <c r="F230" s="141"/>
      <c r="G230" s="141"/>
      <c r="H230" s="141"/>
      <c r="I230" s="141"/>
      <c r="J230" s="141"/>
      <c r="K230" s="141"/>
      <c r="L230" s="141"/>
    </row>
    <row r="231" spans="1:12" ht="15.75" customHeight="1" x14ac:dyDescent="0.2">
      <c r="A231" s="141"/>
      <c r="B231" s="141"/>
      <c r="C231" s="141"/>
      <c r="D231" s="141"/>
      <c r="E231" s="141"/>
      <c r="F231" s="141"/>
      <c r="G231" s="141"/>
      <c r="H231" s="141"/>
      <c r="I231" s="141"/>
      <c r="J231" s="141"/>
      <c r="K231" s="141"/>
      <c r="L231" s="141"/>
    </row>
    <row r="232" spans="1:12" ht="15.75" customHeight="1" x14ac:dyDescent="0.2">
      <c r="A232" s="141"/>
      <c r="B232" s="141"/>
      <c r="C232" s="141"/>
      <c r="D232" s="141"/>
      <c r="E232" s="141"/>
      <c r="F232" s="141"/>
      <c r="G232" s="141"/>
      <c r="H232" s="141"/>
      <c r="I232" s="141"/>
      <c r="J232" s="141"/>
      <c r="K232" s="141"/>
      <c r="L232" s="141"/>
    </row>
    <row r="233" spans="1:12" ht="15.75" customHeight="1" x14ac:dyDescent="0.2">
      <c r="A233" s="141"/>
      <c r="B233" s="141"/>
      <c r="C233" s="141"/>
      <c r="D233" s="141"/>
      <c r="E233" s="141"/>
      <c r="F233" s="141"/>
      <c r="G233" s="141"/>
      <c r="H233" s="141"/>
      <c r="I233" s="141"/>
      <c r="J233" s="141"/>
      <c r="K233" s="141"/>
      <c r="L233" s="141"/>
    </row>
    <row r="234" spans="1:12" ht="15.75" customHeight="1" x14ac:dyDescent="0.2">
      <c r="A234" s="141"/>
      <c r="B234" s="141"/>
      <c r="C234" s="141"/>
      <c r="D234" s="141"/>
      <c r="E234" s="141"/>
      <c r="F234" s="141"/>
      <c r="G234" s="141"/>
      <c r="H234" s="141"/>
      <c r="I234" s="141"/>
      <c r="J234" s="141"/>
      <c r="K234" s="141"/>
      <c r="L234" s="141"/>
    </row>
    <row r="235" spans="1:12" ht="15.75" customHeight="1" x14ac:dyDescent="0.2">
      <c r="A235" s="141"/>
      <c r="B235" s="141"/>
      <c r="C235" s="141"/>
      <c r="D235" s="141"/>
      <c r="E235" s="141"/>
      <c r="F235" s="141"/>
      <c r="G235" s="141"/>
      <c r="H235" s="141"/>
      <c r="I235" s="141"/>
      <c r="J235" s="141"/>
      <c r="K235" s="141"/>
      <c r="L235" s="141"/>
    </row>
    <row r="236" spans="1:12" ht="15.75" customHeight="1" x14ac:dyDescent="0.2">
      <c r="A236" s="141"/>
      <c r="B236" s="141"/>
      <c r="C236" s="141"/>
      <c r="D236" s="141"/>
      <c r="E236" s="141"/>
      <c r="F236" s="141"/>
      <c r="G236" s="141"/>
      <c r="H236" s="141"/>
      <c r="I236" s="141"/>
      <c r="J236" s="141"/>
      <c r="K236" s="141"/>
      <c r="L236" s="141"/>
    </row>
    <row r="237" spans="1:12" ht="15.75" customHeight="1" x14ac:dyDescent="0.2">
      <c r="A237" s="141"/>
      <c r="B237" s="141"/>
      <c r="C237" s="141"/>
      <c r="D237" s="141"/>
      <c r="E237" s="141"/>
      <c r="F237" s="141"/>
      <c r="G237" s="141"/>
      <c r="H237" s="141"/>
      <c r="I237" s="141"/>
      <c r="J237" s="141"/>
      <c r="K237" s="141"/>
      <c r="L237" s="141"/>
    </row>
    <row r="238" spans="1:12" ht="15.75" customHeight="1" x14ac:dyDescent="0.2">
      <c r="A238" s="141"/>
      <c r="B238" s="141"/>
      <c r="C238" s="141"/>
      <c r="D238" s="141"/>
      <c r="E238" s="141"/>
      <c r="F238" s="141"/>
      <c r="G238" s="141"/>
      <c r="H238" s="141"/>
      <c r="I238" s="141"/>
      <c r="J238" s="141"/>
      <c r="K238" s="141"/>
      <c r="L238" s="141"/>
    </row>
    <row r="239" spans="1:12" ht="15.75" customHeight="1" x14ac:dyDescent="0.2">
      <c r="A239" s="141"/>
      <c r="B239" s="141"/>
      <c r="C239" s="141"/>
      <c r="D239" s="141"/>
      <c r="E239" s="141"/>
      <c r="F239" s="141"/>
      <c r="G239" s="141"/>
      <c r="H239" s="141"/>
      <c r="I239" s="141"/>
      <c r="J239" s="141"/>
      <c r="K239" s="141"/>
      <c r="L239" s="141"/>
    </row>
    <row r="240" spans="1:12" ht="15.75" customHeight="1" x14ac:dyDescent="0.2">
      <c r="A240" s="141"/>
      <c r="B240" s="141"/>
      <c r="C240" s="141"/>
      <c r="D240" s="141"/>
      <c r="E240" s="141"/>
      <c r="F240" s="141"/>
      <c r="G240" s="141"/>
      <c r="H240" s="141"/>
      <c r="I240" s="141"/>
      <c r="J240" s="141"/>
      <c r="K240" s="141"/>
      <c r="L240" s="141"/>
    </row>
    <row r="241" spans="1:12" ht="15.75" customHeight="1" x14ac:dyDescent="0.2">
      <c r="A241" s="141"/>
      <c r="B241" s="141"/>
      <c r="C241" s="141"/>
      <c r="D241" s="141"/>
      <c r="E241" s="141"/>
      <c r="F241" s="141"/>
      <c r="G241" s="141"/>
      <c r="H241" s="141"/>
      <c r="I241" s="141"/>
      <c r="J241" s="141"/>
      <c r="K241" s="141"/>
      <c r="L241" s="141"/>
    </row>
    <row r="242" spans="1:12" ht="15.75" customHeight="1" x14ac:dyDescent="0.2">
      <c r="A242" s="141"/>
      <c r="B242" s="141"/>
      <c r="C242" s="141"/>
      <c r="D242" s="141"/>
      <c r="E242" s="141"/>
      <c r="F242" s="141"/>
      <c r="G242" s="141"/>
      <c r="H242" s="141"/>
      <c r="I242" s="141"/>
      <c r="J242" s="141"/>
      <c r="K242" s="141"/>
      <c r="L242" s="141"/>
    </row>
    <row r="243" spans="1:12" ht="15.75" customHeight="1" x14ac:dyDescent="0.2">
      <c r="A243" s="141"/>
      <c r="B243" s="141"/>
      <c r="C243" s="141"/>
      <c r="D243" s="141"/>
      <c r="E243" s="141"/>
      <c r="F243" s="141"/>
      <c r="G243" s="141"/>
      <c r="H243" s="141"/>
      <c r="I243" s="141"/>
      <c r="J243" s="141"/>
      <c r="K243" s="141"/>
      <c r="L243" s="141"/>
    </row>
    <row r="244" spans="1:12" ht="15.75" customHeight="1" x14ac:dyDescent="0.2">
      <c r="A244" s="141"/>
      <c r="B244" s="141"/>
      <c r="C244" s="141"/>
      <c r="D244" s="141"/>
      <c r="E244" s="141"/>
      <c r="F244" s="141"/>
      <c r="G244" s="141"/>
      <c r="H244" s="141"/>
      <c r="I244" s="141"/>
      <c r="J244" s="141"/>
      <c r="K244" s="141"/>
      <c r="L244" s="141"/>
    </row>
    <row r="245" spans="1:12" ht="15.75" customHeight="1" x14ac:dyDescent="0.2">
      <c r="A245" s="141"/>
      <c r="B245" s="141"/>
      <c r="C245" s="141"/>
      <c r="D245" s="141"/>
      <c r="E245" s="141"/>
      <c r="F245" s="141"/>
      <c r="G245" s="141"/>
      <c r="H245" s="141"/>
      <c r="I245" s="141"/>
      <c r="J245" s="141"/>
      <c r="K245" s="141"/>
      <c r="L245" s="141"/>
    </row>
    <row r="246" spans="1:12" ht="15.75" customHeight="1" x14ac:dyDescent="0.2">
      <c r="A246" s="141"/>
      <c r="B246" s="141"/>
      <c r="C246" s="141"/>
      <c r="D246" s="141"/>
      <c r="E246" s="141"/>
      <c r="F246" s="141"/>
      <c r="G246" s="141"/>
      <c r="H246" s="141"/>
      <c r="I246" s="141"/>
      <c r="J246" s="141"/>
      <c r="K246" s="141"/>
      <c r="L246" s="141"/>
    </row>
    <row r="247" spans="1:12" ht="15.75" customHeight="1" x14ac:dyDescent="0.2">
      <c r="A247" s="141"/>
      <c r="B247" s="141"/>
      <c r="C247" s="141"/>
      <c r="D247" s="141"/>
      <c r="E247" s="141"/>
      <c r="F247" s="141"/>
      <c r="G247" s="141"/>
      <c r="H247" s="141"/>
      <c r="I247" s="141"/>
      <c r="J247" s="141"/>
      <c r="K247" s="141"/>
      <c r="L247" s="141"/>
    </row>
    <row r="248" spans="1:12" ht="15.75" customHeight="1" x14ac:dyDescent="0.2">
      <c r="A248" s="141"/>
      <c r="B248" s="141"/>
      <c r="C248" s="141"/>
      <c r="D248" s="141"/>
      <c r="E248" s="141"/>
      <c r="F248" s="141"/>
      <c r="G248" s="141"/>
      <c r="H248" s="141"/>
      <c r="I248" s="141"/>
      <c r="J248" s="141"/>
      <c r="K248" s="141"/>
      <c r="L248" s="141"/>
    </row>
    <row r="249" spans="1:12" ht="15.75" customHeight="1" x14ac:dyDescent="0.2">
      <c r="A249" s="141"/>
      <c r="B249" s="141"/>
      <c r="C249" s="141"/>
      <c r="D249" s="141"/>
      <c r="E249" s="141"/>
      <c r="F249" s="141"/>
      <c r="G249" s="141"/>
      <c r="H249" s="141"/>
      <c r="I249" s="141"/>
      <c r="J249" s="141"/>
      <c r="K249" s="141"/>
      <c r="L249" s="141"/>
    </row>
    <row r="250" spans="1:12" ht="15.75" customHeight="1" x14ac:dyDescent="0.2">
      <c r="A250" s="141"/>
      <c r="B250" s="141"/>
      <c r="C250" s="141"/>
      <c r="D250" s="141"/>
      <c r="E250" s="141"/>
      <c r="F250" s="141"/>
      <c r="G250" s="141"/>
      <c r="H250" s="141"/>
      <c r="I250" s="141"/>
      <c r="J250" s="141"/>
      <c r="K250" s="141"/>
      <c r="L250" s="141"/>
    </row>
    <row r="251" spans="1:12" ht="15.75" customHeight="1" x14ac:dyDescent="0.2">
      <c r="A251" s="141"/>
      <c r="B251" s="141"/>
      <c r="C251" s="141"/>
      <c r="D251" s="141"/>
      <c r="E251" s="141"/>
      <c r="F251" s="141"/>
      <c r="G251" s="141"/>
      <c r="H251" s="141"/>
      <c r="I251" s="141"/>
      <c r="J251" s="141"/>
      <c r="K251" s="141"/>
      <c r="L251" s="141"/>
    </row>
    <row r="252" spans="1:12" ht="15.75" customHeight="1" x14ac:dyDescent="0.2">
      <c r="A252" s="141"/>
      <c r="B252" s="141"/>
      <c r="C252" s="141"/>
      <c r="D252" s="141"/>
      <c r="E252" s="141"/>
      <c r="F252" s="141"/>
      <c r="G252" s="141"/>
      <c r="H252" s="141"/>
      <c r="I252" s="141"/>
      <c r="J252" s="141"/>
      <c r="K252" s="141"/>
      <c r="L252" s="141"/>
    </row>
    <row r="253" spans="1:12" ht="15.75" customHeight="1" x14ac:dyDescent="0.2">
      <c r="A253" s="141"/>
      <c r="B253" s="141"/>
      <c r="C253" s="141"/>
      <c r="D253" s="141"/>
      <c r="E253" s="141"/>
      <c r="F253" s="141"/>
      <c r="G253" s="141"/>
      <c r="H253" s="141"/>
      <c r="I253" s="141"/>
      <c r="J253" s="141"/>
      <c r="K253" s="141"/>
      <c r="L253" s="141"/>
    </row>
    <row r="254" spans="1:12" ht="15.75" customHeight="1" x14ac:dyDescent="0.2">
      <c r="A254" s="141"/>
      <c r="B254" s="141"/>
      <c r="C254" s="141"/>
      <c r="D254" s="141"/>
      <c r="E254" s="141"/>
      <c r="F254" s="141"/>
      <c r="G254" s="141"/>
      <c r="H254" s="141"/>
      <c r="I254" s="141"/>
      <c r="J254" s="141"/>
      <c r="K254" s="141"/>
      <c r="L254" s="141"/>
    </row>
    <row r="255" spans="1:12" ht="15.75" customHeight="1" x14ac:dyDescent="0.2">
      <c r="A255" s="141"/>
      <c r="B255" s="141"/>
      <c r="C255" s="141"/>
      <c r="D255" s="141"/>
      <c r="E255" s="141"/>
      <c r="F255" s="141"/>
      <c r="G255" s="141"/>
      <c r="H255" s="141"/>
      <c r="I255" s="141"/>
      <c r="J255" s="141"/>
      <c r="K255" s="141"/>
      <c r="L255" s="141"/>
    </row>
    <row r="256" spans="1:12" ht="15.75" customHeight="1" x14ac:dyDescent="0.2">
      <c r="A256" s="141"/>
      <c r="B256" s="141"/>
      <c r="C256" s="141"/>
      <c r="D256" s="141"/>
      <c r="E256" s="141"/>
      <c r="F256" s="141"/>
      <c r="G256" s="141"/>
      <c r="H256" s="141"/>
      <c r="I256" s="141"/>
      <c r="J256" s="141"/>
      <c r="K256" s="141"/>
      <c r="L256" s="141"/>
    </row>
    <row r="257" spans="1:12" ht="15.75" customHeight="1" x14ac:dyDescent="0.2">
      <c r="A257" s="141"/>
      <c r="B257" s="141"/>
      <c r="C257" s="141"/>
      <c r="D257" s="141"/>
      <c r="E257" s="141"/>
      <c r="F257" s="141"/>
      <c r="G257" s="141"/>
      <c r="H257" s="141"/>
      <c r="I257" s="141"/>
      <c r="J257" s="141"/>
      <c r="K257" s="141"/>
      <c r="L257" s="141"/>
    </row>
    <row r="258" spans="1:12" ht="15.75" customHeight="1" x14ac:dyDescent="0.2">
      <c r="A258" s="141"/>
      <c r="B258" s="141"/>
      <c r="C258" s="141"/>
      <c r="D258" s="141"/>
      <c r="E258" s="141"/>
      <c r="F258" s="141"/>
      <c r="G258" s="141"/>
      <c r="H258" s="141"/>
      <c r="I258" s="141"/>
      <c r="J258" s="141"/>
      <c r="K258" s="141"/>
      <c r="L258" s="141"/>
    </row>
    <row r="259" spans="1:12" ht="15.75" customHeight="1" x14ac:dyDescent="0.2">
      <c r="A259" s="141"/>
      <c r="B259" s="141"/>
      <c r="C259" s="141"/>
      <c r="D259" s="141"/>
      <c r="E259" s="141"/>
      <c r="F259" s="141"/>
      <c r="G259" s="141"/>
      <c r="H259" s="141"/>
      <c r="I259" s="141"/>
      <c r="J259" s="141"/>
      <c r="K259" s="141"/>
      <c r="L259" s="141"/>
    </row>
    <row r="260" spans="1:12" ht="15.75" customHeight="1" x14ac:dyDescent="0.2">
      <c r="A260" s="141"/>
      <c r="B260" s="141"/>
      <c r="C260" s="141"/>
      <c r="D260" s="141"/>
      <c r="E260" s="141"/>
      <c r="F260" s="141"/>
      <c r="G260" s="141"/>
      <c r="H260" s="141"/>
      <c r="I260" s="141"/>
      <c r="J260" s="141"/>
      <c r="K260" s="141"/>
      <c r="L260" s="141"/>
    </row>
    <row r="261" spans="1:12" ht="15.75" customHeight="1" x14ac:dyDescent="0.2">
      <c r="A261" s="141"/>
      <c r="B261" s="141"/>
      <c r="C261" s="141"/>
      <c r="D261" s="141"/>
      <c r="E261" s="141"/>
      <c r="F261" s="141"/>
      <c r="G261" s="141"/>
      <c r="H261" s="141"/>
      <c r="I261" s="141"/>
      <c r="J261" s="141"/>
      <c r="K261" s="141"/>
      <c r="L261" s="141"/>
    </row>
    <row r="262" spans="1:12" ht="15.75" customHeight="1" x14ac:dyDescent="0.2">
      <c r="A262" s="141"/>
      <c r="B262" s="141"/>
      <c r="C262" s="141"/>
      <c r="D262" s="141"/>
      <c r="E262" s="141"/>
      <c r="F262" s="141"/>
      <c r="G262" s="141"/>
      <c r="H262" s="141"/>
      <c r="I262" s="141"/>
      <c r="J262" s="141"/>
      <c r="K262" s="141"/>
      <c r="L262" s="141"/>
    </row>
    <row r="263" spans="1:12" ht="15.75" customHeight="1" x14ac:dyDescent="0.2">
      <c r="A263" s="141"/>
      <c r="B263" s="141"/>
      <c r="C263" s="141"/>
      <c r="D263" s="141"/>
      <c r="E263" s="141"/>
      <c r="F263" s="141"/>
      <c r="G263" s="141"/>
      <c r="H263" s="141"/>
      <c r="I263" s="141"/>
      <c r="J263" s="141"/>
      <c r="K263" s="141"/>
      <c r="L263" s="141"/>
    </row>
    <row r="264" spans="1:12" ht="15.75" customHeight="1" x14ac:dyDescent="0.2">
      <c r="A264" s="141"/>
      <c r="B264" s="141"/>
      <c r="C264" s="141"/>
      <c r="D264" s="141"/>
      <c r="E264" s="141"/>
      <c r="F264" s="141"/>
      <c r="G264" s="141"/>
      <c r="H264" s="141"/>
      <c r="I264" s="141"/>
      <c r="J264" s="141"/>
      <c r="K264" s="141"/>
      <c r="L264" s="141"/>
    </row>
    <row r="265" spans="1:12" ht="15.75" customHeight="1" x14ac:dyDescent="0.2">
      <c r="A265" s="141"/>
      <c r="B265" s="141"/>
      <c r="C265" s="141"/>
      <c r="D265" s="141"/>
      <c r="E265" s="141"/>
      <c r="F265" s="141"/>
      <c r="G265" s="141"/>
      <c r="H265" s="141"/>
      <c r="I265" s="141"/>
      <c r="J265" s="141"/>
      <c r="K265" s="141"/>
      <c r="L265" s="141"/>
    </row>
    <row r="266" spans="1:12" ht="15.75" customHeight="1" x14ac:dyDescent="0.2">
      <c r="A266" s="141"/>
      <c r="B266" s="141"/>
      <c r="C266" s="141"/>
      <c r="D266" s="141"/>
      <c r="E266" s="141"/>
      <c r="F266" s="141"/>
      <c r="G266" s="141"/>
      <c r="H266" s="141"/>
      <c r="I266" s="141"/>
      <c r="J266" s="141"/>
      <c r="K266" s="141"/>
      <c r="L266" s="141"/>
    </row>
    <row r="267" spans="1:12" ht="15.75" customHeight="1" x14ac:dyDescent="0.2">
      <c r="A267" s="141"/>
      <c r="B267" s="141"/>
      <c r="C267" s="141"/>
      <c r="D267" s="141"/>
      <c r="E267" s="141"/>
      <c r="F267" s="141"/>
      <c r="G267" s="141"/>
      <c r="H267" s="141"/>
      <c r="I267" s="141"/>
      <c r="J267" s="141"/>
      <c r="K267" s="141"/>
      <c r="L267" s="141"/>
    </row>
    <row r="268" spans="1:12" ht="15.75" customHeight="1" x14ac:dyDescent="0.2">
      <c r="A268" s="141"/>
      <c r="B268" s="141"/>
      <c r="C268" s="141"/>
      <c r="D268" s="141"/>
      <c r="E268" s="141"/>
      <c r="F268" s="141"/>
      <c r="G268" s="141"/>
      <c r="H268" s="141"/>
      <c r="I268" s="141"/>
      <c r="J268" s="141"/>
      <c r="K268" s="141"/>
      <c r="L268" s="141"/>
    </row>
    <row r="269" spans="1:12" ht="15.75" customHeight="1" x14ac:dyDescent="0.2">
      <c r="A269" s="141"/>
      <c r="B269" s="141"/>
      <c r="C269" s="141"/>
      <c r="D269" s="141"/>
      <c r="E269" s="141"/>
      <c r="F269" s="141"/>
      <c r="G269" s="141"/>
      <c r="H269" s="141"/>
      <c r="I269" s="141"/>
      <c r="J269" s="141"/>
      <c r="K269" s="141"/>
      <c r="L269" s="141"/>
    </row>
    <row r="270" spans="1:12" ht="15.75" customHeight="1" x14ac:dyDescent="0.2">
      <c r="A270" s="141"/>
      <c r="B270" s="141"/>
      <c r="C270" s="141"/>
      <c r="D270" s="141"/>
      <c r="E270" s="141"/>
      <c r="F270" s="141"/>
      <c r="G270" s="141"/>
      <c r="H270" s="141"/>
      <c r="I270" s="141"/>
      <c r="J270" s="141"/>
      <c r="K270" s="141"/>
      <c r="L270" s="141"/>
    </row>
    <row r="271" spans="1:12" ht="15.75" customHeight="1" x14ac:dyDescent="0.2">
      <c r="A271" s="141"/>
      <c r="B271" s="141"/>
      <c r="C271" s="141"/>
      <c r="D271" s="141"/>
      <c r="E271" s="141"/>
      <c r="F271" s="141"/>
      <c r="G271" s="141"/>
      <c r="H271" s="141"/>
      <c r="I271" s="141"/>
      <c r="J271" s="141"/>
      <c r="K271" s="141"/>
      <c r="L271" s="141"/>
    </row>
    <row r="272" spans="1:12" ht="15.75" customHeight="1" x14ac:dyDescent="0.2">
      <c r="A272" s="141"/>
      <c r="B272" s="141"/>
      <c r="C272" s="141"/>
      <c r="D272" s="141"/>
      <c r="E272" s="141"/>
      <c r="F272" s="141"/>
      <c r="G272" s="141"/>
      <c r="H272" s="141"/>
      <c r="I272" s="141"/>
      <c r="J272" s="141"/>
      <c r="K272" s="141"/>
      <c r="L272" s="141"/>
    </row>
    <row r="273" spans="1:12" ht="15.75" customHeight="1" x14ac:dyDescent="0.2">
      <c r="A273" s="141"/>
      <c r="B273" s="141"/>
      <c r="C273" s="141"/>
      <c r="D273" s="141"/>
      <c r="E273" s="141"/>
      <c r="F273" s="141"/>
      <c r="G273" s="141"/>
      <c r="H273" s="141"/>
      <c r="I273" s="141"/>
      <c r="J273" s="141"/>
      <c r="K273" s="141"/>
      <c r="L273" s="141"/>
    </row>
    <row r="274" spans="1:12" ht="15.75" customHeight="1" x14ac:dyDescent="0.2">
      <c r="A274" s="141"/>
      <c r="B274" s="141"/>
      <c r="C274" s="141"/>
      <c r="D274" s="141"/>
      <c r="E274" s="141"/>
      <c r="F274" s="141"/>
      <c r="G274" s="141"/>
      <c r="H274" s="141"/>
      <c r="I274" s="141"/>
      <c r="J274" s="141"/>
      <c r="K274" s="141"/>
      <c r="L274" s="141"/>
    </row>
    <row r="275" spans="1:12" ht="15.75" customHeight="1" x14ac:dyDescent="0.2">
      <c r="A275" s="141"/>
      <c r="B275" s="141"/>
      <c r="C275" s="141"/>
      <c r="D275" s="141"/>
      <c r="E275" s="141"/>
      <c r="F275" s="141"/>
      <c r="G275" s="141"/>
      <c r="H275" s="141"/>
      <c r="I275" s="141"/>
      <c r="J275" s="141"/>
      <c r="K275" s="141"/>
      <c r="L275" s="141"/>
    </row>
    <row r="276" spans="1:12" ht="15.75" customHeight="1" x14ac:dyDescent="0.2">
      <c r="A276" s="141"/>
      <c r="B276" s="141"/>
      <c r="C276" s="141"/>
      <c r="D276" s="141"/>
      <c r="E276" s="141"/>
      <c r="F276" s="141"/>
      <c r="G276" s="141"/>
      <c r="H276" s="141"/>
      <c r="I276" s="141"/>
      <c r="J276" s="141"/>
      <c r="K276" s="141"/>
      <c r="L276" s="141"/>
    </row>
    <row r="277" spans="1:12" ht="15.75" customHeight="1" x14ac:dyDescent="0.2">
      <c r="A277" s="141"/>
      <c r="B277" s="141"/>
      <c r="C277" s="141"/>
      <c r="D277" s="141"/>
      <c r="E277" s="141"/>
      <c r="F277" s="141"/>
      <c r="G277" s="141"/>
      <c r="H277" s="141"/>
      <c r="I277" s="141"/>
      <c r="J277" s="141"/>
      <c r="K277" s="141"/>
      <c r="L277" s="141"/>
    </row>
    <row r="278" spans="1:12" ht="15.75" customHeight="1" x14ac:dyDescent="0.2">
      <c r="A278" s="141"/>
      <c r="B278" s="141"/>
      <c r="C278" s="141"/>
      <c r="D278" s="141"/>
      <c r="E278" s="141"/>
      <c r="F278" s="141"/>
      <c r="G278" s="141"/>
      <c r="H278" s="141"/>
      <c r="I278" s="141"/>
      <c r="J278" s="141"/>
      <c r="K278" s="141"/>
      <c r="L278" s="141"/>
    </row>
    <row r="279" spans="1:12" ht="15.75" customHeight="1" x14ac:dyDescent="0.2">
      <c r="A279" s="141"/>
      <c r="B279" s="141"/>
      <c r="C279" s="141"/>
      <c r="D279" s="141"/>
      <c r="E279" s="141"/>
      <c r="F279" s="141"/>
      <c r="G279" s="141"/>
      <c r="H279" s="141"/>
      <c r="I279" s="141"/>
      <c r="J279" s="141"/>
      <c r="K279" s="141"/>
      <c r="L279" s="141"/>
    </row>
    <row r="280" spans="1:12" ht="15.75" customHeight="1" x14ac:dyDescent="0.2">
      <c r="A280" s="141"/>
      <c r="B280" s="141"/>
      <c r="C280" s="141"/>
      <c r="D280" s="141"/>
      <c r="E280" s="141"/>
      <c r="F280" s="141"/>
      <c r="G280" s="141"/>
      <c r="H280" s="141"/>
      <c r="I280" s="141"/>
      <c r="J280" s="141"/>
      <c r="K280" s="141"/>
      <c r="L280" s="141"/>
    </row>
    <row r="281" spans="1:12" ht="15.75" customHeight="1" x14ac:dyDescent="0.2">
      <c r="A281" s="141"/>
      <c r="B281" s="141"/>
      <c r="C281" s="141"/>
      <c r="D281" s="141"/>
      <c r="E281" s="141"/>
      <c r="F281" s="141"/>
      <c r="G281" s="141"/>
      <c r="H281" s="141"/>
      <c r="I281" s="141"/>
      <c r="J281" s="141"/>
      <c r="K281" s="141"/>
      <c r="L281" s="141"/>
    </row>
    <row r="282" spans="1:12" ht="15.75" customHeight="1" x14ac:dyDescent="0.2">
      <c r="A282" s="141"/>
      <c r="B282" s="141"/>
      <c r="C282" s="141"/>
      <c r="D282" s="141"/>
      <c r="E282" s="141"/>
      <c r="F282" s="141"/>
      <c r="G282" s="141"/>
      <c r="H282" s="141"/>
      <c r="I282" s="141"/>
      <c r="J282" s="141"/>
      <c r="K282" s="141"/>
      <c r="L282" s="141"/>
    </row>
    <row r="283" spans="1:12" ht="15.75" customHeight="1" x14ac:dyDescent="0.2">
      <c r="A283" s="141"/>
      <c r="B283" s="141"/>
      <c r="C283" s="141"/>
      <c r="D283" s="141"/>
      <c r="E283" s="141"/>
      <c r="F283" s="141"/>
      <c r="G283" s="141"/>
      <c r="H283" s="141"/>
      <c r="I283" s="141"/>
      <c r="J283" s="141"/>
      <c r="K283" s="141"/>
      <c r="L283" s="141"/>
    </row>
    <row r="284" spans="1:12" ht="15.75" customHeight="1" x14ac:dyDescent="0.2">
      <c r="A284" s="141"/>
      <c r="B284" s="141"/>
      <c r="C284" s="141"/>
      <c r="D284" s="141"/>
      <c r="E284" s="141"/>
      <c r="F284" s="141"/>
      <c r="G284" s="141"/>
      <c r="H284" s="141"/>
      <c r="I284" s="141"/>
      <c r="J284" s="141"/>
      <c r="K284" s="141"/>
      <c r="L284" s="141"/>
    </row>
    <row r="285" spans="1:12" ht="15.75" customHeight="1" x14ac:dyDescent="0.2">
      <c r="A285" s="141"/>
      <c r="B285" s="141"/>
      <c r="C285" s="141"/>
      <c r="D285" s="141"/>
      <c r="E285" s="141"/>
      <c r="F285" s="141"/>
      <c r="G285" s="141"/>
      <c r="H285" s="141"/>
      <c r="I285" s="141"/>
      <c r="J285" s="141"/>
      <c r="K285" s="141"/>
      <c r="L285" s="141"/>
    </row>
    <row r="286" spans="1:12" ht="15.75" customHeight="1" x14ac:dyDescent="0.2">
      <c r="A286" s="141"/>
      <c r="B286" s="141"/>
      <c r="C286" s="141"/>
      <c r="D286" s="141"/>
      <c r="E286" s="141"/>
      <c r="F286" s="141"/>
      <c r="G286" s="141"/>
      <c r="H286" s="141"/>
      <c r="I286" s="141"/>
      <c r="J286" s="141"/>
      <c r="K286" s="141"/>
      <c r="L286" s="141"/>
    </row>
    <row r="287" spans="1:12" ht="15.75" customHeight="1" x14ac:dyDescent="0.2">
      <c r="A287" s="141"/>
      <c r="B287" s="141"/>
      <c r="C287" s="141"/>
      <c r="D287" s="141"/>
      <c r="E287" s="141"/>
      <c r="F287" s="141"/>
      <c r="G287" s="141"/>
      <c r="H287" s="141"/>
      <c r="I287" s="141"/>
      <c r="J287" s="141"/>
      <c r="K287" s="141"/>
      <c r="L287" s="141"/>
    </row>
    <row r="288" spans="1:12" ht="15.75" customHeight="1" x14ac:dyDescent="0.2">
      <c r="A288" s="141"/>
      <c r="B288" s="141"/>
      <c r="C288" s="141"/>
      <c r="D288" s="141"/>
      <c r="E288" s="141"/>
      <c r="F288" s="141"/>
      <c r="G288" s="141"/>
      <c r="H288" s="141"/>
      <c r="I288" s="141"/>
      <c r="J288" s="141"/>
      <c r="K288" s="141"/>
      <c r="L288" s="141"/>
    </row>
    <row r="289" spans="1:12" ht="15.75" customHeight="1" x14ac:dyDescent="0.2">
      <c r="A289" s="141"/>
      <c r="B289" s="141"/>
      <c r="C289" s="141"/>
      <c r="D289" s="141"/>
      <c r="E289" s="141"/>
      <c r="F289" s="141"/>
      <c r="G289" s="141"/>
      <c r="H289" s="141"/>
      <c r="I289" s="141"/>
      <c r="J289" s="141"/>
      <c r="K289" s="141"/>
      <c r="L289" s="141"/>
    </row>
    <row r="290" spans="1:12" ht="15.75" customHeight="1" x14ac:dyDescent="0.2">
      <c r="A290" s="141"/>
      <c r="B290" s="141"/>
      <c r="C290" s="141"/>
      <c r="D290" s="141"/>
      <c r="E290" s="141"/>
      <c r="F290" s="141"/>
      <c r="G290" s="141"/>
      <c r="H290" s="141"/>
      <c r="I290" s="141"/>
      <c r="J290" s="141"/>
      <c r="K290" s="141"/>
      <c r="L290" s="141"/>
    </row>
    <row r="291" spans="1:12" ht="15.75" customHeight="1" x14ac:dyDescent="0.2">
      <c r="A291" s="141"/>
      <c r="B291" s="141"/>
      <c r="C291" s="141"/>
      <c r="D291" s="141"/>
      <c r="E291" s="141"/>
      <c r="F291" s="141"/>
      <c r="G291" s="141"/>
      <c r="H291" s="141"/>
      <c r="I291" s="141"/>
      <c r="J291" s="141"/>
      <c r="K291" s="141"/>
      <c r="L291" s="141"/>
    </row>
    <row r="292" spans="1:12" ht="15.75" customHeight="1" x14ac:dyDescent="0.2">
      <c r="A292" s="141"/>
      <c r="B292" s="141"/>
      <c r="C292" s="141"/>
      <c r="D292" s="141"/>
      <c r="E292" s="141"/>
      <c r="F292" s="141"/>
      <c r="G292" s="141"/>
      <c r="H292" s="141"/>
      <c r="I292" s="141"/>
      <c r="J292" s="141"/>
      <c r="K292" s="141"/>
      <c r="L292" s="141"/>
    </row>
    <row r="293" spans="1:12" ht="15.75" customHeight="1" x14ac:dyDescent="0.2">
      <c r="A293" s="141"/>
      <c r="B293" s="141"/>
      <c r="C293" s="141"/>
      <c r="D293" s="141"/>
      <c r="E293" s="141"/>
      <c r="F293" s="141"/>
      <c r="G293" s="141"/>
      <c r="H293" s="141"/>
      <c r="I293" s="141"/>
      <c r="J293" s="141"/>
      <c r="K293" s="141"/>
      <c r="L293" s="141"/>
    </row>
    <row r="294" spans="1:12" ht="15.75" customHeight="1" x14ac:dyDescent="0.2">
      <c r="A294" s="141"/>
      <c r="B294" s="141"/>
      <c r="C294" s="141"/>
      <c r="D294" s="141"/>
      <c r="E294" s="141"/>
      <c r="F294" s="141"/>
      <c r="G294" s="141"/>
      <c r="H294" s="141"/>
      <c r="I294" s="141"/>
      <c r="J294" s="141"/>
      <c r="K294" s="141"/>
      <c r="L294" s="141"/>
    </row>
    <row r="295" spans="1:12" ht="15.75" customHeight="1" x14ac:dyDescent="0.2">
      <c r="A295" s="141"/>
      <c r="B295" s="141"/>
      <c r="C295" s="141"/>
      <c r="D295" s="141"/>
      <c r="E295" s="141"/>
      <c r="F295" s="141"/>
      <c r="G295" s="141"/>
      <c r="H295" s="141"/>
      <c r="I295" s="141"/>
      <c r="J295" s="141"/>
      <c r="K295" s="141"/>
      <c r="L295" s="141"/>
    </row>
    <row r="296" spans="1:12" ht="15.75" customHeight="1" x14ac:dyDescent="0.2">
      <c r="A296" s="141"/>
      <c r="B296" s="141"/>
      <c r="C296" s="141"/>
      <c r="D296" s="141"/>
      <c r="E296" s="141"/>
      <c r="F296" s="141"/>
      <c r="G296" s="141"/>
      <c r="H296" s="141"/>
      <c r="I296" s="141"/>
      <c r="J296" s="141"/>
      <c r="K296" s="141"/>
      <c r="L296" s="141"/>
    </row>
    <row r="297" spans="1:12" ht="15.75" customHeight="1" x14ac:dyDescent="0.2">
      <c r="A297" s="141"/>
      <c r="B297" s="141"/>
      <c r="C297" s="141"/>
      <c r="D297" s="141"/>
      <c r="E297" s="141"/>
      <c r="F297" s="141"/>
      <c r="G297" s="141"/>
      <c r="H297" s="141"/>
      <c r="I297" s="141"/>
      <c r="J297" s="141"/>
      <c r="K297" s="141"/>
      <c r="L297" s="141"/>
    </row>
    <row r="298" spans="1:12" ht="15.75" customHeight="1" x14ac:dyDescent="0.2">
      <c r="A298" s="141"/>
      <c r="B298" s="141"/>
      <c r="C298" s="141"/>
      <c r="D298" s="141"/>
      <c r="E298" s="141"/>
      <c r="F298" s="141"/>
      <c r="G298" s="141"/>
      <c r="H298" s="141"/>
      <c r="I298" s="141"/>
      <c r="J298" s="141"/>
      <c r="K298" s="141"/>
      <c r="L298" s="141"/>
    </row>
    <row r="299" spans="1:12" ht="15.75" customHeight="1" x14ac:dyDescent="0.2">
      <c r="A299" s="141"/>
      <c r="B299" s="141"/>
      <c r="C299" s="141"/>
      <c r="D299" s="141"/>
      <c r="E299" s="141"/>
      <c r="F299" s="141"/>
      <c r="G299" s="141"/>
      <c r="H299" s="141"/>
      <c r="I299" s="141"/>
      <c r="J299" s="141"/>
      <c r="K299" s="141"/>
      <c r="L299" s="141"/>
    </row>
    <row r="300" spans="1:12" ht="15.75" customHeight="1" x14ac:dyDescent="0.2">
      <c r="A300" s="141"/>
      <c r="B300" s="141"/>
      <c r="C300" s="141"/>
      <c r="D300" s="141"/>
      <c r="E300" s="141"/>
      <c r="F300" s="141"/>
      <c r="G300" s="141"/>
      <c r="H300" s="141"/>
      <c r="I300" s="141"/>
      <c r="J300" s="141"/>
      <c r="K300" s="141"/>
      <c r="L300" s="141"/>
    </row>
    <row r="301" spans="1:12" ht="15.75" customHeight="1" x14ac:dyDescent="0.2">
      <c r="A301" s="141"/>
      <c r="B301" s="141"/>
      <c r="C301" s="141"/>
      <c r="D301" s="141"/>
      <c r="E301" s="141"/>
      <c r="F301" s="141"/>
      <c r="G301" s="141"/>
      <c r="H301" s="141"/>
      <c r="I301" s="141"/>
      <c r="J301" s="141"/>
      <c r="K301" s="141"/>
      <c r="L301" s="141"/>
    </row>
    <row r="302" spans="1:12" ht="15.75" customHeight="1" x14ac:dyDescent="0.2">
      <c r="A302" s="141"/>
      <c r="B302" s="141"/>
      <c r="C302" s="141"/>
      <c r="D302" s="141"/>
      <c r="E302" s="141"/>
      <c r="F302" s="141"/>
      <c r="G302" s="141"/>
      <c r="H302" s="141"/>
      <c r="I302" s="141"/>
      <c r="J302" s="141"/>
      <c r="K302" s="141"/>
      <c r="L302" s="141"/>
    </row>
    <row r="303" spans="1:12" ht="15.75" customHeight="1" x14ac:dyDescent="0.2">
      <c r="A303" s="141"/>
      <c r="B303" s="141"/>
      <c r="C303" s="141"/>
      <c r="D303" s="141"/>
      <c r="E303" s="141"/>
      <c r="F303" s="141"/>
      <c r="G303" s="141"/>
      <c r="H303" s="141"/>
      <c r="I303" s="141"/>
      <c r="J303" s="141"/>
      <c r="K303" s="141"/>
      <c r="L303" s="141"/>
    </row>
    <row r="304" spans="1:12" ht="15.75" customHeight="1" x14ac:dyDescent="0.2">
      <c r="A304" s="141"/>
      <c r="B304" s="141"/>
      <c r="C304" s="141"/>
      <c r="D304" s="141"/>
      <c r="E304" s="141"/>
      <c r="F304" s="141"/>
      <c r="G304" s="141"/>
      <c r="H304" s="141"/>
      <c r="I304" s="141"/>
      <c r="J304" s="141"/>
      <c r="K304" s="141"/>
      <c r="L304" s="141"/>
    </row>
    <row r="305" spans="1:12" ht="15.75" customHeight="1" x14ac:dyDescent="0.2">
      <c r="A305" s="141"/>
      <c r="B305" s="141"/>
      <c r="C305" s="141"/>
      <c r="D305" s="141"/>
      <c r="E305" s="141"/>
      <c r="F305" s="141"/>
      <c r="G305" s="141"/>
      <c r="H305" s="141"/>
      <c r="I305" s="141"/>
      <c r="J305" s="141"/>
      <c r="K305" s="141"/>
      <c r="L305" s="141"/>
    </row>
    <row r="306" spans="1:12" ht="15.75" customHeight="1" x14ac:dyDescent="0.2">
      <c r="A306" s="141"/>
      <c r="B306" s="141"/>
      <c r="C306" s="141"/>
      <c r="D306" s="141"/>
      <c r="E306" s="141"/>
      <c r="F306" s="141"/>
      <c r="G306" s="141"/>
      <c r="H306" s="141"/>
      <c r="I306" s="141"/>
      <c r="J306" s="141"/>
      <c r="K306" s="141"/>
      <c r="L306" s="141"/>
    </row>
    <row r="307" spans="1:12" ht="15.75" customHeight="1" x14ac:dyDescent="0.2">
      <c r="A307" s="141"/>
      <c r="B307" s="141"/>
      <c r="C307" s="141"/>
      <c r="D307" s="141"/>
      <c r="E307" s="141"/>
      <c r="F307" s="141"/>
      <c r="G307" s="141"/>
      <c r="H307" s="141"/>
      <c r="I307" s="141"/>
      <c r="J307" s="141"/>
      <c r="K307" s="141"/>
      <c r="L307" s="141"/>
    </row>
    <row r="308" spans="1:12" ht="15.75" customHeight="1" x14ac:dyDescent="0.2">
      <c r="A308" s="141"/>
      <c r="B308" s="141"/>
      <c r="C308" s="141"/>
      <c r="D308" s="141"/>
      <c r="E308" s="141"/>
      <c r="F308" s="141"/>
      <c r="G308" s="141"/>
      <c r="H308" s="141"/>
      <c r="I308" s="141"/>
      <c r="J308" s="141"/>
      <c r="K308" s="141"/>
      <c r="L308" s="141"/>
    </row>
    <row r="309" spans="1:12" ht="15.75" customHeight="1" x14ac:dyDescent="0.2">
      <c r="A309" s="141"/>
      <c r="B309" s="141"/>
      <c r="C309" s="141"/>
      <c r="D309" s="141"/>
      <c r="E309" s="141"/>
      <c r="F309" s="141"/>
      <c r="G309" s="141"/>
      <c r="H309" s="141"/>
      <c r="I309" s="141"/>
      <c r="J309" s="141"/>
      <c r="K309" s="141"/>
      <c r="L309" s="141"/>
    </row>
    <row r="310" spans="1:12" ht="15.75" customHeight="1" x14ac:dyDescent="0.2">
      <c r="A310" s="141"/>
      <c r="B310" s="141"/>
      <c r="C310" s="141"/>
      <c r="D310" s="141"/>
      <c r="E310" s="141"/>
      <c r="F310" s="141"/>
      <c r="G310" s="141"/>
      <c r="H310" s="141"/>
      <c r="I310" s="141"/>
      <c r="J310" s="141"/>
      <c r="K310" s="141"/>
      <c r="L310" s="141"/>
    </row>
    <row r="311" spans="1:12" ht="15.75" customHeight="1" x14ac:dyDescent="0.2">
      <c r="A311" s="141"/>
      <c r="B311" s="141"/>
      <c r="C311" s="141"/>
      <c r="D311" s="141"/>
      <c r="E311" s="141"/>
      <c r="F311" s="141"/>
      <c r="G311" s="141"/>
      <c r="H311" s="141"/>
      <c r="I311" s="141"/>
      <c r="J311" s="141"/>
      <c r="K311" s="141"/>
      <c r="L311" s="141"/>
    </row>
    <row r="312" spans="1:12" ht="15.75" customHeight="1" x14ac:dyDescent="0.2">
      <c r="A312" s="141"/>
      <c r="B312" s="141"/>
      <c r="C312" s="141"/>
      <c r="D312" s="141"/>
      <c r="E312" s="141"/>
      <c r="F312" s="141"/>
      <c r="G312" s="141"/>
      <c r="H312" s="141"/>
      <c r="I312" s="141"/>
      <c r="J312" s="141"/>
      <c r="K312" s="141"/>
      <c r="L312" s="141"/>
    </row>
    <row r="313" spans="1:12" ht="15.75" customHeight="1" x14ac:dyDescent="0.2">
      <c r="A313" s="141"/>
      <c r="B313" s="141"/>
      <c r="C313" s="141"/>
      <c r="D313" s="141"/>
      <c r="E313" s="141"/>
      <c r="F313" s="141"/>
      <c r="G313" s="141"/>
      <c r="H313" s="141"/>
      <c r="I313" s="141"/>
      <c r="J313" s="141"/>
      <c r="K313" s="141"/>
      <c r="L313" s="141"/>
    </row>
    <row r="314" spans="1:12" ht="15.75" customHeight="1" x14ac:dyDescent="0.2">
      <c r="A314" s="141"/>
      <c r="B314" s="141"/>
      <c r="C314" s="141"/>
      <c r="D314" s="141"/>
      <c r="E314" s="141"/>
      <c r="F314" s="141"/>
      <c r="G314" s="141"/>
      <c r="H314" s="141"/>
      <c r="I314" s="141"/>
      <c r="J314" s="141"/>
      <c r="K314" s="141"/>
      <c r="L314" s="141"/>
    </row>
    <row r="315" spans="1:12" ht="15.75" customHeight="1" x14ac:dyDescent="0.2">
      <c r="A315" s="141"/>
      <c r="B315" s="141"/>
      <c r="C315" s="141"/>
      <c r="D315" s="141"/>
      <c r="E315" s="141"/>
      <c r="F315" s="141"/>
      <c r="G315" s="141"/>
      <c r="H315" s="141"/>
      <c r="I315" s="141"/>
      <c r="J315" s="141"/>
      <c r="K315" s="141"/>
      <c r="L315" s="141"/>
    </row>
    <row r="316" spans="1:12" ht="15.75" customHeight="1" x14ac:dyDescent="0.2">
      <c r="A316" s="141"/>
      <c r="B316" s="141"/>
      <c r="C316" s="141"/>
      <c r="D316" s="141"/>
      <c r="E316" s="141"/>
      <c r="F316" s="141"/>
      <c r="G316" s="141"/>
      <c r="H316" s="141"/>
      <c r="I316" s="141"/>
      <c r="J316" s="141"/>
      <c r="K316" s="141"/>
      <c r="L316" s="141"/>
    </row>
    <row r="317" spans="1:12" ht="15.75" customHeight="1" x14ac:dyDescent="0.2">
      <c r="A317" s="141"/>
      <c r="B317" s="141"/>
      <c r="C317" s="141"/>
      <c r="D317" s="141"/>
      <c r="E317" s="141"/>
      <c r="F317" s="141"/>
      <c r="G317" s="141"/>
      <c r="H317" s="141"/>
      <c r="I317" s="141"/>
      <c r="J317" s="141"/>
      <c r="K317" s="141"/>
      <c r="L317" s="141"/>
    </row>
    <row r="318" spans="1:12" ht="15.75" customHeight="1" x14ac:dyDescent="0.2">
      <c r="A318" s="141"/>
      <c r="B318" s="141"/>
      <c r="C318" s="141"/>
      <c r="D318" s="141"/>
      <c r="E318" s="141"/>
      <c r="F318" s="141"/>
      <c r="G318" s="141"/>
      <c r="H318" s="141"/>
      <c r="I318" s="141"/>
      <c r="J318" s="141"/>
      <c r="K318" s="141"/>
      <c r="L318" s="141"/>
    </row>
    <row r="319" spans="1:12" ht="15.75" customHeight="1" x14ac:dyDescent="0.2">
      <c r="A319" s="141"/>
      <c r="B319" s="141"/>
      <c r="C319" s="141"/>
      <c r="D319" s="141"/>
      <c r="E319" s="141"/>
      <c r="F319" s="141"/>
      <c r="G319" s="141"/>
      <c r="H319" s="141"/>
      <c r="I319" s="141"/>
      <c r="J319" s="141"/>
      <c r="K319" s="141"/>
      <c r="L319" s="141"/>
    </row>
    <row r="320" spans="1:12" ht="15.75" customHeight="1" x14ac:dyDescent="0.2">
      <c r="A320" s="141"/>
      <c r="B320" s="141"/>
      <c r="C320" s="141"/>
      <c r="D320" s="141"/>
      <c r="E320" s="141"/>
      <c r="F320" s="141"/>
      <c r="G320" s="141"/>
      <c r="H320" s="141"/>
      <c r="I320" s="141"/>
      <c r="J320" s="141"/>
      <c r="K320" s="141"/>
      <c r="L320" s="141"/>
    </row>
    <row r="321" spans="1:12" ht="15.75" customHeight="1" x14ac:dyDescent="0.2">
      <c r="A321" s="141"/>
      <c r="B321" s="141"/>
      <c r="C321" s="141"/>
      <c r="D321" s="141"/>
      <c r="E321" s="141"/>
      <c r="F321" s="141"/>
      <c r="G321" s="141"/>
      <c r="H321" s="141"/>
      <c r="I321" s="141"/>
      <c r="J321" s="141"/>
      <c r="K321" s="141"/>
      <c r="L321" s="141"/>
    </row>
    <row r="322" spans="1:12" ht="15.75" customHeight="1" x14ac:dyDescent="0.2">
      <c r="A322" s="141"/>
      <c r="B322" s="141"/>
      <c r="C322" s="141"/>
      <c r="D322" s="141"/>
      <c r="E322" s="141"/>
      <c r="F322" s="141"/>
      <c r="G322" s="141"/>
      <c r="H322" s="141"/>
      <c r="I322" s="141"/>
      <c r="J322" s="141"/>
      <c r="K322" s="141"/>
      <c r="L322" s="141"/>
    </row>
    <row r="323" spans="1:12" ht="15.75" customHeight="1" x14ac:dyDescent="0.2">
      <c r="A323" s="141"/>
      <c r="B323" s="141"/>
      <c r="C323" s="141"/>
      <c r="D323" s="141"/>
      <c r="E323" s="141"/>
      <c r="F323" s="141"/>
      <c r="G323" s="141"/>
      <c r="H323" s="141"/>
      <c r="I323" s="141"/>
      <c r="J323" s="141"/>
      <c r="K323" s="141"/>
      <c r="L323" s="141"/>
    </row>
    <row r="324" spans="1:12" ht="15.75" customHeight="1" x14ac:dyDescent="0.2">
      <c r="A324" s="141"/>
      <c r="B324" s="141"/>
      <c r="C324" s="141"/>
      <c r="D324" s="141"/>
      <c r="E324" s="141"/>
      <c r="F324" s="141"/>
      <c r="G324" s="141"/>
      <c r="H324" s="141"/>
      <c r="I324" s="141"/>
      <c r="J324" s="141"/>
      <c r="K324" s="141"/>
      <c r="L324" s="141"/>
    </row>
    <row r="325" spans="1:12" ht="15.75" customHeight="1" x14ac:dyDescent="0.2">
      <c r="A325" s="141"/>
      <c r="B325" s="141"/>
      <c r="C325" s="141"/>
      <c r="D325" s="141"/>
      <c r="E325" s="141"/>
      <c r="F325" s="141"/>
      <c r="G325" s="141"/>
      <c r="H325" s="141"/>
      <c r="I325" s="141"/>
      <c r="J325" s="141"/>
      <c r="K325" s="141"/>
      <c r="L325" s="141"/>
    </row>
    <row r="326" spans="1:12" ht="15.75" customHeight="1" x14ac:dyDescent="0.2">
      <c r="A326" s="141"/>
      <c r="B326" s="141"/>
      <c r="C326" s="141"/>
      <c r="D326" s="141"/>
      <c r="E326" s="141"/>
      <c r="F326" s="141"/>
      <c r="G326" s="141"/>
      <c r="H326" s="141"/>
      <c r="I326" s="141"/>
      <c r="J326" s="141"/>
      <c r="K326" s="141"/>
      <c r="L326" s="141"/>
    </row>
    <row r="327" spans="1:12" ht="15.75" customHeight="1" x14ac:dyDescent="0.2">
      <c r="A327" s="141"/>
      <c r="B327" s="141"/>
      <c r="C327" s="141"/>
      <c r="D327" s="141"/>
      <c r="E327" s="141"/>
      <c r="F327" s="141"/>
      <c r="G327" s="141"/>
      <c r="H327" s="141"/>
      <c r="I327" s="141"/>
      <c r="J327" s="141"/>
      <c r="K327" s="141"/>
      <c r="L327" s="141"/>
    </row>
    <row r="328" spans="1:12" ht="15.75" customHeight="1" x14ac:dyDescent="0.2">
      <c r="A328" s="141"/>
      <c r="B328" s="141"/>
      <c r="C328" s="141"/>
      <c r="D328" s="141"/>
      <c r="E328" s="141"/>
      <c r="F328" s="141"/>
      <c r="G328" s="141"/>
      <c r="H328" s="141"/>
      <c r="I328" s="141"/>
      <c r="J328" s="141"/>
      <c r="K328" s="141"/>
      <c r="L328" s="141"/>
    </row>
    <row r="329" spans="1:12" ht="15.75" customHeight="1" x14ac:dyDescent="0.2">
      <c r="A329" s="141"/>
      <c r="B329" s="141"/>
      <c r="C329" s="141"/>
      <c r="D329" s="141"/>
      <c r="E329" s="141"/>
      <c r="F329" s="141"/>
      <c r="G329" s="141"/>
      <c r="H329" s="141"/>
      <c r="I329" s="141"/>
      <c r="J329" s="141"/>
      <c r="K329" s="141"/>
      <c r="L329" s="141"/>
    </row>
    <row r="330" spans="1:12" ht="15.75" customHeight="1" x14ac:dyDescent="0.2">
      <c r="A330" s="141"/>
      <c r="B330" s="141"/>
      <c r="C330" s="141"/>
      <c r="D330" s="141"/>
      <c r="E330" s="141"/>
      <c r="F330" s="141"/>
      <c r="G330" s="141"/>
      <c r="H330" s="141"/>
      <c r="I330" s="141"/>
      <c r="J330" s="141"/>
      <c r="K330" s="141"/>
      <c r="L330" s="141"/>
    </row>
    <row r="331" spans="1:12" ht="15.75" customHeight="1" x14ac:dyDescent="0.2">
      <c r="A331" s="141"/>
      <c r="B331" s="141"/>
      <c r="C331" s="141"/>
      <c r="D331" s="141"/>
      <c r="E331" s="141"/>
      <c r="F331" s="141"/>
      <c r="G331" s="141"/>
      <c r="H331" s="141"/>
      <c r="I331" s="141"/>
      <c r="J331" s="141"/>
      <c r="K331" s="141"/>
      <c r="L331" s="141"/>
    </row>
    <row r="332" spans="1:12" ht="15.75" customHeight="1" x14ac:dyDescent="0.2">
      <c r="A332" s="141"/>
      <c r="B332" s="141"/>
      <c r="C332" s="141"/>
      <c r="D332" s="141"/>
      <c r="E332" s="141"/>
      <c r="F332" s="141"/>
      <c r="G332" s="141"/>
      <c r="H332" s="141"/>
      <c r="I332" s="141"/>
      <c r="J332" s="141"/>
      <c r="K332" s="141"/>
      <c r="L332" s="141"/>
    </row>
    <row r="333" spans="1:12" ht="15.75" customHeight="1" x14ac:dyDescent="0.2">
      <c r="A333" s="141"/>
      <c r="B333" s="141"/>
      <c r="C333" s="141"/>
      <c r="D333" s="141"/>
      <c r="E333" s="141"/>
      <c r="F333" s="141"/>
      <c r="G333" s="141"/>
      <c r="H333" s="141"/>
      <c r="I333" s="141"/>
      <c r="J333" s="141"/>
      <c r="K333" s="141"/>
      <c r="L333" s="141"/>
    </row>
    <row r="334" spans="1:12" ht="15.75" customHeight="1" x14ac:dyDescent="0.2">
      <c r="A334" s="141"/>
      <c r="B334" s="141"/>
      <c r="C334" s="141"/>
      <c r="D334" s="141"/>
      <c r="E334" s="141"/>
      <c r="F334" s="141"/>
      <c r="G334" s="141"/>
      <c r="H334" s="141"/>
      <c r="I334" s="141"/>
      <c r="J334" s="141"/>
      <c r="K334" s="141"/>
      <c r="L334" s="141"/>
    </row>
    <row r="335" spans="1:12" ht="15.75" customHeight="1" x14ac:dyDescent="0.2">
      <c r="A335" s="141"/>
      <c r="B335" s="141"/>
      <c r="C335" s="141"/>
      <c r="D335" s="141"/>
      <c r="E335" s="141"/>
      <c r="F335" s="141"/>
      <c r="G335" s="141"/>
      <c r="H335" s="141"/>
      <c r="I335" s="141"/>
      <c r="J335" s="141"/>
      <c r="K335" s="141"/>
      <c r="L335" s="141"/>
    </row>
    <row r="336" spans="1:12" ht="15.75" customHeight="1" x14ac:dyDescent="0.2">
      <c r="A336" s="141"/>
      <c r="B336" s="141"/>
      <c r="C336" s="141"/>
      <c r="D336" s="141"/>
      <c r="E336" s="141"/>
      <c r="F336" s="141"/>
      <c r="G336" s="141"/>
      <c r="H336" s="141"/>
      <c r="I336" s="141"/>
      <c r="J336" s="141"/>
      <c r="K336" s="141"/>
      <c r="L336" s="141"/>
    </row>
    <row r="337" spans="1:12" ht="15.75" customHeight="1" x14ac:dyDescent="0.2">
      <c r="A337" s="141"/>
      <c r="B337" s="141"/>
      <c r="C337" s="141"/>
      <c r="D337" s="141"/>
      <c r="E337" s="141"/>
      <c r="F337" s="141"/>
      <c r="G337" s="141"/>
      <c r="H337" s="141"/>
      <c r="I337" s="141"/>
      <c r="J337" s="141"/>
      <c r="K337" s="141"/>
      <c r="L337" s="141"/>
    </row>
    <row r="338" spans="1:12" ht="15.75" customHeight="1" x14ac:dyDescent="0.2">
      <c r="A338" s="141"/>
      <c r="B338" s="141"/>
      <c r="C338" s="141"/>
      <c r="D338" s="141"/>
      <c r="E338" s="141"/>
      <c r="F338" s="141"/>
      <c r="G338" s="141"/>
      <c r="H338" s="141"/>
      <c r="I338" s="141"/>
      <c r="J338" s="141"/>
      <c r="K338" s="141"/>
      <c r="L338" s="141"/>
    </row>
    <row r="339" spans="1:12" ht="15.75" customHeight="1" x14ac:dyDescent="0.2">
      <c r="A339" s="141"/>
      <c r="B339" s="141"/>
      <c r="C339" s="141"/>
      <c r="D339" s="141"/>
      <c r="E339" s="141"/>
      <c r="F339" s="141"/>
      <c r="G339" s="141"/>
      <c r="H339" s="141"/>
      <c r="I339" s="141"/>
      <c r="J339" s="141"/>
      <c r="K339" s="141"/>
      <c r="L339" s="141"/>
    </row>
    <row r="340" spans="1:12" ht="15.75" customHeight="1" x14ac:dyDescent="0.2">
      <c r="A340" s="141"/>
      <c r="B340" s="141"/>
      <c r="C340" s="141"/>
      <c r="D340" s="141"/>
      <c r="E340" s="141"/>
      <c r="F340" s="141"/>
      <c r="G340" s="141"/>
      <c r="H340" s="141"/>
      <c r="I340" s="141"/>
      <c r="J340" s="141"/>
      <c r="K340" s="141"/>
      <c r="L340" s="141"/>
    </row>
    <row r="341" spans="1:12" ht="15.75" customHeight="1" x14ac:dyDescent="0.2">
      <c r="A341" s="141"/>
      <c r="B341" s="141"/>
      <c r="C341" s="141"/>
      <c r="D341" s="141"/>
      <c r="E341" s="141"/>
      <c r="F341" s="141"/>
      <c r="G341" s="141"/>
      <c r="H341" s="141"/>
      <c r="I341" s="141"/>
      <c r="J341" s="141"/>
      <c r="K341" s="141"/>
      <c r="L341" s="141"/>
    </row>
    <row r="342" spans="1:12" ht="15.75" customHeight="1" x14ac:dyDescent="0.2">
      <c r="A342" s="141"/>
      <c r="B342" s="141"/>
      <c r="C342" s="141"/>
      <c r="D342" s="141"/>
      <c r="E342" s="141"/>
      <c r="F342" s="141"/>
      <c r="G342" s="141"/>
      <c r="H342" s="141"/>
      <c r="I342" s="141"/>
      <c r="J342" s="141"/>
      <c r="K342" s="141"/>
      <c r="L342" s="141"/>
    </row>
    <row r="343" spans="1:12" ht="15.75" customHeight="1" x14ac:dyDescent="0.2">
      <c r="A343" s="141"/>
      <c r="B343" s="141"/>
      <c r="C343" s="141"/>
      <c r="D343" s="141"/>
      <c r="E343" s="141"/>
      <c r="F343" s="141"/>
      <c r="G343" s="141"/>
      <c r="H343" s="141"/>
      <c r="I343" s="141"/>
      <c r="J343" s="141"/>
      <c r="K343" s="141"/>
      <c r="L343" s="141"/>
    </row>
    <row r="344" spans="1:12" ht="15.75" customHeight="1" x14ac:dyDescent="0.2">
      <c r="A344" s="141"/>
      <c r="B344" s="141"/>
      <c r="C344" s="141"/>
      <c r="D344" s="141"/>
      <c r="E344" s="141"/>
      <c r="F344" s="141"/>
      <c r="G344" s="141"/>
      <c r="H344" s="141"/>
      <c r="I344" s="141"/>
      <c r="J344" s="141"/>
      <c r="K344" s="141"/>
      <c r="L344" s="141"/>
    </row>
    <row r="345" spans="1:12" ht="15.75" customHeight="1" x14ac:dyDescent="0.2">
      <c r="A345" s="141"/>
      <c r="B345" s="141"/>
      <c r="C345" s="141"/>
      <c r="D345" s="141"/>
      <c r="E345" s="141"/>
      <c r="F345" s="141"/>
      <c r="G345" s="141"/>
      <c r="H345" s="141"/>
      <c r="I345" s="141"/>
      <c r="J345" s="141"/>
      <c r="K345" s="141"/>
      <c r="L345" s="141"/>
    </row>
    <row r="346" spans="1:12" ht="15.75" customHeight="1" x14ac:dyDescent="0.2">
      <c r="A346" s="141"/>
      <c r="B346" s="141"/>
      <c r="C346" s="141"/>
      <c r="D346" s="141"/>
      <c r="E346" s="141"/>
      <c r="F346" s="141"/>
      <c r="G346" s="141"/>
      <c r="H346" s="141"/>
      <c r="I346" s="141"/>
      <c r="J346" s="141"/>
      <c r="K346" s="141"/>
      <c r="L346" s="141"/>
    </row>
    <row r="347" spans="1:12" ht="15.75" customHeight="1" x14ac:dyDescent="0.2">
      <c r="A347" s="141"/>
      <c r="B347" s="141"/>
      <c r="C347" s="141"/>
      <c r="D347" s="141"/>
      <c r="E347" s="141"/>
      <c r="F347" s="141"/>
      <c r="G347" s="141"/>
      <c r="H347" s="141"/>
      <c r="I347" s="141"/>
      <c r="J347" s="141"/>
      <c r="K347" s="141"/>
      <c r="L347" s="141"/>
    </row>
    <row r="348" spans="1:12" ht="15.75" customHeight="1" x14ac:dyDescent="0.2">
      <c r="A348" s="141"/>
      <c r="B348" s="141"/>
      <c r="C348" s="141"/>
      <c r="D348" s="141"/>
      <c r="E348" s="141"/>
      <c r="F348" s="141"/>
      <c r="G348" s="141"/>
      <c r="H348" s="141"/>
      <c r="I348" s="141"/>
      <c r="J348" s="141"/>
      <c r="K348" s="141"/>
      <c r="L348" s="141"/>
    </row>
    <row r="349" spans="1:12" ht="15.75" customHeight="1" x14ac:dyDescent="0.2">
      <c r="A349" s="141"/>
      <c r="B349" s="141"/>
      <c r="C349" s="141"/>
      <c r="D349" s="141"/>
      <c r="E349" s="141"/>
      <c r="F349" s="141"/>
      <c r="G349" s="141"/>
      <c r="H349" s="141"/>
      <c r="I349" s="141"/>
      <c r="J349" s="141"/>
      <c r="K349" s="141"/>
      <c r="L349" s="141"/>
    </row>
    <row r="350" spans="1:12" ht="15.75" customHeight="1" x14ac:dyDescent="0.2">
      <c r="A350" s="141"/>
      <c r="B350" s="141"/>
      <c r="C350" s="141"/>
      <c r="D350" s="141"/>
      <c r="E350" s="141"/>
      <c r="F350" s="141"/>
      <c r="G350" s="141"/>
      <c r="H350" s="141"/>
      <c r="I350" s="141"/>
      <c r="J350" s="141"/>
      <c r="K350" s="141"/>
      <c r="L350" s="141"/>
    </row>
    <row r="351" spans="1:12" ht="15.75" customHeight="1" x14ac:dyDescent="0.2">
      <c r="A351" s="141"/>
      <c r="B351" s="141"/>
      <c r="C351" s="141"/>
      <c r="D351" s="141"/>
      <c r="E351" s="141"/>
      <c r="F351" s="141"/>
      <c r="G351" s="141"/>
      <c r="H351" s="141"/>
      <c r="I351" s="141"/>
      <c r="J351" s="141"/>
      <c r="K351" s="141"/>
      <c r="L351" s="141"/>
    </row>
    <row r="352" spans="1:12" ht="15.75" customHeight="1" x14ac:dyDescent="0.2">
      <c r="A352" s="141"/>
      <c r="B352" s="141"/>
      <c r="C352" s="141"/>
      <c r="D352" s="141"/>
      <c r="E352" s="141"/>
      <c r="F352" s="141"/>
      <c r="G352" s="141"/>
      <c r="H352" s="141"/>
      <c r="I352" s="141"/>
      <c r="J352" s="141"/>
      <c r="K352" s="141"/>
      <c r="L352" s="141"/>
    </row>
    <row r="353" spans="1:12" ht="15.75" customHeight="1" x14ac:dyDescent="0.2">
      <c r="A353" s="141"/>
      <c r="B353" s="141"/>
      <c r="C353" s="141"/>
      <c r="D353" s="141"/>
      <c r="E353" s="141"/>
      <c r="F353" s="141"/>
      <c r="G353" s="141"/>
      <c r="H353" s="141"/>
      <c r="I353" s="141"/>
      <c r="J353" s="141"/>
      <c r="K353" s="141"/>
      <c r="L353" s="141"/>
    </row>
    <row r="354" spans="1:12" ht="15.75" customHeight="1" x14ac:dyDescent="0.2">
      <c r="A354" s="141"/>
      <c r="B354" s="141"/>
      <c r="C354" s="141"/>
      <c r="D354" s="141"/>
      <c r="E354" s="141"/>
      <c r="F354" s="141"/>
      <c r="G354" s="141"/>
      <c r="H354" s="141"/>
      <c r="I354" s="141"/>
      <c r="J354" s="141"/>
      <c r="K354" s="141"/>
      <c r="L354" s="141"/>
    </row>
    <row r="355" spans="1:12" ht="15.75" customHeight="1" x14ac:dyDescent="0.2">
      <c r="A355" s="141"/>
      <c r="B355" s="141"/>
      <c r="C355" s="141"/>
      <c r="D355" s="141"/>
      <c r="E355" s="141"/>
      <c r="F355" s="141"/>
      <c r="G355" s="141"/>
      <c r="H355" s="141"/>
      <c r="I355" s="141"/>
      <c r="J355" s="141"/>
      <c r="K355" s="141"/>
      <c r="L355" s="141"/>
    </row>
    <row r="356" spans="1:12" ht="15.75" customHeight="1" x14ac:dyDescent="0.2">
      <c r="A356" s="141"/>
      <c r="B356" s="141"/>
      <c r="C356" s="141"/>
      <c r="D356" s="141"/>
      <c r="E356" s="141"/>
      <c r="F356" s="141"/>
      <c r="G356" s="141"/>
      <c r="H356" s="141"/>
      <c r="I356" s="141"/>
      <c r="J356" s="141"/>
      <c r="K356" s="141"/>
      <c r="L356" s="141"/>
    </row>
    <row r="357" spans="1:12" ht="15.75" customHeight="1" x14ac:dyDescent="0.2">
      <c r="A357" s="141"/>
      <c r="B357" s="141"/>
      <c r="C357" s="141"/>
      <c r="D357" s="141"/>
      <c r="E357" s="141"/>
      <c r="F357" s="141"/>
      <c r="G357" s="141"/>
      <c r="H357" s="141"/>
      <c r="I357" s="141"/>
      <c r="J357" s="141"/>
      <c r="K357" s="141"/>
      <c r="L357" s="141"/>
    </row>
    <row r="358" spans="1:12" ht="15.75" customHeight="1" x14ac:dyDescent="0.2">
      <c r="A358" s="141"/>
      <c r="B358" s="141"/>
      <c r="C358" s="141"/>
      <c r="D358" s="141"/>
      <c r="E358" s="141"/>
      <c r="F358" s="141"/>
      <c r="G358" s="141"/>
      <c r="H358" s="141"/>
      <c r="I358" s="141"/>
      <c r="J358" s="141"/>
      <c r="K358" s="141"/>
      <c r="L358" s="141"/>
    </row>
    <row r="359" spans="1:12" ht="15.75" customHeight="1" x14ac:dyDescent="0.2">
      <c r="A359" s="141"/>
      <c r="B359" s="141"/>
      <c r="C359" s="141"/>
      <c r="D359" s="141"/>
      <c r="E359" s="141"/>
      <c r="F359" s="141"/>
      <c r="G359" s="141"/>
      <c r="H359" s="141"/>
      <c r="I359" s="141"/>
      <c r="J359" s="141"/>
      <c r="K359" s="141"/>
      <c r="L359" s="141"/>
    </row>
    <row r="360" spans="1:12" ht="15.75" customHeight="1" x14ac:dyDescent="0.2">
      <c r="A360" s="141"/>
      <c r="B360" s="141"/>
      <c r="C360" s="141"/>
      <c r="D360" s="141"/>
      <c r="E360" s="141"/>
      <c r="F360" s="141"/>
      <c r="G360" s="141"/>
      <c r="H360" s="141"/>
      <c r="I360" s="141"/>
      <c r="J360" s="141"/>
      <c r="K360" s="141"/>
      <c r="L360" s="141"/>
    </row>
    <row r="361" spans="1:12" ht="15.75" customHeight="1" x14ac:dyDescent="0.2">
      <c r="A361" s="141"/>
      <c r="B361" s="141"/>
      <c r="C361" s="141"/>
      <c r="D361" s="141"/>
      <c r="E361" s="141"/>
      <c r="F361" s="141"/>
      <c r="G361" s="141"/>
      <c r="H361" s="141"/>
      <c r="I361" s="141"/>
      <c r="J361" s="141"/>
      <c r="K361" s="141"/>
      <c r="L361" s="141"/>
    </row>
    <row r="362" spans="1:12" ht="15.75" customHeight="1" x14ac:dyDescent="0.2">
      <c r="A362" s="141"/>
      <c r="B362" s="141"/>
      <c r="C362" s="141"/>
      <c r="D362" s="141"/>
      <c r="E362" s="141"/>
      <c r="F362" s="141"/>
      <c r="G362" s="141"/>
      <c r="H362" s="141"/>
      <c r="I362" s="141"/>
      <c r="J362" s="141"/>
      <c r="K362" s="141"/>
      <c r="L362" s="141"/>
    </row>
    <row r="363" spans="1:12" ht="15.75" customHeight="1" x14ac:dyDescent="0.2">
      <c r="A363" s="141"/>
      <c r="B363" s="141"/>
      <c r="C363" s="141"/>
      <c r="D363" s="141"/>
      <c r="E363" s="141"/>
      <c r="F363" s="141"/>
      <c r="G363" s="141"/>
      <c r="H363" s="141"/>
      <c r="I363" s="141"/>
      <c r="J363" s="141"/>
      <c r="K363" s="141"/>
      <c r="L363" s="141"/>
    </row>
    <row r="364" spans="1:12" ht="15.75" customHeight="1" x14ac:dyDescent="0.2">
      <c r="A364" s="141"/>
      <c r="B364" s="141"/>
      <c r="C364" s="141"/>
      <c r="D364" s="141"/>
      <c r="E364" s="141"/>
      <c r="F364" s="141"/>
      <c r="G364" s="141"/>
      <c r="H364" s="141"/>
      <c r="I364" s="141"/>
      <c r="J364" s="141"/>
      <c r="K364" s="141"/>
      <c r="L364" s="141"/>
    </row>
    <row r="365" spans="1:12" ht="15.75" customHeight="1" x14ac:dyDescent="0.2">
      <c r="A365" s="141"/>
      <c r="B365" s="141"/>
      <c r="C365" s="141"/>
      <c r="D365" s="141"/>
      <c r="E365" s="141"/>
      <c r="F365" s="141"/>
      <c r="G365" s="141"/>
      <c r="H365" s="141"/>
      <c r="I365" s="141"/>
      <c r="J365" s="141"/>
      <c r="K365" s="141"/>
      <c r="L365" s="141"/>
    </row>
    <row r="366" spans="1:12" ht="15.75" customHeight="1" x14ac:dyDescent="0.2">
      <c r="A366" s="141"/>
      <c r="B366" s="141"/>
      <c r="C366" s="141"/>
      <c r="D366" s="141"/>
      <c r="E366" s="141"/>
      <c r="F366" s="141"/>
      <c r="G366" s="141"/>
      <c r="H366" s="141"/>
      <c r="I366" s="141"/>
      <c r="J366" s="141"/>
      <c r="K366" s="141"/>
      <c r="L366" s="141"/>
    </row>
    <row r="367" spans="1:12" ht="15.75" customHeight="1" x14ac:dyDescent="0.2">
      <c r="A367" s="141"/>
      <c r="B367" s="141"/>
      <c r="C367" s="141"/>
      <c r="D367" s="141"/>
      <c r="E367" s="141"/>
      <c r="F367" s="141"/>
      <c r="G367" s="141"/>
      <c r="H367" s="141"/>
      <c r="I367" s="141"/>
      <c r="J367" s="141"/>
      <c r="K367" s="141"/>
      <c r="L367" s="141"/>
    </row>
    <row r="368" spans="1:12" ht="15.75" customHeight="1" x14ac:dyDescent="0.2">
      <c r="A368" s="141"/>
      <c r="B368" s="141"/>
      <c r="C368" s="141"/>
      <c r="D368" s="141"/>
      <c r="E368" s="141"/>
      <c r="F368" s="141"/>
      <c r="G368" s="141"/>
      <c r="H368" s="141"/>
      <c r="I368" s="141"/>
      <c r="J368" s="141"/>
      <c r="K368" s="141"/>
      <c r="L368" s="141"/>
    </row>
    <row r="369" spans="1:12" ht="15.75" customHeight="1" x14ac:dyDescent="0.2">
      <c r="A369" s="141"/>
      <c r="B369" s="141"/>
      <c r="C369" s="141"/>
      <c r="D369" s="141"/>
      <c r="E369" s="141"/>
      <c r="F369" s="141"/>
      <c r="G369" s="141"/>
      <c r="H369" s="141"/>
      <c r="I369" s="141"/>
      <c r="J369" s="141"/>
      <c r="K369" s="141"/>
      <c r="L369" s="141"/>
    </row>
    <row r="370" spans="1:12" ht="15.75" customHeight="1" x14ac:dyDescent="0.2">
      <c r="A370" s="141"/>
      <c r="B370" s="141"/>
      <c r="C370" s="141"/>
      <c r="D370" s="141"/>
      <c r="E370" s="141"/>
      <c r="F370" s="141"/>
      <c r="G370" s="141"/>
      <c r="H370" s="141"/>
      <c r="I370" s="141"/>
      <c r="J370" s="141"/>
      <c r="K370" s="141"/>
      <c r="L370" s="141"/>
    </row>
    <row r="371" spans="1:12" ht="15.75" customHeight="1" x14ac:dyDescent="0.2">
      <c r="A371" s="141"/>
      <c r="B371" s="141"/>
      <c r="C371" s="141"/>
      <c r="D371" s="141"/>
      <c r="E371" s="141"/>
      <c r="F371" s="141"/>
      <c r="G371" s="141"/>
      <c r="H371" s="141"/>
      <c r="I371" s="141"/>
      <c r="J371" s="141"/>
      <c r="K371" s="141"/>
      <c r="L371" s="141"/>
    </row>
    <row r="372" spans="1:12" ht="15.75" customHeight="1" x14ac:dyDescent="0.2">
      <c r="A372" s="141"/>
      <c r="B372" s="141"/>
      <c r="C372" s="141"/>
      <c r="D372" s="141"/>
      <c r="E372" s="141"/>
      <c r="F372" s="141"/>
      <c r="G372" s="141"/>
      <c r="H372" s="141"/>
      <c r="I372" s="141"/>
      <c r="J372" s="141"/>
      <c r="K372" s="141"/>
      <c r="L372" s="141"/>
    </row>
    <row r="373" spans="1:12" ht="15.75" customHeight="1" x14ac:dyDescent="0.2">
      <c r="A373" s="141"/>
      <c r="B373" s="141"/>
      <c r="C373" s="141"/>
      <c r="D373" s="141"/>
      <c r="E373" s="141"/>
      <c r="F373" s="141"/>
      <c r="G373" s="141"/>
      <c r="H373" s="141"/>
      <c r="I373" s="141"/>
      <c r="J373" s="141"/>
      <c r="K373" s="141"/>
      <c r="L373" s="141"/>
    </row>
    <row r="374" spans="1:12" ht="15.75" customHeight="1" x14ac:dyDescent="0.2">
      <c r="A374" s="141"/>
      <c r="B374" s="141"/>
      <c r="C374" s="141"/>
      <c r="D374" s="141"/>
      <c r="E374" s="141"/>
      <c r="F374" s="141"/>
      <c r="G374" s="141"/>
      <c r="H374" s="141"/>
      <c r="I374" s="141"/>
      <c r="J374" s="141"/>
      <c r="K374" s="141"/>
      <c r="L374" s="141"/>
    </row>
    <row r="375" spans="1:12" ht="15.75" customHeight="1" x14ac:dyDescent="0.2">
      <c r="A375" s="141"/>
      <c r="B375" s="141"/>
      <c r="C375" s="141"/>
      <c r="D375" s="141"/>
      <c r="E375" s="141"/>
      <c r="F375" s="141"/>
      <c r="G375" s="141"/>
      <c r="H375" s="141"/>
      <c r="I375" s="141"/>
      <c r="J375" s="141"/>
      <c r="K375" s="141"/>
      <c r="L375" s="141"/>
    </row>
    <row r="376" spans="1:12" ht="15.75" customHeight="1" x14ac:dyDescent="0.2">
      <c r="A376" s="141"/>
      <c r="B376" s="141"/>
      <c r="C376" s="141"/>
      <c r="D376" s="141"/>
      <c r="E376" s="141"/>
      <c r="F376" s="141"/>
      <c r="G376" s="141"/>
      <c r="H376" s="141"/>
      <c r="I376" s="141"/>
      <c r="J376" s="141"/>
      <c r="K376" s="141"/>
      <c r="L376" s="141"/>
    </row>
    <row r="377" spans="1:12" ht="15.75" customHeight="1" x14ac:dyDescent="0.2">
      <c r="A377" s="141"/>
      <c r="B377" s="141"/>
      <c r="C377" s="141"/>
      <c r="D377" s="141"/>
      <c r="E377" s="141"/>
      <c r="F377" s="141"/>
      <c r="G377" s="141"/>
      <c r="H377" s="141"/>
      <c r="I377" s="141"/>
      <c r="J377" s="141"/>
      <c r="K377" s="141"/>
      <c r="L377" s="141"/>
    </row>
    <row r="378" spans="1:12" ht="15.75" customHeight="1" x14ac:dyDescent="0.2">
      <c r="A378" s="141"/>
      <c r="B378" s="141"/>
      <c r="C378" s="141"/>
      <c r="D378" s="141"/>
      <c r="E378" s="141"/>
      <c r="F378" s="141"/>
      <c r="G378" s="141"/>
      <c r="H378" s="141"/>
      <c r="I378" s="141"/>
      <c r="J378" s="141"/>
      <c r="K378" s="141"/>
      <c r="L378" s="141"/>
    </row>
    <row r="379" spans="1:12" ht="15.75" customHeight="1" x14ac:dyDescent="0.2">
      <c r="A379" s="141"/>
      <c r="B379" s="141"/>
      <c r="C379" s="141"/>
      <c r="D379" s="141"/>
      <c r="E379" s="141"/>
      <c r="F379" s="141"/>
      <c r="G379" s="141"/>
      <c r="H379" s="141"/>
      <c r="I379" s="141"/>
      <c r="J379" s="141"/>
      <c r="K379" s="141"/>
      <c r="L379" s="141"/>
    </row>
    <row r="380" spans="1:12" ht="15.75" customHeight="1" x14ac:dyDescent="0.2">
      <c r="A380" s="141"/>
      <c r="B380" s="141"/>
      <c r="C380" s="141"/>
      <c r="D380" s="141"/>
      <c r="E380" s="141"/>
      <c r="F380" s="141"/>
      <c r="G380" s="141"/>
      <c r="H380" s="141"/>
      <c r="I380" s="141"/>
      <c r="J380" s="141"/>
      <c r="K380" s="141"/>
      <c r="L380" s="141"/>
    </row>
    <row r="381" spans="1:12" ht="15.75" customHeight="1" x14ac:dyDescent="0.2">
      <c r="A381" s="141"/>
      <c r="B381" s="141"/>
      <c r="C381" s="141"/>
      <c r="D381" s="141"/>
      <c r="E381" s="141"/>
      <c r="F381" s="141"/>
      <c r="G381" s="141"/>
      <c r="H381" s="141"/>
      <c r="I381" s="141"/>
      <c r="J381" s="141"/>
      <c r="K381" s="141"/>
      <c r="L381" s="141"/>
    </row>
    <row r="382" spans="1:12" ht="15.75" customHeight="1" x14ac:dyDescent="0.2">
      <c r="A382" s="141"/>
      <c r="B382" s="141"/>
      <c r="C382" s="141"/>
      <c r="D382" s="141"/>
      <c r="E382" s="141"/>
      <c r="F382" s="141"/>
      <c r="G382" s="141"/>
      <c r="H382" s="141"/>
      <c r="I382" s="141"/>
      <c r="J382" s="141"/>
      <c r="K382" s="141"/>
      <c r="L382" s="141"/>
    </row>
    <row r="383" spans="1:12" ht="15.75" customHeight="1" x14ac:dyDescent="0.2">
      <c r="A383" s="141"/>
      <c r="B383" s="141"/>
      <c r="C383" s="141"/>
      <c r="D383" s="141"/>
      <c r="E383" s="141"/>
      <c r="F383" s="141"/>
      <c r="G383" s="141"/>
      <c r="H383" s="141"/>
      <c r="I383" s="141"/>
      <c r="J383" s="141"/>
      <c r="K383" s="141"/>
      <c r="L383" s="141"/>
    </row>
    <row r="384" spans="1:12" ht="15.75" customHeight="1" x14ac:dyDescent="0.2">
      <c r="A384" s="141"/>
      <c r="B384" s="141"/>
      <c r="C384" s="141"/>
      <c r="D384" s="141"/>
      <c r="E384" s="141"/>
      <c r="F384" s="141"/>
      <c r="G384" s="141"/>
      <c r="H384" s="141"/>
      <c r="I384" s="141"/>
      <c r="J384" s="141"/>
      <c r="K384" s="141"/>
      <c r="L384" s="141"/>
    </row>
    <row r="385" spans="1:12" ht="15.75" customHeight="1" x14ac:dyDescent="0.2">
      <c r="A385" s="141"/>
      <c r="B385" s="141"/>
      <c r="C385" s="141"/>
      <c r="D385" s="141"/>
      <c r="E385" s="141"/>
      <c r="F385" s="141"/>
      <c r="G385" s="141"/>
      <c r="H385" s="141"/>
      <c r="I385" s="141"/>
      <c r="J385" s="141"/>
      <c r="K385" s="141"/>
      <c r="L385" s="141"/>
    </row>
    <row r="386" spans="1:12" ht="15.75" customHeight="1" x14ac:dyDescent="0.2">
      <c r="A386" s="141"/>
      <c r="B386" s="141"/>
      <c r="C386" s="141"/>
      <c r="D386" s="141"/>
      <c r="E386" s="141"/>
      <c r="F386" s="141"/>
      <c r="G386" s="141"/>
      <c r="H386" s="141"/>
      <c r="I386" s="141"/>
      <c r="J386" s="141"/>
      <c r="K386" s="141"/>
      <c r="L386" s="141"/>
    </row>
    <row r="387" spans="1:12" ht="15.75" customHeight="1" x14ac:dyDescent="0.2">
      <c r="A387" s="141"/>
      <c r="B387" s="141"/>
      <c r="C387" s="141"/>
      <c r="D387" s="141"/>
      <c r="E387" s="141"/>
      <c r="F387" s="141"/>
      <c r="G387" s="141"/>
      <c r="H387" s="141"/>
      <c r="I387" s="141"/>
      <c r="J387" s="141"/>
      <c r="K387" s="141"/>
      <c r="L387" s="141"/>
    </row>
    <row r="388" spans="1:12" ht="15.75" customHeight="1" x14ac:dyDescent="0.2">
      <c r="A388" s="141"/>
      <c r="B388" s="141"/>
      <c r="C388" s="141"/>
      <c r="D388" s="141"/>
      <c r="E388" s="141"/>
      <c r="F388" s="141"/>
      <c r="G388" s="141"/>
      <c r="H388" s="141"/>
      <c r="I388" s="141"/>
      <c r="J388" s="141"/>
      <c r="K388" s="141"/>
      <c r="L388" s="141"/>
    </row>
    <row r="389" spans="1:12" ht="15.75" customHeight="1" x14ac:dyDescent="0.2">
      <c r="A389" s="141"/>
      <c r="B389" s="141"/>
      <c r="C389" s="141"/>
      <c r="D389" s="141"/>
      <c r="E389" s="141"/>
      <c r="F389" s="141"/>
      <c r="G389" s="141"/>
      <c r="H389" s="141"/>
      <c r="I389" s="141"/>
      <c r="J389" s="141"/>
      <c r="K389" s="141"/>
      <c r="L389" s="141"/>
    </row>
    <row r="390" spans="1:12" ht="15.75" customHeight="1" x14ac:dyDescent="0.2">
      <c r="A390" s="141"/>
      <c r="B390" s="141"/>
      <c r="C390" s="141"/>
      <c r="D390" s="141"/>
      <c r="E390" s="141"/>
      <c r="F390" s="141"/>
      <c r="G390" s="141"/>
      <c r="H390" s="141"/>
      <c r="I390" s="141"/>
      <c r="J390" s="141"/>
      <c r="K390" s="141"/>
      <c r="L390" s="141"/>
    </row>
    <row r="391" spans="1:12" ht="15.75" customHeight="1" x14ac:dyDescent="0.2">
      <c r="A391" s="141"/>
      <c r="B391" s="141"/>
      <c r="C391" s="141"/>
      <c r="D391" s="141"/>
      <c r="E391" s="141"/>
      <c r="F391" s="141"/>
      <c r="G391" s="141"/>
      <c r="H391" s="141"/>
      <c r="I391" s="141"/>
      <c r="J391" s="141"/>
      <c r="K391" s="141"/>
      <c r="L391" s="141"/>
    </row>
    <row r="392" spans="1:12" ht="15.75" customHeight="1" x14ac:dyDescent="0.2">
      <c r="A392" s="141"/>
      <c r="B392" s="141"/>
      <c r="C392" s="141"/>
      <c r="D392" s="141"/>
      <c r="E392" s="141"/>
      <c r="F392" s="141"/>
      <c r="G392" s="141"/>
      <c r="H392" s="141"/>
      <c r="I392" s="141"/>
      <c r="J392" s="141"/>
      <c r="K392" s="141"/>
      <c r="L392" s="141"/>
    </row>
    <row r="393" spans="1:12" ht="15.75" customHeight="1" x14ac:dyDescent="0.2">
      <c r="A393" s="141"/>
      <c r="B393" s="141"/>
      <c r="C393" s="141"/>
      <c r="D393" s="141"/>
      <c r="E393" s="141"/>
      <c r="F393" s="141"/>
      <c r="G393" s="141"/>
      <c r="H393" s="141"/>
      <c r="I393" s="141"/>
      <c r="J393" s="141"/>
      <c r="K393" s="141"/>
      <c r="L393" s="141"/>
    </row>
    <row r="394" spans="1:12" ht="15.75" customHeight="1" x14ac:dyDescent="0.2">
      <c r="A394" s="141"/>
      <c r="B394" s="141"/>
      <c r="C394" s="141"/>
      <c r="D394" s="141"/>
      <c r="E394" s="141"/>
      <c r="F394" s="141"/>
      <c r="G394" s="141"/>
      <c r="H394" s="141"/>
      <c r="I394" s="141"/>
      <c r="J394" s="141"/>
      <c r="K394" s="141"/>
      <c r="L394" s="141"/>
    </row>
    <row r="395" spans="1:12" ht="15.75" customHeight="1" x14ac:dyDescent="0.2">
      <c r="A395" s="141"/>
      <c r="B395" s="141"/>
      <c r="C395" s="141"/>
      <c r="D395" s="141"/>
      <c r="E395" s="141"/>
      <c r="F395" s="141"/>
      <c r="G395" s="141"/>
      <c r="H395" s="141"/>
      <c r="I395" s="141"/>
      <c r="J395" s="141"/>
      <c r="K395" s="141"/>
      <c r="L395" s="141"/>
    </row>
    <row r="396" spans="1:12" ht="15.75" customHeight="1" x14ac:dyDescent="0.2">
      <c r="A396" s="141"/>
      <c r="B396" s="141"/>
      <c r="C396" s="141"/>
      <c r="D396" s="141"/>
      <c r="E396" s="141"/>
      <c r="F396" s="141"/>
      <c r="G396" s="141"/>
      <c r="H396" s="141"/>
      <c r="I396" s="141"/>
      <c r="J396" s="141"/>
      <c r="K396" s="141"/>
      <c r="L396" s="141"/>
    </row>
    <row r="397" spans="1:12" ht="15.75" customHeight="1" x14ac:dyDescent="0.2">
      <c r="A397" s="141"/>
      <c r="B397" s="141"/>
      <c r="C397" s="141"/>
      <c r="D397" s="141"/>
      <c r="E397" s="141"/>
      <c r="F397" s="141"/>
      <c r="G397" s="141"/>
      <c r="H397" s="141"/>
      <c r="I397" s="141"/>
      <c r="J397" s="141"/>
      <c r="K397" s="141"/>
      <c r="L397" s="141"/>
    </row>
    <row r="398" spans="1:12" ht="15.75" customHeight="1" x14ac:dyDescent="0.2">
      <c r="A398" s="141"/>
      <c r="B398" s="141"/>
      <c r="C398" s="141"/>
      <c r="D398" s="141"/>
      <c r="E398" s="141"/>
      <c r="F398" s="141"/>
      <c r="G398" s="141"/>
      <c r="H398" s="141"/>
      <c r="I398" s="141"/>
      <c r="J398" s="141"/>
      <c r="K398" s="141"/>
      <c r="L398" s="141"/>
    </row>
    <row r="399" spans="1:12" ht="15.75" customHeight="1" x14ac:dyDescent="0.2">
      <c r="A399" s="141"/>
      <c r="B399" s="141"/>
      <c r="C399" s="141"/>
      <c r="D399" s="141"/>
      <c r="E399" s="141"/>
      <c r="F399" s="141"/>
      <c r="G399" s="141"/>
      <c r="H399" s="141"/>
      <c r="I399" s="141"/>
      <c r="J399" s="141"/>
      <c r="K399" s="141"/>
      <c r="L399" s="141"/>
    </row>
    <row r="400" spans="1:12" ht="15.75" customHeight="1" x14ac:dyDescent="0.2">
      <c r="A400" s="141"/>
      <c r="B400" s="141"/>
      <c r="C400" s="141"/>
      <c r="D400" s="141"/>
      <c r="E400" s="141"/>
      <c r="F400" s="141"/>
      <c r="G400" s="141"/>
      <c r="H400" s="141"/>
      <c r="I400" s="141"/>
      <c r="J400" s="141"/>
      <c r="K400" s="141"/>
      <c r="L400" s="141"/>
    </row>
    <row r="401" spans="1:12" ht="15.75" customHeight="1" x14ac:dyDescent="0.2">
      <c r="A401" s="141"/>
      <c r="B401" s="141"/>
      <c r="C401" s="141"/>
      <c r="D401" s="141"/>
      <c r="E401" s="141"/>
      <c r="F401" s="141"/>
      <c r="G401" s="141"/>
      <c r="H401" s="141"/>
      <c r="I401" s="141"/>
      <c r="J401" s="141"/>
      <c r="K401" s="141"/>
      <c r="L401" s="141"/>
    </row>
    <row r="402" spans="1:12" ht="15.75" customHeight="1" x14ac:dyDescent="0.2">
      <c r="A402" s="141"/>
      <c r="B402" s="141"/>
      <c r="C402" s="141"/>
      <c r="D402" s="141"/>
      <c r="E402" s="141"/>
      <c r="F402" s="141"/>
      <c r="G402" s="141"/>
      <c r="H402" s="141"/>
      <c r="I402" s="141"/>
      <c r="J402" s="141"/>
      <c r="K402" s="141"/>
      <c r="L402" s="141"/>
    </row>
    <row r="403" spans="1:12" ht="15.75" customHeight="1" x14ac:dyDescent="0.2">
      <c r="A403" s="141"/>
      <c r="B403" s="141"/>
      <c r="C403" s="141"/>
      <c r="D403" s="141"/>
      <c r="E403" s="141"/>
      <c r="F403" s="141"/>
      <c r="G403" s="141"/>
      <c r="H403" s="141"/>
      <c r="I403" s="141"/>
      <c r="J403" s="141"/>
      <c r="K403" s="141"/>
      <c r="L403" s="141"/>
    </row>
    <row r="404" spans="1:12" ht="15.75" customHeight="1" x14ac:dyDescent="0.2">
      <c r="A404" s="141"/>
      <c r="B404" s="141"/>
      <c r="C404" s="141"/>
      <c r="D404" s="141"/>
      <c r="E404" s="141"/>
      <c r="F404" s="141"/>
      <c r="G404" s="141"/>
      <c r="H404" s="141"/>
      <c r="I404" s="141"/>
      <c r="J404" s="141"/>
      <c r="K404" s="141"/>
      <c r="L404" s="141"/>
    </row>
    <row r="405" spans="1:12" ht="15.75" customHeight="1" x14ac:dyDescent="0.2">
      <c r="A405" s="141"/>
      <c r="B405" s="141"/>
      <c r="C405" s="141"/>
      <c r="D405" s="141"/>
      <c r="E405" s="141"/>
      <c r="F405" s="141"/>
      <c r="G405" s="141"/>
      <c r="H405" s="141"/>
      <c r="I405" s="141"/>
      <c r="J405" s="141"/>
      <c r="K405" s="141"/>
      <c r="L405" s="141"/>
    </row>
    <row r="406" spans="1:12" ht="15.75" customHeight="1" x14ac:dyDescent="0.2">
      <c r="A406" s="141"/>
      <c r="B406" s="141"/>
      <c r="C406" s="141"/>
      <c r="D406" s="141"/>
      <c r="E406" s="141"/>
      <c r="F406" s="141"/>
      <c r="G406" s="141"/>
      <c r="H406" s="141"/>
      <c r="I406" s="141"/>
      <c r="J406" s="141"/>
      <c r="K406" s="141"/>
      <c r="L406" s="141"/>
    </row>
    <row r="407" spans="1:12" ht="15.75" customHeight="1" x14ac:dyDescent="0.2">
      <c r="A407" s="141"/>
      <c r="B407" s="141"/>
      <c r="C407" s="141"/>
      <c r="D407" s="141"/>
      <c r="E407" s="141"/>
      <c r="F407" s="141"/>
      <c r="G407" s="141"/>
      <c r="H407" s="141"/>
      <c r="I407" s="141"/>
      <c r="J407" s="141"/>
      <c r="K407" s="141"/>
      <c r="L407" s="141"/>
    </row>
    <row r="408" spans="1:12" ht="15.75" customHeight="1" x14ac:dyDescent="0.2">
      <c r="A408" s="141"/>
      <c r="B408" s="141"/>
      <c r="C408" s="141"/>
      <c r="D408" s="141"/>
      <c r="E408" s="141"/>
      <c r="F408" s="141"/>
      <c r="G408" s="141"/>
      <c r="H408" s="141"/>
      <c r="I408" s="141"/>
      <c r="J408" s="141"/>
      <c r="K408" s="141"/>
      <c r="L408" s="141"/>
    </row>
    <row r="409" spans="1:12" ht="15.75" customHeight="1" x14ac:dyDescent="0.2">
      <c r="A409" s="141"/>
      <c r="B409" s="141"/>
      <c r="C409" s="141"/>
      <c r="D409" s="141"/>
      <c r="E409" s="141"/>
      <c r="F409" s="141"/>
      <c r="G409" s="141"/>
      <c r="H409" s="141"/>
      <c r="I409" s="141"/>
      <c r="J409" s="141"/>
      <c r="K409" s="141"/>
      <c r="L409" s="141"/>
    </row>
    <row r="410" spans="1:12" ht="15.75" customHeight="1" x14ac:dyDescent="0.2">
      <c r="A410" s="141"/>
      <c r="B410" s="141"/>
      <c r="C410" s="141"/>
      <c r="D410" s="141"/>
      <c r="E410" s="141"/>
      <c r="F410" s="141"/>
      <c r="G410" s="141"/>
      <c r="H410" s="141"/>
      <c r="I410" s="141"/>
      <c r="J410" s="141"/>
      <c r="K410" s="141"/>
      <c r="L410" s="141"/>
    </row>
    <row r="411" spans="1:12" ht="15.75" customHeight="1" x14ac:dyDescent="0.2">
      <c r="A411" s="141"/>
      <c r="B411" s="141"/>
      <c r="C411" s="141"/>
      <c r="D411" s="141"/>
      <c r="E411" s="141"/>
      <c r="F411" s="141"/>
      <c r="G411" s="141"/>
      <c r="H411" s="141"/>
      <c r="I411" s="141"/>
      <c r="J411" s="141"/>
      <c r="K411" s="141"/>
      <c r="L411" s="141"/>
    </row>
    <row r="412" spans="1:12" ht="15.75" customHeight="1" x14ac:dyDescent="0.2">
      <c r="A412" s="141"/>
      <c r="B412" s="141"/>
      <c r="C412" s="141"/>
      <c r="D412" s="141"/>
      <c r="E412" s="141"/>
      <c r="F412" s="141"/>
      <c r="G412" s="141"/>
      <c r="H412" s="141"/>
      <c r="I412" s="141"/>
      <c r="J412" s="141"/>
      <c r="K412" s="141"/>
      <c r="L412" s="141"/>
    </row>
    <row r="413" spans="1:12" ht="15.75" customHeight="1" x14ac:dyDescent="0.2">
      <c r="A413" s="141"/>
      <c r="B413" s="141"/>
      <c r="C413" s="141"/>
      <c r="D413" s="141"/>
      <c r="E413" s="141"/>
      <c r="F413" s="141"/>
      <c r="G413" s="141"/>
      <c r="H413" s="141"/>
      <c r="I413" s="141"/>
      <c r="J413" s="141"/>
      <c r="K413" s="141"/>
      <c r="L413" s="141"/>
    </row>
    <row r="414" spans="1:12" ht="15.75" customHeight="1" x14ac:dyDescent="0.2">
      <c r="A414" s="141"/>
      <c r="B414" s="141"/>
      <c r="C414" s="141"/>
      <c r="D414" s="141"/>
      <c r="E414" s="141"/>
      <c r="F414" s="141"/>
      <c r="G414" s="141"/>
      <c r="H414" s="141"/>
      <c r="I414" s="141"/>
      <c r="J414" s="141"/>
      <c r="K414" s="141"/>
      <c r="L414" s="141"/>
    </row>
    <row r="415" spans="1:12" ht="15.75" customHeight="1" x14ac:dyDescent="0.2">
      <c r="A415" s="141"/>
      <c r="B415" s="141"/>
      <c r="C415" s="141"/>
      <c r="D415" s="141"/>
      <c r="E415" s="141"/>
      <c r="F415" s="141"/>
      <c r="G415" s="141"/>
      <c r="H415" s="141"/>
      <c r="I415" s="141"/>
      <c r="J415" s="141"/>
      <c r="K415" s="141"/>
      <c r="L415" s="141"/>
    </row>
    <row r="416" spans="1:12" ht="15.75" customHeight="1" x14ac:dyDescent="0.2">
      <c r="A416" s="141"/>
      <c r="B416" s="141"/>
      <c r="C416" s="141"/>
      <c r="D416" s="141"/>
      <c r="E416" s="141"/>
      <c r="F416" s="141"/>
      <c r="G416" s="141"/>
      <c r="H416" s="141"/>
      <c r="I416" s="141"/>
      <c r="J416" s="141"/>
      <c r="K416" s="141"/>
      <c r="L416" s="141"/>
    </row>
    <row r="417" spans="1:12" ht="15.75" customHeight="1" x14ac:dyDescent="0.2">
      <c r="A417" s="141"/>
      <c r="B417" s="141"/>
      <c r="C417" s="141"/>
      <c r="D417" s="141"/>
      <c r="E417" s="141"/>
      <c r="F417" s="141"/>
      <c r="G417" s="141"/>
      <c r="H417" s="141"/>
      <c r="I417" s="141"/>
      <c r="J417" s="141"/>
      <c r="K417" s="141"/>
      <c r="L417" s="141"/>
    </row>
    <row r="418" spans="1:12" ht="15.75" customHeight="1" x14ac:dyDescent="0.2">
      <c r="A418" s="141"/>
      <c r="B418" s="141"/>
      <c r="C418" s="141"/>
      <c r="D418" s="141"/>
      <c r="E418" s="141"/>
      <c r="F418" s="141"/>
      <c r="G418" s="141"/>
      <c r="H418" s="141"/>
      <c r="I418" s="141"/>
      <c r="J418" s="141"/>
      <c r="K418" s="141"/>
      <c r="L418" s="141"/>
    </row>
    <row r="419" spans="1:12" ht="15.75" customHeight="1" x14ac:dyDescent="0.2">
      <c r="A419" s="141"/>
      <c r="B419" s="141"/>
      <c r="C419" s="141"/>
      <c r="D419" s="141"/>
      <c r="E419" s="141"/>
      <c r="F419" s="141"/>
      <c r="G419" s="141"/>
      <c r="H419" s="141"/>
      <c r="I419" s="141"/>
      <c r="J419" s="141"/>
      <c r="K419" s="141"/>
      <c r="L419" s="141"/>
    </row>
    <row r="420" spans="1:12" ht="15.75" customHeight="1" x14ac:dyDescent="0.2">
      <c r="A420" s="141"/>
      <c r="B420" s="141"/>
      <c r="C420" s="141"/>
      <c r="D420" s="141"/>
      <c r="E420" s="141"/>
      <c r="F420" s="141"/>
      <c r="G420" s="141"/>
      <c r="H420" s="141"/>
      <c r="I420" s="141"/>
      <c r="J420" s="141"/>
      <c r="K420" s="141"/>
      <c r="L420" s="141"/>
    </row>
    <row r="421" spans="1:12" ht="15.75" customHeight="1" x14ac:dyDescent="0.2">
      <c r="A421" s="141"/>
      <c r="B421" s="141"/>
      <c r="C421" s="141"/>
      <c r="D421" s="141"/>
      <c r="E421" s="141"/>
      <c r="F421" s="141"/>
      <c r="G421" s="141"/>
      <c r="H421" s="141"/>
      <c r="I421" s="141"/>
      <c r="J421" s="141"/>
      <c r="K421" s="141"/>
      <c r="L421" s="141"/>
    </row>
    <row r="422" spans="1:12" ht="15.75" customHeight="1" x14ac:dyDescent="0.2">
      <c r="A422" s="141"/>
      <c r="B422" s="141"/>
      <c r="C422" s="141"/>
      <c r="D422" s="141"/>
      <c r="E422" s="141"/>
      <c r="F422" s="141"/>
      <c r="G422" s="141"/>
      <c r="H422" s="141"/>
      <c r="I422" s="141"/>
      <c r="J422" s="141"/>
      <c r="K422" s="141"/>
      <c r="L422" s="141"/>
    </row>
    <row r="423" spans="1:12" ht="15.75" customHeight="1" x14ac:dyDescent="0.2">
      <c r="A423" s="141"/>
      <c r="B423" s="141"/>
      <c r="C423" s="141"/>
      <c r="D423" s="141"/>
      <c r="E423" s="141"/>
      <c r="F423" s="141"/>
      <c r="G423" s="141"/>
      <c r="H423" s="141"/>
      <c r="I423" s="141"/>
      <c r="J423" s="141"/>
      <c r="K423" s="141"/>
      <c r="L423" s="141"/>
    </row>
    <row r="424" spans="1:12" ht="15.75" customHeight="1" x14ac:dyDescent="0.2">
      <c r="A424" s="141"/>
      <c r="B424" s="141"/>
      <c r="C424" s="141"/>
      <c r="D424" s="141"/>
      <c r="E424" s="141"/>
      <c r="F424" s="141"/>
      <c r="G424" s="141"/>
      <c r="H424" s="141"/>
      <c r="I424" s="141"/>
      <c r="J424" s="141"/>
      <c r="K424" s="141"/>
      <c r="L424" s="141"/>
    </row>
    <row r="425" spans="1:12" ht="15.75" customHeight="1" x14ac:dyDescent="0.2">
      <c r="A425" s="141"/>
      <c r="B425" s="141"/>
      <c r="C425" s="141"/>
      <c r="D425" s="141"/>
      <c r="E425" s="141"/>
      <c r="F425" s="141"/>
      <c r="G425" s="141"/>
      <c r="H425" s="141"/>
      <c r="I425" s="141"/>
      <c r="J425" s="141"/>
      <c r="K425" s="141"/>
      <c r="L425" s="141"/>
    </row>
    <row r="426" spans="1:12" ht="15.75" customHeight="1" x14ac:dyDescent="0.2">
      <c r="A426" s="141"/>
      <c r="B426" s="141"/>
      <c r="C426" s="141"/>
      <c r="D426" s="141"/>
      <c r="E426" s="141"/>
      <c r="F426" s="141"/>
      <c r="G426" s="141"/>
      <c r="H426" s="141"/>
      <c r="I426" s="141"/>
      <c r="J426" s="141"/>
      <c r="K426" s="141"/>
      <c r="L426" s="141"/>
    </row>
    <row r="427" spans="1:12" ht="15.75" customHeight="1" x14ac:dyDescent="0.2">
      <c r="A427" s="141"/>
      <c r="B427" s="141"/>
      <c r="C427" s="141"/>
      <c r="D427" s="141"/>
      <c r="E427" s="141"/>
      <c r="F427" s="141"/>
      <c r="G427" s="141"/>
      <c r="H427" s="141"/>
      <c r="I427" s="141"/>
      <c r="J427" s="141"/>
      <c r="K427" s="141"/>
      <c r="L427" s="141"/>
    </row>
    <row r="428" spans="1:12" ht="15.75" customHeight="1" x14ac:dyDescent="0.2">
      <c r="A428" s="141"/>
      <c r="B428" s="141"/>
      <c r="C428" s="141"/>
      <c r="D428" s="141"/>
      <c r="E428" s="141"/>
      <c r="F428" s="141"/>
      <c r="G428" s="141"/>
      <c r="H428" s="141"/>
      <c r="I428" s="141"/>
      <c r="J428" s="141"/>
      <c r="K428" s="141"/>
      <c r="L428" s="141"/>
    </row>
    <row r="429" spans="1:12" ht="15.75" customHeight="1" x14ac:dyDescent="0.2">
      <c r="A429" s="141"/>
      <c r="B429" s="141"/>
      <c r="C429" s="141"/>
      <c r="D429" s="141"/>
      <c r="E429" s="141"/>
      <c r="F429" s="141"/>
      <c r="G429" s="141"/>
      <c r="H429" s="141"/>
      <c r="I429" s="141"/>
      <c r="J429" s="141"/>
      <c r="K429" s="141"/>
      <c r="L429" s="141"/>
    </row>
    <row r="430" spans="1:12" ht="15.75" customHeight="1" x14ac:dyDescent="0.2">
      <c r="A430" s="141"/>
      <c r="B430" s="141"/>
      <c r="C430" s="141"/>
      <c r="D430" s="141"/>
      <c r="E430" s="141"/>
      <c r="F430" s="141"/>
      <c r="G430" s="141"/>
      <c r="H430" s="141"/>
      <c r="I430" s="141"/>
      <c r="J430" s="141"/>
      <c r="K430" s="141"/>
      <c r="L430" s="141"/>
    </row>
    <row r="431" spans="1:12" ht="15.75" customHeight="1" x14ac:dyDescent="0.2">
      <c r="A431" s="141"/>
      <c r="B431" s="141"/>
      <c r="C431" s="141"/>
      <c r="D431" s="141"/>
      <c r="E431" s="141"/>
      <c r="F431" s="141"/>
      <c r="G431" s="141"/>
      <c r="H431" s="141"/>
      <c r="I431" s="141"/>
      <c r="J431" s="141"/>
      <c r="K431" s="141"/>
      <c r="L431" s="141"/>
    </row>
    <row r="432" spans="1:12" ht="15.75" customHeight="1" x14ac:dyDescent="0.2">
      <c r="A432" s="141"/>
      <c r="B432" s="141"/>
      <c r="C432" s="141"/>
      <c r="D432" s="141"/>
      <c r="E432" s="141"/>
      <c r="F432" s="141"/>
      <c r="G432" s="141"/>
      <c r="H432" s="141"/>
      <c r="I432" s="141"/>
      <c r="J432" s="141"/>
      <c r="K432" s="141"/>
      <c r="L432" s="141"/>
    </row>
    <row r="433" spans="1:12" ht="15.75" customHeight="1" x14ac:dyDescent="0.2">
      <c r="A433" s="141"/>
      <c r="B433" s="141"/>
      <c r="C433" s="141"/>
      <c r="D433" s="141"/>
      <c r="E433" s="141"/>
      <c r="F433" s="141"/>
      <c r="G433" s="141"/>
      <c r="H433" s="141"/>
      <c r="I433" s="141"/>
      <c r="J433" s="141"/>
      <c r="K433" s="141"/>
      <c r="L433" s="141"/>
    </row>
    <row r="434" spans="1:12" ht="15.75" customHeight="1" x14ac:dyDescent="0.2">
      <c r="A434" s="141"/>
      <c r="B434" s="141"/>
      <c r="C434" s="141"/>
      <c r="D434" s="141"/>
      <c r="E434" s="141"/>
      <c r="F434" s="141"/>
      <c r="G434" s="141"/>
      <c r="H434" s="141"/>
      <c r="I434" s="141"/>
      <c r="J434" s="141"/>
      <c r="K434" s="141"/>
      <c r="L434" s="141"/>
    </row>
    <row r="435" spans="1:12" ht="15.75" customHeight="1" x14ac:dyDescent="0.2">
      <c r="A435" s="141"/>
      <c r="B435" s="141"/>
      <c r="C435" s="141"/>
      <c r="D435" s="141"/>
      <c r="E435" s="141"/>
      <c r="F435" s="141"/>
      <c r="G435" s="141"/>
      <c r="H435" s="141"/>
      <c r="I435" s="141"/>
      <c r="J435" s="141"/>
      <c r="K435" s="141"/>
      <c r="L435" s="141"/>
    </row>
    <row r="436" spans="1:12" ht="15.75" customHeight="1" x14ac:dyDescent="0.2">
      <c r="A436" s="141"/>
      <c r="B436" s="141"/>
      <c r="C436" s="141"/>
      <c r="D436" s="141"/>
      <c r="E436" s="141"/>
      <c r="F436" s="141"/>
      <c r="G436" s="141"/>
      <c r="H436" s="141"/>
      <c r="I436" s="141"/>
      <c r="J436" s="141"/>
      <c r="K436" s="141"/>
      <c r="L436" s="141"/>
    </row>
    <row r="437" spans="1:12" ht="15.75" customHeight="1" x14ac:dyDescent="0.2">
      <c r="A437" s="141"/>
      <c r="B437" s="141"/>
      <c r="C437" s="141"/>
      <c r="D437" s="141"/>
      <c r="E437" s="141"/>
      <c r="F437" s="141"/>
      <c r="G437" s="141"/>
      <c r="H437" s="141"/>
      <c r="I437" s="141"/>
      <c r="J437" s="141"/>
      <c r="K437" s="141"/>
      <c r="L437" s="141"/>
    </row>
    <row r="438" spans="1:12" ht="15.75" customHeight="1" x14ac:dyDescent="0.2">
      <c r="A438" s="141"/>
      <c r="B438" s="141"/>
      <c r="C438" s="141"/>
      <c r="D438" s="141"/>
      <c r="E438" s="141"/>
      <c r="F438" s="141"/>
      <c r="G438" s="141"/>
      <c r="H438" s="141"/>
      <c r="I438" s="141"/>
      <c r="J438" s="141"/>
      <c r="K438" s="141"/>
      <c r="L438" s="141"/>
    </row>
    <row r="439" spans="1:12" ht="15.75" customHeight="1" x14ac:dyDescent="0.2">
      <c r="A439" s="141"/>
      <c r="B439" s="141"/>
      <c r="C439" s="141"/>
      <c r="D439" s="141"/>
      <c r="E439" s="141"/>
      <c r="F439" s="141"/>
      <c r="G439" s="141"/>
      <c r="H439" s="141"/>
      <c r="I439" s="141"/>
      <c r="J439" s="141"/>
      <c r="K439" s="141"/>
      <c r="L439" s="141"/>
    </row>
    <row r="440" spans="1:12" ht="15.75" customHeight="1" x14ac:dyDescent="0.2">
      <c r="A440" s="141"/>
      <c r="B440" s="141"/>
      <c r="C440" s="141"/>
      <c r="D440" s="141"/>
      <c r="E440" s="141"/>
      <c r="F440" s="141"/>
      <c r="G440" s="141"/>
      <c r="H440" s="141"/>
      <c r="I440" s="141"/>
      <c r="J440" s="141"/>
      <c r="K440" s="141"/>
      <c r="L440" s="141"/>
    </row>
    <row r="441" spans="1:12" ht="15.75" customHeight="1" x14ac:dyDescent="0.2">
      <c r="A441" s="141"/>
      <c r="B441" s="141"/>
      <c r="C441" s="141"/>
      <c r="D441" s="141"/>
      <c r="E441" s="141"/>
      <c r="F441" s="141"/>
      <c r="G441" s="141"/>
      <c r="H441" s="141"/>
      <c r="I441" s="141"/>
      <c r="J441" s="141"/>
      <c r="K441" s="141"/>
      <c r="L441" s="141"/>
    </row>
    <row r="442" spans="1:12" ht="15.75" customHeight="1" x14ac:dyDescent="0.2">
      <c r="A442" s="141"/>
      <c r="B442" s="141"/>
      <c r="C442" s="141"/>
      <c r="D442" s="141"/>
      <c r="E442" s="141"/>
      <c r="F442" s="141"/>
      <c r="G442" s="141"/>
      <c r="H442" s="141"/>
      <c r="I442" s="141"/>
      <c r="J442" s="141"/>
      <c r="K442" s="141"/>
      <c r="L442" s="141"/>
    </row>
    <row r="443" spans="1:12" ht="15.75" customHeight="1" x14ac:dyDescent="0.2">
      <c r="A443" s="141"/>
      <c r="B443" s="141"/>
      <c r="C443" s="141"/>
      <c r="D443" s="141"/>
      <c r="E443" s="141"/>
      <c r="F443" s="141"/>
      <c r="G443" s="141"/>
      <c r="H443" s="141"/>
      <c r="I443" s="141"/>
      <c r="J443" s="141"/>
      <c r="K443" s="141"/>
      <c r="L443" s="141"/>
    </row>
    <row r="444" spans="1:12" ht="15.75" customHeight="1" x14ac:dyDescent="0.2">
      <c r="A444" s="141"/>
      <c r="B444" s="141"/>
      <c r="C444" s="141"/>
      <c r="D444" s="141"/>
      <c r="E444" s="141"/>
      <c r="F444" s="141"/>
      <c r="G444" s="141"/>
      <c r="H444" s="141"/>
      <c r="I444" s="141"/>
      <c r="J444" s="141"/>
      <c r="K444" s="141"/>
      <c r="L444" s="141"/>
    </row>
    <row r="445" spans="1:12" ht="15.75" customHeight="1" x14ac:dyDescent="0.2">
      <c r="A445" s="141"/>
      <c r="B445" s="141"/>
      <c r="C445" s="141"/>
      <c r="D445" s="141"/>
      <c r="E445" s="141"/>
      <c r="F445" s="141"/>
      <c r="G445" s="141"/>
      <c r="H445" s="141"/>
      <c r="I445" s="141"/>
      <c r="J445" s="141"/>
      <c r="K445" s="141"/>
      <c r="L445" s="141"/>
    </row>
    <row r="446" spans="1:12" ht="15.75" customHeight="1" x14ac:dyDescent="0.2">
      <c r="A446" s="141"/>
      <c r="B446" s="141"/>
      <c r="C446" s="141"/>
      <c r="D446" s="141"/>
      <c r="E446" s="141"/>
      <c r="F446" s="141"/>
      <c r="G446" s="141"/>
      <c r="H446" s="141"/>
      <c r="I446" s="141"/>
      <c r="J446" s="141"/>
      <c r="K446" s="141"/>
      <c r="L446" s="141"/>
    </row>
    <row r="447" spans="1:12" ht="15.75" customHeight="1" x14ac:dyDescent="0.2">
      <c r="A447" s="141"/>
      <c r="B447" s="141"/>
      <c r="C447" s="141"/>
      <c r="D447" s="141"/>
      <c r="E447" s="141"/>
      <c r="F447" s="141"/>
      <c r="G447" s="141"/>
      <c r="H447" s="141"/>
      <c r="I447" s="141"/>
      <c r="J447" s="141"/>
      <c r="K447" s="141"/>
      <c r="L447" s="141"/>
    </row>
    <row r="448" spans="1:12" ht="15.75" customHeight="1" x14ac:dyDescent="0.2">
      <c r="A448" s="141"/>
      <c r="B448" s="141"/>
      <c r="C448" s="141"/>
      <c r="D448" s="141"/>
      <c r="E448" s="141"/>
      <c r="F448" s="141"/>
      <c r="G448" s="141"/>
      <c r="H448" s="141"/>
      <c r="I448" s="141"/>
      <c r="J448" s="141"/>
      <c r="K448" s="141"/>
      <c r="L448" s="141"/>
    </row>
    <row r="449" spans="1:12" ht="15.75" customHeight="1" x14ac:dyDescent="0.2">
      <c r="A449" s="141"/>
      <c r="B449" s="141"/>
      <c r="C449" s="141"/>
      <c r="D449" s="141"/>
      <c r="E449" s="141"/>
      <c r="F449" s="141"/>
      <c r="G449" s="141"/>
      <c r="H449" s="141"/>
      <c r="I449" s="141"/>
      <c r="J449" s="141"/>
      <c r="K449" s="141"/>
      <c r="L449" s="141"/>
    </row>
    <row r="450" spans="1:12" ht="15.75" customHeight="1" x14ac:dyDescent="0.2">
      <c r="A450" s="141"/>
      <c r="B450" s="141"/>
      <c r="C450" s="141"/>
      <c r="D450" s="141"/>
      <c r="E450" s="141"/>
      <c r="F450" s="141"/>
      <c r="G450" s="141"/>
      <c r="H450" s="141"/>
      <c r="I450" s="141"/>
      <c r="J450" s="141"/>
      <c r="K450" s="141"/>
      <c r="L450" s="141"/>
    </row>
    <row r="451" spans="1:12" ht="15.75" customHeight="1" x14ac:dyDescent="0.2">
      <c r="A451" s="141"/>
      <c r="B451" s="141"/>
      <c r="C451" s="141"/>
      <c r="D451" s="141"/>
      <c r="E451" s="141"/>
      <c r="F451" s="141"/>
      <c r="G451" s="141"/>
      <c r="H451" s="141"/>
      <c r="I451" s="141"/>
      <c r="J451" s="141"/>
      <c r="K451" s="141"/>
      <c r="L451" s="141"/>
    </row>
    <row r="452" spans="1:12" ht="15.75" customHeight="1" x14ac:dyDescent="0.2">
      <c r="A452" s="141"/>
      <c r="B452" s="141"/>
      <c r="C452" s="141"/>
      <c r="D452" s="141"/>
      <c r="E452" s="141"/>
      <c r="F452" s="141"/>
      <c r="G452" s="141"/>
      <c r="H452" s="141"/>
      <c r="I452" s="141"/>
      <c r="J452" s="141"/>
      <c r="K452" s="141"/>
      <c r="L452" s="141"/>
    </row>
    <row r="453" spans="1:12" ht="15.75" customHeight="1" x14ac:dyDescent="0.2">
      <c r="A453" s="141"/>
      <c r="B453" s="141"/>
      <c r="C453" s="141"/>
      <c r="D453" s="141"/>
      <c r="E453" s="141"/>
      <c r="F453" s="141"/>
      <c r="G453" s="141"/>
      <c r="H453" s="141"/>
      <c r="I453" s="141"/>
      <c r="J453" s="141"/>
      <c r="K453" s="141"/>
      <c r="L453" s="141"/>
    </row>
    <row r="454" spans="1:12" ht="15.75" customHeight="1" x14ac:dyDescent="0.2">
      <c r="A454" s="141"/>
      <c r="B454" s="141"/>
      <c r="C454" s="141"/>
      <c r="D454" s="141"/>
      <c r="E454" s="141"/>
      <c r="F454" s="141"/>
      <c r="G454" s="141"/>
      <c r="H454" s="141"/>
      <c r="I454" s="141"/>
      <c r="J454" s="141"/>
      <c r="K454" s="141"/>
      <c r="L454" s="141"/>
    </row>
    <row r="455" spans="1:12" ht="15.75" customHeight="1" x14ac:dyDescent="0.2">
      <c r="A455" s="141"/>
      <c r="B455" s="141"/>
      <c r="C455" s="141"/>
      <c r="D455" s="141"/>
      <c r="E455" s="141"/>
      <c r="F455" s="141"/>
      <c r="G455" s="141"/>
      <c r="H455" s="141"/>
      <c r="I455" s="141"/>
      <c r="J455" s="141"/>
      <c r="K455" s="141"/>
      <c r="L455" s="141"/>
    </row>
    <row r="456" spans="1:12" ht="15.75" customHeight="1" x14ac:dyDescent="0.2">
      <c r="A456" s="141"/>
      <c r="B456" s="141"/>
      <c r="C456" s="141"/>
      <c r="D456" s="141"/>
      <c r="E456" s="141"/>
      <c r="F456" s="141"/>
      <c r="G456" s="141"/>
      <c r="H456" s="141"/>
      <c r="I456" s="141"/>
      <c r="J456" s="141"/>
      <c r="K456" s="141"/>
      <c r="L456" s="141"/>
    </row>
    <row r="457" spans="1:12" ht="15.75" customHeight="1" x14ac:dyDescent="0.2">
      <c r="A457" s="141"/>
      <c r="B457" s="141"/>
      <c r="C457" s="141"/>
      <c r="D457" s="141"/>
      <c r="E457" s="141"/>
      <c r="F457" s="141"/>
      <c r="G457" s="141"/>
      <c r="H457" s="141"/>
      <c r="I457" s="141"/>
      <c r="J457" s="141"/>
      <c r="K457" s="141"/>
      <c r="L457" s="141"/>
    </row>
    <row r="458" spans="1:12" ht="15.75" customHeight="1" x14ac:dyDescent="0.2">
      <c r="A458" s="141"/>
      <c r="B458" s="141"/>
      <c r="C458" s="141"/>
      <c r="D458" s="141"/>
      <c r="E458" s="141"/>
      <c r="F458" s="141"/>
      <c r="G458" s="141"/>
      <c r="H458" s="141"/>
      <c r="I458" s="141"/>
      <c r="J458" s="141"/>
      <c r="K458" s="141"/>
      <c r="L458" s="141"/>
    </row>
    <row r="459" spans="1:12" ht="15.75" customHeight="1" x14ac:dyDescent="0.2">
      <c r="A459" s="141"/>
      <c r="B459" s="141"/>
      <c r="C459" s="141"/>
      <c r="D459" s="141"/>
      <c r="E459" s="141"/>
      <c r="F459" s="141"/>
      <c r="G459" s="141"/>
      <c r="H459" s="141"/>
      <c r="I459" s="141"/>
      <c r="J459" s="141"/>
      <c r="K459" s="141"/>
      <c r="L459" s="141"/>
    </row>
    <row r="460" spans="1:12" ht="15.75" customHeight="1" x14ac:dyDescent="0.2">
      <c r="A460" s="141"/>
      <c r="B460" s="141"/>
      <c r="C460" s="141"/>
      <c r="D460" s="141"/>
      <c r="E460" s="141"/>
      <c r="F460" s="141"/>
      <c r="G460" s="141"/>
      <c r="H460" s="141"/>
      <c r="I460" s="141"/>
      <c r="J460" s="141"/>
      <c r="K460" s="141"/>
      <c r="L460" s="141"/>
    </row>
    <row r="461" spans="1:12" ht="15.75" customHeight="1" x14ac:dyDescent="0.2">
      <c r="A461" s="141"/>
      <c r="B461" s="141"/>
      <c r="C461" s="141"/>
      <c r="D461" s="141"/>
      <c r="E461" s="141"/>
      <c r="F461" s="141"/>
      <c r="G461" s="141"/>
      <c r="H461" s="141"/>
      <c r="I461" s="141"/>
      <c r="J461" s="141"/>
      <c r="K461" s="141"/>
      <c r="L461" s="141"/>
    </row>
    <row r="462" spans="1:12" ht="15.75" customHeight="1" x14ac:dyDescent="0.2">
      <c r="A462" s="141"/>
      <c r="B462" s="141"/>
      <c r="C462" s="141"/>
      <c r="D462" s="141"/>
      <c r="E462" s="141"/>
      <c r="F462" s="141"/>
      <c r="G462" s="141"/>
      <c r="H462" s="141"/>
      <c r="I462" s="141"/>
      <c r="J462" s="141"/>
      <c r="K462" s="141"/>
      <c r="L462" s="141"/>
    </row>
    <row r="463" spans="1:12" ht="15.75" customHeight="1" x14ac:dyDescent="0.2">
      <c r="A463" s="141"/>
      <c r="B463" s="141"/>
      <c r="C463" s="141"/>
      <c r="D463" s="141"/>
      <c r="E463" s="141"/>
      <c r="F463" s="141"/>
      <c r="G463" s="141"/>
      <c r="H463" s="141"/>
      <c r="I463" s="141"/>
      <c r="J463" s="141"/>
      <c r="K463" s="141"/>
      <c r="L463" s="141"/>
    </row>
    <row r="464" spans="1:12" ht="15.75" customHeight="1" x14ac:dyDescent="0.2">
      <c r="A464" s="141"/>
      <c r="B464" s="141"/>
      <c r="C464" s="141"/>
      <c r="D464" s="141"/>
      <c r="E464" s="141"/>
      <c r="F464" s="141"/>
      <c r="G464" s="141"/>
      <c r="H464" s="141"/>
      <c r="I464" s="141"/>
      <c r="J464" s="141"/>
      <c r="K464" s="141"/>
      <c r="L464" s="141"/>
    </row>
    <row r="465" spans="1:12" ht="15.75" customHeight="1" x14ac:dyDescent="0.2">
      <c r="A465" s="141"/>
      <c r="B465" s="141"/>
      <c r="C465" s="141"/>
      <c r="D465" s="141"/>
      <c r="E465" s="141"/>
      <c r="F465" s="141"/>
      <c r="G465" s="141"/>
      <c r="H465" s="141"/>
      <c r="I465" s="141"/>
      <c r="J465" s="141"/>
      <c r="K465" s="141"/>
      <c r="L465" s="141"/>
    </row>
    <row r="466" spans="1:12" ht="15.75" customHeight="1" x14ac:dyDescent="0.2">
      <c r="A466" s="141"/>
      <c r="B466" s="141"/>
      <c r="C466" s="141"/>
      <c r="D466" s="141"/>
      <c r="E466" s="141"/>
      <c r="F466" s="141"/>
      <c r="G466" s="141"/>
      <c r="H466" s="141"/>
      <c r="I466" s="141"/>
      <c r="J466" s="141"/>
      <c r="K466" s="141"/>
      <c r="L466" s="141"/>
    </row>
    <row r="467" spans="1:12" ht="15.75" customHeight="1" x14ac:dyDescent="0.2">
      <c r="A467" s="141"/>
      <c r="B467" s="141"/>
      <c r="C467" s="141"/>
      <c r="D467" s="141"/>
      <c r="E467" s="141"/>
      <c r="F467" s="141"/>
      <c r="G467" s="141"/>
      <c r="H467" s="141"/>
      <c r="I467" s="141"/>
      <c r="J467" s="141"/>
      <c r="K467" s="141"/>
      <c r="L467" s="141"/>
    </row>
    <row r="468" spans="1:12" ht="15.75" customHeight="1" x14ac:dyDescent="0.2">
      <c r="A468" s="141"/>
      <c r="B468" s="141"/>
      <c r="C468" s="141"/>
      <c r="D468" s="141"/>
      <c r="E468" s="141"/>
      <c r="F468" s="141"/>
      <c r="G468" s="141"/>
      <c r="H468" s="141"/>
      <c r="I468" s="141"/>
      <c r="J468" s="141"/>
      <c r="K468" s="141"/>
      <c r="L468" s="141"/>
    </row>
    <row r="469" spans="1:12" ht="15.75" customHeight="1" x14ac:dyDescent="0.2">
      <c r="A469" s="141"/>
      <c r="B469" s="141"/>
      <c r="C469" s="141"/>
      <c r="D469" s="141"/>
      <c r="E469" s="141"/>
      <c r="F469" s="141"/>
      <c r="G469" s="141"/>
      <c r="H469" s="141"/>
      <c r="I469" s="141"/>
      <c r="J469" s="141"/>
      <c r="K469" s="141"/>
      <c r="L469" s="141"/>
    </row>
    <row r="470" spans="1:12" ht="15.75" customHeight="1" x14ac:dyDescent="0.2">
      <c r="A470" s="141"/>
      <c r="B470" s="141"/>
      <c r="C470" s="141"/>
      <c r="D470" s="141"/>
      <c r="E470" s="141"/>
      <c r="F470" s="141"/>
      <c r="G470" s="141"/>
      <c r="H470" s="141"/>
      <c r="I470" s="141"/>
      <c r="J470" s="141"/>
      <c r="K470" s="141"/>
      <c r="L470" s="141"/>
    </row>
    <row r="471" spans="1:12" ht="15.75" customHeight="1" x14ac:dyDescent="0.2">
      <c r="A471" s="141"/>
      <c r="B471" s="141"/>
      <c r="C471" s="141"/>
      <c r="D471" s="141"/>
      <c r="E471" s="141"/>
      <c r="F471" s="141"/>
      <c r="G471" s="141"/>
      <c r="H471" s="141"/>
      <c r="I471" s="141"/>
      <c r="J471" s="141"/>
      <c r="K471" s="141"/>
      <c r="L471" s="141"/>
    </row>
    <row r="472" spans="1:12" ht="15.75" customHeight="1" x14ac:dyDescent="0.2">
      <c r="A472" s="141"/>
      <c r="B472" s="141"/>
      <c r="C472" s="141"/>
      <c r="D472" s="141"/>
      <c r="E472" s="141"/>
      <c r="F472" s="141"/>
      <c r="G472" s="141"/>
      <c r="H472" s="141"/>
      <c r="I472" s="141"/>
      <c r="J472" s="141"/>
      <c r="K472" s="141"/>
      <c r="L472" s="141"/>
    </row>
    <row r="473" spans="1:12" ht="15.75" customHeight="1" x14ac:dyDescent="0.2">
      <c r="A473" s="141"/>
      <c r="B473" s="141"/>
      <c r="C473" s="141"/>
      <c r="D473" s="141"/>
      <c r="E473" s="141"/>
      <c r="F473" s="141"/>
      <c r="G473" s="141"/>
      <c r="H473" s="141"/>
      <c r="I473" s="141"/>
      <c r="J473" s="141"/>
      <c r="K473" s="141"/>
      <c r="L473" s="141"/>
    </row>
    <row r="474" spans="1:12" ht="15.75" customHeight="1" x14ac:dyDescent="0.2">
      <c r="A474" s="141"/>
      <c r="B474" s="141"/>
      <c r="C474" s="141"/>
      <c r="D474" s="141"/>
      <c r="E474" s="141"/>
      <c r="F474" s="141"/>
      <c r="G474" s="141"/>
      <c r="H474" s="141"/>
      <c r="I474" s="141"/>
      <c r="J474" s="141"/>
      <c r="K474" s="141"/>
      <c r="L474" s="141"/>
    </row>
    <row r="475" spans="1:12" ht="15.75" customHeight="1" x14ac:dyDescent="0.2">
      <c r="A475" s="141"/>
      <c r="B475" s="141"/>
      <c r="C475" s="141"/>
      <c r="D475" s="141"/>
      <c r="E475" s="141"/>
      <c r="F475" s="141"/>
      <c r="G475" s="141"/>
      <c r="H475" s="141"/>
      <c r="I475" s="141"/>
      <c r="J475" s="141"/>
      <c r="K475" s="141"/>
      <c r="L475" s="141"/>
    </row>
    <row r="476" spans="1:12" ht="15.75" customHeight="1" x14ac:dyDescent="0.2">
      <c r="A476" s="141"/>
      <c r="B476" s="141"/>
      <c r="C476" s="141"/>
      <c r="D476" s="141"/>
      <c r="E476" s="141"/>
      <c r="F476" s="141"/>
      <c r="G476" s="141"/>
      <c r="H476" s="141"/>
      <c r="I476" s="141"/>
      <c r="J476" s="141"/>
      <c r="K476" s="141"/>
      <c r="L476" s="141"/>
    </row>
    <row r="477" spans="1:12" ht="15.75" customHeight="1" x14ac:dyDescent="0.2">
      <c r="A477" s="141"/>
      <c r="B477" s="141"/>
      <c r="C477" s="141"/>
      <c r="D477" s="141"/>
      <c r="E477" s="141"/>
      <c r="F477" s="141"/>
      <c r="G477" s="141"/>
      <c r="H477" s="141"/>
      <c r="I477" s="141"/>
      <c r="J477" s="141"/>
      <c r="K477" s="141"/>
      <c r="L477" s="141"/>
    </row>
    <row r="478" spans="1:12" ht="15.75" customHeight="1" x14ac:dyDescent="0.2">
      <c r="A478" s="141"/>
      <c r="B478" s="141"/>
      <c r="C478" s="141"/>
      <c r="D478" s="141"/>
      <c r="E478" s="141"/>
      <c r="F478" s="141"/>
      <c r="G478" s="141"/>
      <c r="H478" s="141"/>
      <c r="I478" s="141"/>
      <c r="J478" s="141"/>
      <c r="K478" s="141"/>
      <c r="L478" s="141"/>
    </row>
    <row r="479" spans="1:12" ht="15.75" customHeight="1" x14ac:dyDescent="0.2">
      <c r="A479" s="141"/>
      <c r="B479" s="141"/>
      <c r="C479" s="141"/>
      <c r="D479" s="141"/>
      <c r="E479" s="141"/>
      <c r="F479" s="141"/>
      <c r="G479" s="141"/>
      <c r="H479" s="141"/>
      <c r="I479" s="141"/>
      <c r="J479" s="141"/>
      <c r="K479" s="141"/>
      <c r="L479" s="141"/>
    </row>
    <row r="480" spans="1:12" ht="15.75" customHeight="1" x14ac:dyDescent="0.2">
      <c r="A480" s="141"/>
      <c r="B480" s="141"/>
      <c r="C480" s="141"/>
      <c r="D480" s="141"/>
      <c r="E480" s="141"/>
      <c r="F480" s="141"/>
      <c r="G480" s="141"/>
      <c r="H480" s="141"/>
      <c r="I480" s="141"/>
      <c r="J480" s="141"/>
      <c r="K480" s="141"/>
      <c r="L480" s="141"/>
    </row>
    <row r="481" spans="1:12" ht="15.75" customHeight="1" x14ac:dyDescent="0.2">
      <c r="A481" s="141"/>
      <c r="B481" s="141"/>
      <c r="C481" s="141"/>
      <c r="D481" s="141"/>
      <c r="E481" s="141"/>
      <c r="F481" s="141"/>
      <c r="G481" s="141"/>
      <c r="H481" s="141"/>
      <c r="I481" s="141"/>
      <c r="J481" s="141"/>
      <c r="K481" s="141"/>
      <c r="L481" s="141"/>
    </row>
    <row r="482" spans="1:12" ht="15.75" customHeight="1" x14ac:dyDescent="0.2">
      <c r="A482" s="141"/>
      <c r="B482" s="141"/>
      <c r="C482" s="141"/>
      <c r="D482" s="141"/>
      <c r="E482" s="141"/>
      <c r="F482" s="141"/>
      <c r="G482" s="141"/>
      <c r="H482" s="141"/>
      <c r="I482" s="141"/>
      <c r="J482" s="141"/>
      <c r="K482" s="141"/>
      <c r="L482" s="141"/>
    </row>
    <row r="483" spans="1:12" ht="15.75" customHeight="1" x14ac:dyDescent="0.2">
      <c r="A483" s="141"/>
      <c r="B483" s="141"/>
      <c r="C483" s="141"/>
      <c r="D483" s="141"/>
      <c r="E483" s="141"/>
      <c r="F483" s="141"/>
      <c r="G483" s="141"/>
      <c r="H483" s="141"/>
      <c r="I483" s="141"/>
      <c r="J483" s="141"/>
      <c r="K483" s="141"/>
      <c r="L483" s="141"/>
    </row>
    <row r="484" spans="1:12" ht="15.75" customHeight="1" x14ac:dyDescent="0.2">
      <c r="A484" s="141"/>
      <c r="B484" s="141"/>
      <c r="C484" s="141"/>
      <c r="D484" s="141"/>
      <c r="E484" s="141"/>
      <c r="F484" s="141"/>
      <c r="G484" s="141"/>
      <c r="H484" s="141"/>
      <c r="I484" s="141"/>
      <c r="J484" s="141"/>
      <c r="K484" s="141"/>
      <c r="L484" s="141"/>
    </row>
    <row r="485" spans="1:12" ht="15.75" customHeight="1" x14ac:dyDescent="0.2">
      <c r="A485" s="141"/>
      <c r="B485" s="141"/>
      <c r="C485" s="141"/>
      <c r="D485" s="141"/>
      <c r="E485" s="141"/>
      <c r="F485" s="141"/>
      <c r="G485" s="141"/>
      <c r="H485" s="141"/>
      <c r="I485" s="141"/>
      <c r="J485" s="141"/>
      <c r="K485" s="141"/>
      <c r="L485" s="141"/>
    </row>
    <row r="486" spans="1:12" ht="15.75" customHeight="1" x14ac:dyDescent="0.2">
      <c r="A486" s="141"/>
      <c r="B486" s="141"/>
      <c r="C486" s="141"/>
      <c r="D486" s="141"/>
      <c r="E486" s="141"/>
      <c r="F486" s="141"/>
      <c r="G486" s="141"/>
      <c r="H486" s="141"/>
      <c r="I486" s="141"/>
      <c r="J486" s="141"/>
      <c r="K486" s="141"/>
      <c r="L486" s="141"/>
    </row>
    <row r="487" spans="1:12" ht="15.75" customHeight="1" x14ac:dyDescent="0.2">
      <c r="A487" s="141"/>
      <c r="B487" s="141"/>
      <c r="C487" s="141"/>
      <c r="D487" s="141"/>
      <c r="E487" s="141"/>
      <c r="F487" s="141"/>
      <c r="G487" s="141"/>
      <c r="H487" s="141"/>
      <c r="I487" s="141"/>
      <c r="J487" s="141"/>
      <c r="K487" s="141"/>
      <c r="L487" s="141"/>
    </row>
    <row r="488" spans="1:12" ht="15.75" customHeight="1" x14ac:dyDescent="0.2">
      <c r="A488" s="141"/>
      <c r="B488" s="141"/>
      <c r="C488" s="141"/>
      <c r="D488" s="141"/>
      <c r="E488" s="141"/>
      <c r="F488" s="141"/>
      <c r="G488" s="141"/>
      <c r="H488" s="141"/>
      <c r="I488" s="141"/>
      <c r="J488" s="141"/>
      <c r="K488" s="141"/>
      <c r="L488" s="141"/>
    </row>
    <row r="489" spans="1:12" ht="15.75" customHeight="1" x14ac:dyDescent="0.2">
      <c r="A489" s="141"/>
      <c r="B489" s="141"/>
      <c r="C489" s="141"/>
      <c r="D489" s="141"/>
      <c r="E489" s="141"/>
      <c r="F489" s="141"/>
      <c r="G489" s="141"/>
      <c r="H489" s="141"/>
      <c r="I489" s="141"/>
      <c r="J489" s="141"/>
      <c r="K489" s="141"/>
      <c r="L489" s="141"/>
    </row>
    <row r="490" spans="1:12" ht="15.75" customHeight="1" x14ac:dyDescent="0.2">
      <c r="A490" s="141"/>
      <c r="B490" s="141"/>
      <c r="C490" s="141"/>
      <c r="D490" s="141"/>
      <c r="E490" s="141"/>
      <c r="F490" s="141"/>
      <c r="G490" s="141"/>
      <c r="H490" s="141"/>
      <c r="I490" s="141"/>
      <c r="J490" s="141"/>
      <c r="K490" s="141"/>
      <c r="L490" s="141"/>
    </row>
    <row r="491" spans="1:12" ht="15.75" customHeight="1" x14ac:dyDescent="0.2">
      <c r="A491" s="141"/>
      <c r="B491" s="141"/>
      <c r="C491" s="141"/>
      <c r="D491" s="141"/>
      <c r="E491" s="141"/>
      <c r="F491" s="141"/>
      <c r="G491" s="141"/>
      <c r="H491" s="141"/>
      <c r="I491" s="141"/>
      <c r="J491" s="141"/>
      <c r="K491" s="141"/>
      <c r="L491" s="141"/>
    </row>
    <row r="492" spans="1:12" ht="15.75" customHeight="1" x14ac:dyDescent="0.2">
      <c r="A492" s="141"/>
      <c r="B492" s="141"/>
      <c r="C492" s="141"/>
      <c r="D492" s="141"/>
      <c r="E492" s="141"/>
      <c r="F492" s="141"/>
      <c r="G492" s="141"/>
      <c r="H492" s="141"/>
      <c r="I492" s="141"/>
      <c r="J492" s="141"/>
      <c r="K492" s="141"/>
      <c r="L492" s="141"/>
    </row>
    <row r="493" spans="1:12" ht="15.75" customHeight="1" x14ac:dyDescent="0.2">
      <c r="A493" s="141"/>
      <c r="B493" s="141"/>
      <c r="C493" s="141"/>
      <c r="D493" s="141"/>
      <c r="E493" s="141"/>
      <c r="F493" s="141"/>
      <c r="G493" s="141"/>
      <c r="H493" s="141"/>
      <c r="I493" s="141"/>
      <c r="J493" s="141"/>
      <c r="K493" s="141"/>
      <c r="L493" s="141"/>
    </row>
    <row r="494" spans="1:12" ht="15.75" customHeight="1" x14ac:dyDescent="0.2">
      <c r="A494" s="141"/>
      <c r="B494" s="141"/>
      <c r="C494" s="141"/>
      <c r="D494" s="141"/>
      <c r="E494" s="141"/>
      <c r="F494" s="141"/>
      <c r="G494" s="141"/>
      <c r="H494" s="141"/>
      <c r="I494" s="141"/>
      <c r="J494" s="141"/>
      <c r="K494" s="141"/>
      <c r="L494" s="141"/>
    </row>
    <row r="495" spans="1:12" ht="15.75" customHeight="1" x14ac:dyDescent="0.2">
      <c r="A495" s="141"/>
      <c r="B495" s="141"/>
      <c r="C495" s="141"/>
      <c r="D495" s="141"/>
      <c r="E495" s="141"/>
      <c r="F495" s="141"/>
      <c r="G495" s="141"/>
      <c r="H495" s="141"/>
      <c r="I495" s="141"/>
      <c r="J495" s="141"/>
      <c r="K495" s="141"/>
      <c r="L495" s="141"/>
    </row>
    <row r="496" spans="1:12" ht="15.75" customHeight="1" x14ac:dyDescent="0.2">
      <c r="A496" s="141"/>
      <c r="B496" s="141"/>
      <c r="C496" s="141"/>
      <c r="D496" s="141"/>
      <c r="E496" s="141"/>
      <c r="F496" s="141"/>
      <c r="G496" s="141"/>
      <c r="H496" s="141"/>
      <c r="I496" s="141"/>
      <c r="J496" s="141"/>
      <c r="K496" s="141"/>
      <c r="L496" s="141"/>
    </row>
    <row r="497" spans="1:12" ht="15.75" customHeight="1" x14ac:dyDescent="0.2">
      <c r="A497" s="141"/>
      <c r="B497" s="141"/>
      <c r="C497" s="141"/>
      <c r="D497" s="141"/>
      <c r="E497" s="141"/>
      <c r="F497" s="141"/>
      <c r="G497" s="141"/>
      <c r="H497" s="141"/>
      <c r="I497" s="141"/>
      <c r="J497" s="141"/>
      <c r="K497" s="141"/>
      <c r="L497" s="141"/>
    </row>
    <row r="498" spans="1:12" ht="15.75" customHeight="1" x14ac:dyDescent="0.2">
      <c r="A498" s="141"/>
      <c r="B498" s="141"/>
      <c r="C498" s="141"/>
      <c r="D498" s="141"/>
      <c r="E498" s="141"/>
      <c r="F498" s="141"/>
      <c r="G498" s="141"/>
      <c r="H498" s="141"/>
      <c r="I498" s="141"/>
      <c r="J498" s="141"/>
      <c r="K498" s="141"/>
      <c r="L498" s="141"/>
    </row>
    <row r="499" spans="1:12" ht="15.75" customHeight="1" x14ac:dyDescent="0.2">
      <c r="A499" s="141"/>
      <c r="B499" s="141"/>
      <c r="C499" s="141"/>
      <c r="D499" s="141"/>
      <c r="E499" s="141"/>
      <c r="F499" s="141"/>
      <c r="G499" s="141"/>
      <c r="H499" s="141"/>
      <c r="I499" s="141"/>
      <c r="J499" s="141"/>
      <c r="K499" s="141"/>
      <c r="L499" s="141"/>
    </row>
    <row r="500" spans="1:12" ht="15.75" customHeight="1" x14ac:dyDescent="0.2">
      <c r="A500" s="141"/>
      <c r="B500" s="141"/>
      <c r="C500" s="141"/>
      <c r="D500" s="141"/>
      <c r="E500" s="141"/>
      <c r="F500" s="141"/>
      <c r="G500" s="141"/>
      <c r="H500" s="141"/>
      <c r="I500" s="141"/>
      <c r="J500" s="141"/>
      <c r="K500" s="141"/>
      <c r="L500" s="141"/>
    </row>
    <row r="501" spans="1:12" ht="15.75" customHeight="1" x14ac:dyDescent="0.2">
      <c r="A501" s="141"/>
      <c r="B501" s="141"/>
      <c r="C501" s="141"/>
      <c r="D501" s="141"/>
      <c r="E501" s="141"/>
      <c r="F501" s="141"/>
      <c r="G501" s="141"/>
      <c r="H501" s="141"/>
      <c r="I501" s="141"/>
      <c r="J501" s="141"/>
      <c r="K501" s="141"/>
      <c r="L501" s="141"/>
    </row>
    <row r="502" spans="1:12" ht="15.75" customHeight="1" x14ac:dyDescent="0.2">
      <c r="A502" s="141"/>
      <c r="B502" s="141"/>
      <c r="C502" s="141"/>
      <c r="D502" s="141"/>
      <c r="E502" s="141"/>
      <c r="F502" s="141"/>
      <c r="G502" s="141"/>
      <c r="H502" s="141"/>
      <c r="I502" s="141"/>
      <c r="J502" s="141"/>
      <c r="K502" s="141"/>
      <c r="L502" s="141"/>
    </row>
    <row r="503" spans="1:12" ht="15.75" customHeight="1" x14ac:dyDescent="0.2">
      <c r="A503" s="141"/>
      <c r="B503" s="141"/>
      <c r="C503" s="141"/>
      <c r="D503" s="141"/>
      <c r="E503" s="141"/>
      <c r="F503" s="141"/>
      <c r="G503" s="141"/>
      <c r="H503" s="141"/>
      <c r="I503" s="141"/>
      <c r="J503" s="141"/>
      <c r="K503" s="141"/>
      <c r="L503" s="141"/>
    </row>
    <row r="504" spans="1:12" ht="15.75" customHeight="1" x14ac:dyDescent="0.2">
      <c r="A504" s="141"/>
      <c r="B504" s="141"/>
      <c r="C504" s="141"/>
      <c r="D504" s="141"/>
      <c r="E504" s="141"/>
      <c r="F504" s="141"/>
      <c r="G504" s="141"/>
      <c r="H504" s="141"/>
      <c r="I504" s="141"/>
      <c r="J504" s="141"/>
      <c r="K504" s="141"/>
      <c r="L504" s="141"/>
    </row>
    <row r="505" spans="1:12" ht="15.75" customHeight="1" x14ac:dyDescent="0.2">
      <c r="A505" s="141"/>
      <c r="B505" s="141"/>
      <c r="C505" s="141"/>
      <c r="D505" s="141"/>
      <c r="E505" s="141"/>
      <c r="F505" s="141"/>
      <c r="G505" s="141"/>
      <c r="H505" s="141"/>
      <c r="I505" s="141"/>
      <c r="J505" s="141"/>
      <c r="K505" s="141"/>
      <c r="L505" s="141"/>
    </row>
    <row r="506" spans="1:12" ht="15.75" customHeight="1" x14ac:dyDescent="0.2">
      <c r="A506" s="141"/>
      <c r="B506" s="141"/>
      <c r="C506" s="141"/>
      <c r="D506" s="141"/>
      <c r="E506" s="141"/>
      <c r="F506" s="141"/>
      <c r="G506" s="141"/>
      <c r="H506" s="141"/>
      <c r="I506" s="141"/>
      <c r="J506" s="141"/>
      <c r="K506" s="141"/>
      <c r="L506" s="141"/>
    </row>
    <row r="507" spans="1:12" ht="15.75" customHeight="1" x14ac:dyDescent="0.2">
      <c r="A507" s="141"/>
      <c r="B507" s="141"/>
      <c r="C507" s="141"/>
      <c r="D507" s="141"/>
      <c r="E507" s="141"/>
      <c r="F507" s="141"/>
      <c r="G507" s="141"/>
      <c r="H507" s="141"/>
      <c r="I507" s="141"/>
      <c r="J507" s="141"/>
      <c r="K507" s="141"/>
      <c r="L507" s="141"/>
    </row>
    <row r="508" spans="1:12" ht="15.75" customHeight="1" x14ac:dyDescent="0.2">
      <c r="A508" s="141"/>
      <c r="B508" s="141"/>
      <c r="C508" s="141"/>
      <c r="D508" s="141"/>
      <c r="E508" s="141"/>
      <c r="F508" s="141"/>
      <c r="G508" s="141"/>
      <c r="H508" s="141"/>
      <c r="I508" s="141"/>
      <c r="J508" s="141"/>
      <c r="K508" s="141"/>
      <c r="L508" s="141"/>
    </row>
    <row r="509" spans="1:12" ht="15.75" customHeight="1" x14ac:dyDescent="0.2">
      <c r="A509" s="141"/>
      <c r="B509" s="141"/>
      <c r="C509" s="141"/>
      <c r="D509" s="141"/>
      <c r="E509" s="141"/>
      <c r="F509" s="141"/>
      <c r="G509" s="141"/>
      <c r="H509" s="141"/>
      <c r="I509" s="141"/>
      <c r="J509" s="141"/>
      <c r="K509" s="141"/>
      <c r="L509" s="141"/>
    </row>
    <row r="510" spans="1:12" ht="15.75" customHeight="1" x14ac:dyDescent="0.2">
      <c r="A510" s="141"/>
      <c r="B510" s="141"/>
      <c r="C510" s="141"/>
      <c r="D510" s="141"/>
      <c r="E510" s="141"/>
      <c r="F510" s="141"/>
      <c r="G510" s="141"/>
      <c r="H510" s="141"/>
      <c r="I510" s="141"/>
      <c r="J510" s="141"/>
      <c r="K510" s="141"/>
      <c r="L510" s="141"/>
    </row>
    <row r="511" spans="1:12" ht="15.75" customHeight="1" x14ac:dyDescent="0.2">
      <c r="A511" s="141"/>
      <c r="B511" s="141"/>
      <c r="C511" s="141"/>
      <c r="D511" s="141"/>
      <c r="E511" s="141"/>
      <c r="F511" s="141"/>
      <c r="G511" s="141"/>
      <c r="H511" s="141"/>
      <c r="I511" s="141"/>
      <c r="J511" s="141"/>
      <c r="K511" s="141"/>
      <c r="L511" s="141"/>
    </row>
    <row r="512" spans="1:12" ht="15.75" customHeight="1" x14ac:dyDescent="0.2">
      <c r="A512" s="141"/>
      <c r="B512" s="141"/>
      <c r="C512" s="141"/>
      <c r="D512" s="141"/>
      <c r="E512" s="141"/>
      <c r="F512" s="141"/>
      <c r="G512" s="141"/>
      <c r="H512" s="141"/>
      <c r="I512" s="141"/>
      <c r="J512" s="141"/>
      <c r="K512" s="141"/>
      <c r="L512" s="141"/>
    </row>
    <row r="513" spans="1:12" ht="15.75" customHeight="1" x14ac:dyDescent="0.2">
      <c r="A513" s="141"/>
      <c r="B513" s="141"/>
      <c r="C513" s="141"/>
      <c r="D513" s="141"/>
      <c r="E513" s="141"/>
      <c r="F513" s="141"/>
      <c r="G513" s="141"/>
      <c r="H513" s="141"/>
      <c r="I513" s="141"/>
      <c r="J513" s="141"/>
      <c r="K513" s="141"/>
      <c r="L513" s="141"/>
    </row>
    <row r="514" spans="1:12" ht="15.75" customHeight="1" x14ac:dyDescent="0.2">
      <c r="A514" s="141"/>
      <c r="B514" s="141"/>
      <c r="C514" s="141"/>
      <c r="D514" s="141"/>
      <c r="E514" s="141"/>
      <c r="F514" s="141"/>
      <c r="G514" s="141"/>
      <c r="H514" s="141"/>
      <c r="I514" s="141"/>
      <c r="J514" s="141"/>
      <c r="K514" s="141"/>
      <c r="L514" s="141"/>
    </row>
    <row r="515" spans="1:12" ht="15.75" customHeight="1" x14ac:dyDescent="0.2">
      <c r="A515" s="141"/>
      <c r="B515" s="141"/>
      <c r="C515" s="141"/>
      <c r="D515" s="141"/>
      <c r="E515" s="141"/>
      <c r="F515" s="141"/>
      <c r="G515" s="141"/>
      <c r="H515" s="141"/>
      <c r="I515" s="141"/>
      <c r="J515" s="141"/>
      <c r="K515" s="141"/>
      <c r="L515" s="141"/>
    </row>
    <row r="516" spans="1:12" ht="15.75" customHeight="1" x14ac:dyDescent="0.2">
      <c r="A516" s="141"/>
      <c r="B516" s="141"/>
      <c r="C516" s="141"/>
      <c r="D516" s="141"/>
      <c r="E516" s="141"/>
      <c r="F516" s="141"/>
      <c r="G516" s="141"/>
      <c r="H516" s="141"/>
      <c r="I516" s="141"/>
      <c r="J516" s="141"/>
      <c r="K516" s="141"/>
      <c r="L516" s="141"/>
    </row>
    <row r="517" spans="1:12" ht="15.75" customHeight="1" x14ac:dyDescent="0.2">
      <c r="A517" s="141"/>
      <c r="B517" s="141"/>
      <c r="C517" s="141"/>
      <c r="D517" s="141"/>
      <c r="E517" s="141"/>
      <c r="F517" s="141"/>
      <c r="G517" s="141"/>
      <c r="H517" s="141"/>
      <c r="I517" s="141"/>
      <c r="J517" s="141"/>
      <c r="K517" s="141"/>
      <c r="L517" s="141"/>
    </row>
    <row r="518" spans="1:12" ht="15.75" customHeight="1" x14ac:dyDescent="0.2">
      <c r="A518" s="141"/>
      <c r="B518" s="141"/>
      <c r="C518" s="141"/>
      <c r="D518" s="141"/>
      <c r="E518" s="141"/>
      <c r="F518" s="141"/>
      <c r="G518" s="141"/>
      <c r="H518" s="141"/>
      <c r="I518" s="141"/>
      <c r="J518" s="141"/>
      <c r="K518" s="141"/>
      <c r="L518" s="141"/>
    </row>
    <row r="519" spans="1:12" ht="15.75" customHeight="1" x14ac:dyDescent="0.2">
      <c r="A519" s="141"/>
      <c r="B519" s="141"/>
      <c r="C519" s="141"/>
      <c r="D519" s="141"/>
      <c r="E519" s="141"/>
      <c r="F519" s="141"/>
      <c r="G519" s="141"/>
      <c r="H519" s="141"/>
      <c r="I519" s="141"/>
      <c r="J519" s="141"/>
      <c r="K519" s="141"/>
      <c r="L519" s="141"/>
    </row>
    <row r="520" spans="1:12" ht="15.75" customHeight="1" x14ac:dyDescent="0.2">
      <c r="A520" s="141"/>
      <c r="B520" s="141"/>
      <c r="C520" s="141"/>
      <c r="D520" s="141"/>
      <c r="E520" s="141"/>
      <c r="F520" s="141"/>
      <c r="G520" s="141"/>
      <c r="H520" s="141"/>
      <c r="I520" s="141"/>
      <c r="J520" s="141"/>
      <c r="K520" s="141"/>
      <c r="L520" s="141"/>
    </row>
    <row r="521" spans="1:12" ht="15.75" customHeight="1" x14ac:dyDescent="0.2">
      <c r="A521" s="141"/>
      <c r="B521" s="141"/>
      <c r="C521" s="141"/>
      <c r="D521" s="141"/>
      <c r="E521" s="141"/>
      <c r="F521" s="141"/>
      <c r="G521" s="141"/>
      <c r="H521" s="141"/>
      <c r="I521" s="141"/>
      <c r="J521" s="141"/>
      <c r="K521" s="141"/>
      <c r="L521" s="141"/>
    </row>
    <row r="522" spans="1:12" ht="15.75" customHeight="1" x14ac:dyDescent="0.2">
      <c r="A522" s="141"/>
      <c r="B522" s="141"/>
      <c r="C522" s="141"/>
      <c r="D522" s="141"/>
      <c r="E522" s="141"/>
      <c r="F522" s="141"/>
      <c r="G522" s="141"/>
      <c r="H522" s="141"/>
      <c r="I522" s="141"/>
      <c r="J522" s="141"/>
      <c r="K522" s="141"/>
      <c r="L522" s="141"/>
    </row>
    <row r="523" spans="1:12" ht="15.75" customHeight="1" x14ac:dyDescent="0.2">
      <c r="A523" s="141"/>
      <c r="B523" s="141"/>
      <c r="C523" s="141"/>
      <c r="D523" s="141"/>
      <c r="E523" s="141"/>
      <c r="F523" s="141"/>
      <c r="G523" s="141"/>
      <c r="H523" s="141"/>
      <c r="I523" s="141"/>
      <c r="J523" s="141"/>
      <c r="K523" s="141"/>
      <c r="L523" s="141"/>
    </row>
    <row r="524" spans="1:12" ht="15.75" customHeight="1" x14ac:dyDescent="0.2">
      <c r="A524" s="141"/>
      <c r="B524" s="141"/>
      <c r="C524" s="141"/>
      <c r="D524" s="141"/>
      <c r="E524" s="141"/>
      <c r="F524" s="141"/>
      <c r="G524" s="141"/>
      <c r="H524" s="141"/>
      <c r="I524" s="141"/>
      <c r="J524" s="141"/>
      <c r="K524" s="141"/>
      <c r="L524" s="141"/>
    </row>
    <row r="525" spans="1:12" ht="15.75" customHeight="1" x14ac:dyDescent="0.2">
      <c r="A525" s="141"/>
      <c r="B525" s="141"/>
      <c r="C525" s="141"/>
      <c r="D525" s="141"/>
      <c r="E525" s="141"/>
      <c r="F525" s="141"/>
      <c r="G525" s="141"/>
      <c r="H525" s="141"/>
      <c r="I525" s="141"/>
      <c r="J525" s="141"/>
      <c r="K525" s="141"/>
      <c r="L525" s="141"/>
    </row>
    <row r="526" spans="1:12" ht="15.75" customHeight="1" x14ac:dyDescent="0.2">
      <c r="A526" s="141"/>
      <c r="B526" s="141"/>
      <c r="C526" s="141"/>
      <c r="D526" s="141"/>
      <c r="E526" s="141"/>
      <c r="F526" s="141"/>
      <c r="G526" s="141"/>
      <c r="H526" s="141"/>
      <c r="I526" s="141"/>
      <c r="J526" s="141"/>
      <c r="K526" s="141"/>
      <c r="L526" s="141"/>
    </row>
    <row r="527" spans="1:12" ht="15.75" customHeight="1" x14ac:dyDescent="0.2">
      <c r="A527" s="141"/>
      <c r="B527" s="141"/>
      <c r="C527" s="141"/>
      <c r="D527" s="141"/>
      <c r="E527" s="141"/>
      <c r="F527" s="141"/>
      <c r="G527" s="141"/>
      <c r="H527" s="141"/>
      <c r="I527" s="141"/>
      <c r="J527" s="141"/>
      <c r="K527" s="141"/>
      <c r="L527" s="141"/>
    </row>
    <row r="528" spans="1:12" ht="15.75" customHeight="1" x14ac:dyDescent="0.2">
      <c r="A528" s="141"/>
      <c r="B528" s="141"/>
      <c r="C528" s="141"/>
      <c r="D528" s="141"/>
      <c r="E528" s="141"/>
      <c r="F528" s="141"/>
      <c r="G528" s="141"/>
      <c r="H528" s="141"/>
      <c r="I528" s="141"/>
      <c r="J528" s="141"/>
      <c r="K528" s="141"/>
      <c r="L528" s="141"/>
    </row>
    <row r="529" spans="1:12" ht="15.75" customHeight="1" x14ac:dyDescent="0.2">
      <c r="A529" s="141"/>
      <c r="B529" s="141"/>
      <c r="C529" s="141"/>
      <c r="D529" s="141"/>
      <c r="E529" s="141"/>
      <c r="F529" s="141"/>
      <c r="G529" s="141"/>
      <c r="H529" s="141"/>
      <c r="I529" s="141"/>
      <c r="J529" s="141"/>
      <c r="K529" s="141"/>
      <c r="L529" s="141"/>
    </row>
    <row r="530" spans="1:12" ht="15.75" customHeight="1" x14ac:dyDescent="0.2">
      <c r="A530" s="141"/>
      <c r="B530" s="141"/>
      <c r="C530" s="141"/>
      <c r="D530" s="141"/>
      <c r="E530" s="141"/>
      <c r="F530" s="141"/>
      <c r="G530" s="141"/>
      <c r="H530" s="141"/>
      <c r="I530" s="141"/>
      <c r="J530" s="141"/>
      <c r="K530" s="141"/>
      <c r="L530" s="141"/>
    </row>
    <row r="531" spans="1:12" ht="15.75" customHeight="1" x14ac:dyDescent="0.2">
      <c r="A531" s="141"/>
      <c r="B531" s="141"/>
      <c r="C531" s="141"/>
      <c r="D531" s="141"/>
      <c r="E531" s="141"/>
      <c r="F531" s="141"/>
      <c r="G531" s="141"/>
      <c r="H531" s="141"/>
      <c r="I531" s="141"/>
      <c r="J531" s="141"/>
      <c r="K531" s="141"/>
      <c r="L531" s="141"/>
    </row>
    <row r="532" spans="1:12" ht="15.75" customHeight="1" x14ac:dyDescent="0.2">
      <c r="A532" s="141"/>
      <c r="B532" s="141"/>
      <c r="C532" s="141"/>
      <c r="D532" s="141"/>
      <c r="E532" s="141"/>
      <c r="F532" s="141"/>
      <c r="G532" s="141"/>
      <c r="H532" s="141"/>
      <c r="I532" s="141"/>
      <c r="J532" s="141"/>
      <c r="K532" s="141"/>
      <c r="L532" s="141"/>
    </row>
    <row r="533" spans="1:12" ht="15.75" customHeight="1" x14ac:dyDescent="0.2">
      <c r="A533" s="141"/>
      <c r="B533" s="141"/>
      <c r="C533" s="141"/>
      <c r="D533" s="141"/>
      <c r="E533" s="141"/>
      <c r="F533" s="141"/>
      <c r="G533" s="141"/>
      <c r="H533" s="141"/>
      <c r="I533" s="141"/>
      <c r="J533" s="141"/>
      <c r="K533" s="141"/>
      <c r="L533" s="141"/>
    </row>
    <row r="534" spans="1:12" ht="15.75" customHeight="1" x14ac:dyDescent="0.2">
      <c r="A534" s="141"/>
      <c r="B534" s="141"/>
      <c r="C534" s="141"/>
      <c r="D534" s="141"/>
      <c r="E534" s="141"/>
      <c r="F534" s="141"/>
      <c r="G534" s="141"/>
      <c r="H534" s="141"/>
      <c r="I534" s="141"/>
      <c r="J534" s="141"/>
      <c r="K534" s="141"/>
      <c r="L534" s="141"/>
    </row>
    <row r="535" spans="1:12" ht="15.75" customHeight="1" x14ac:dyDescent="0.2">
      <c r="A535" s="141"/>
      <c r="B535" s="141"/>
      <c r="C535" s="141"/>
      <c r="D535" s="141"/>
      <c r="E535" s="141"/>
      <c r="F535" s="141"/>
      <c r="G535" s="141"/>
      <c r="H535" s="141"/>
      <c r="I535" s="141"/>
      <c r="J535" s="141"/>
      <c r="K535" s="141"/>
      <c r="L535" s="141"/>
    </row>
    <row r="536" spans="1:12" ht="15.75" customHeight="1" x14ac:dyDescent="0.2">
      <c r="A536" s="141"/>
      <c r="B536" s="141"/>
      <c r="C536" s="141"/>
      <c r="D536" s="141"/>
      <c r="E536" s="141"/>
      <c r="F536" s="141"/>
      <c r="G536" s="141"/>
      <c r="H536" s="141"/>
      <c r="I536" s="141"/>
      <c r="J536" s="141"/>
      <c r="K536" s="141"/>
      <c r="L536" s="141"/>
    </row>
    <row r="537" spans="1:12" ht="15.75" customHeight="1" x14ac:dyDescent="0.2">
      <c r="A537" s="141"/>
      <c r="B537" s="141"/>
      <c r="C537" s="141"/>
      <c r="D537" s="141"/>
      <c r="E537" s="141"/>
      <c r="F537" s="141"/>
      <c r="G537" s="141"/>
      <c r="H537" s="141"/>
      <c r="I537" s="141"/>
      <c r="J537" s="141"/>
      <c r="K537" s="141"/>
      <c r="L537" s="141"/>
    </row>
    <row r="538" spans="1:12" ht="15.75" customHeight="1" x14ac:dyDescent="0.2">
      <c r="A538" s="141"/>
      <c r="B538" s="141"/>
      <c r="C538" s="141"/>
      <c r="D538" s="141"/>
      <c r="E538" s="141"/>
      <c r="F538" s="141"/>
      <c r="G538" s="141"/>
      <c r="H538" s="141"/>
      <c r="I538" s="141"/>
      <c r="J538" s="141"/>
      <c r="K538" s="141"/>
      <c r="L538" s="141"/>
    </row>
    <row r="539" spans="1:12" ht="15.75" customHeight="1" x14ac:dyDescent="0.2">
      <c r="A539" s="141"/>
      <c r="B539" s="141"/>
      <c r="C539" s="141"/>
      <c r="D539" s="141"/>
      <c r="E539" s="141"/>
      <c r="F539" s="141"/>
      <c r="G539" s="141"/>
      <c r="H539" s="141"/>
      <c r="I539" s="141"/>
      <c r="J539" s="141"/>
      <c r="K539" s="141"/>
      <c r="L539" s="141"/>
    </row>
    <row r="540" spans="1:12" ht="15.75" customHeight="1" x14ac:dyDescent="0.2">
      <c r="A540" s="141"/>
      <c r="B540" s="141"/>
      <c r="C540" s="141"/>
      <c r="D540" s="141"/>
      <c r="E540" s="141"/>
      <c r="F540" s="141"/>
      <c r="G540" s="141"/>
      <c r="H540" s="141"/>
      <c r="I540" s="141"/>
      <c r="J540" s="141"/>
      <c r="K540" s="141"/>
      <c r="L540" s="141"/>
    </row>
    <row r="541" spans="1:12" ht="15.75" customHeight="1" x14ac:dyDescent="0.2">
      <c r="A541" s="141"/>
      <c r="B541" s="141"/>
      <c r="C541" s="141"/>
      <c r="D541" s="141"/>
      <c r="E541" s="141"/>
      <c r="F541" s="141"/>
      <c r="G541" s="141"/>
      <c r="H541" s="141"/>
      <c r="I541" s="141"/>
      <c r="J541" s="141"/>
      <c r="K541" s="141"/>
      <c r="L541" s="141"/>
    </row>
    <row r="542" spans="1:12" ht="15.75" customHeight="1" x14ac:dyDescent="0.2">
      <c r="A542" s="141"/>
      <c r="B542" s="141"/>
      <c r="C542" s="141"/>
      <c r="D542" s="141"/>
      <c r="E542" s="141"/>
      <c r="F542" s="141"/>
      <c r="G542" s="141"/>
      <c r="H542" s="141"/>
      <c r="I542" s="141"/>
      <c r="J542" s="141"/>
      <c r="K542" s="141"/>
      <c r="L542" s="141"/>
    </row>
    <row r="543" spans="1:12" ht="15.75" customHeight="1" x14ac:dyDescent="0.2">
      <c r="A543" s="141"/>
      <c r="B543" s="141"/>
      <c r="C543" s="141"/>
      <c r="D543" s="141"/>
      <c r="E543" s="141"/>
      <c r="F543" s="141"/>
      <c r="G543" s="141"/>
      <c r="H543" s="141"/>
      <c r="I543" s="141"/>
      <c r="J543" s="141"/>
      <c r="K543" s="141"/>
      <c r="L543" s="141"/>
    </row>
    <row r="544" spans="1:12" ht="15.75" customHeight="1" x14ac:dyDescent="0.2">
      <c r="A544" s="141"/>
      <c r="B544" s="141"/>
      <c r="C544" s="141"/>
      <c r="D544" s="141"/>
      <c r="E544" s="141"/>
      <c r="F544" s="141"/>
      <c r="G544" s="141"/>
      <c r="H544" s="141"/>
      <c r="I544" s="141"/>
      <c r="J544" s="141"/>
      <c r="K544" s="141"/>
      <c r="L544" s="141"/>
    </row>
    <row r="545" spans="1:12" ht="15.75" customHeight="1" x14ac:dyDescent="0.2">
      <c r="A545" s="141"/>
      <c r="B545" s="141"/>
      <c r="C545" s="141"/>
      <c r="D545" s="141"/>
      <c r="E545" s="141"/>
      <c r="F545" s="141"/>
      <c r="G545" s="141"/>
      <c r="H545" s="141"/>
      <c r="I545" s="141"/>
      <c r="J545" s="141"/>
      <c r="K545" s="141"/>
      <c r="L545" s="141"/>
    </row>
    <row r="546" spans="1:12" ht="15.75" customHeight="1" x14ac:dyDescent="0.2">
      <c r="A546" s="141"/>
      <c r="B546" s="141"/>
      <c r="C546" s="141"/>
      <c r="D546" s="141"/>
      <c r="E546" s="141"/>
      <c r="F546" s="141"/>
      <c r="G546" s="141"/>
      <c r="H546" s="141"/>
      <c r="I546" s="141"/>
      <c r="J546" s="141"/>
      <c r="K546" s="141"/>
      <c r="L546" s="141"/>
    </row>
    <row r="547" spans="1:12" ht="15.75" customHeight="1" x14ac:dyDescent="0.2">
      <c r="A547" s="141"/>
      <c r="B547" s="141"/>
      <c r="C547" s="141"/>
      <c r="D547" s="141"/>
      <c r="E547" s="141"/>
      <c r="F547" s="141"/>
      <c r="G547" s="141"/>
      <c r="H547" s="141"/>
      <c r="I547" s="141"/>
      <c r="J547" s="141"/>
      <c r="K547" s="141"/>
      <c r="L547" s="141"/>
    </row>
    <row r="548" spans="1:12" ht="15.75" customHeight="1" x14ac:dyDescent="0.2">
      <c r="A548" s="141"/>
      <c r="B548" s="141"/>
      <c r="C548" s="141"/>
      <c r="D548" s="141"/>
      <c r="E548" s="141"/>
      <c r="F548" s="141"/>
      <c r="G548" s="141"/>
      <c r="H548" s="141"/>
      <c r="I548" s="141"/>
      <c r="J548" s="141"/>
      <c r="K548" s="141"/>
      <c r="L548" s="141"/>
    </row>
    <row r="549" spans="1:12" ht="15.75" customHeight="1" x14ac:dyDescent="0.2">
      <c r="A549" s="141"/>
      <c r="B549" s="141"/>
      <c r="C549" s="141"/>
      <c r="D549" s="141"/>
      <c r="E549" s="141"/>
      <c r="F549" s="141"/>
      <c r="G549" s="141"/>
      <c r="H549" s="141"/>
      <c r="I549" s="141"/>
      <c r="J549" s="141"/>
      <c r="K549" s="141"/>
      <c r="L549" s="141"/>
    </row>
    <row r="550" spans="1:12" ht="15.75" customHeight="1" x14ac:dyDescent="0.2">
      <c r="A550" s="141"/>
      <c r="B550" s="141"/>
      <c r="C550" s="141"/>
      <c r="D550" s="141"/>
      <c r="E550" s="141"/>
      <c r="F550" s="141"/>
      <c r="G550" s="141"/>
      <c r="H550" s="141"/>
      <c r="I550" s="141"/>
      <c r="J550" s="141"/>
      <c r="K550" s="141"/>
      <c r="L550" s="141"/>
    </row>
    <row r="551" spans="1:12" ht="15.75" customHeight="1" x14ac:dyDescent="0.2">
      <c r="A551" s="141"/>
      <c r="B551" s="141"/>
      <c r="C551" s="141"/>
      <c r="D551" s="141"/>
      <c r="E551" s="141"/>
      <c r="F551" s="141"/>
      <c r="G551" s="141"/>
      <c r="H551" s="141"/>
      <c r="I551" s="141"/>
      <c r="J551" s="141"/>
      <c r="K551" s="141"/>
      <c r="L551" s="141"/>
    </row>
    <row r="552" spans="1:12" ht="15.75" customHeight="1" x14ac:dyDescent="0.2">
      <c r="A552" s="141"/>
      <c r="B552" s="141"/>
      <c r="C552" s="141"/>
      <c r="D552" s="141"/>
      <c r="E552" s="141"/>
      <c r="F552" s="141"/>
      <c r="G552" s="141"/>
      <c r="H552" s="141"/>
      <c r="I552" s="141"/>
      <c r="J552" s="141"/>
      <c r="K552" s="141"/>
      <c r="L552" s="141"/>
    </row>
    <row r="553" spans="1:12" ht="15.75" customHeight="1" x14ac:dyDescent="0.2">
      <c r="A553" s="141"/>
      <c r="B553" s="141"/>
      <c r="C553" s="141"/>
      <c r="D553" s="141"/>
      <c r="E553" s="141"/>
      <c r="F553" s="141"/>
      <c r="G553" s="141"/>
      <c r="H553" s="141"/>
      <c r="I553" s="141"/>
      <c r="J553" s="141"/>
      <c r="K553" s="141"/>
      <c r="L553" s="141"/>
    </row>
    <row r="554" spans="1:12" ht="15.75" customHeight="1" x14ac:dyDescent="0.2">
      <c r="A554" s="141"/>
      <c r="B554" s="141"/>
      <c r="C554" s="141"/>
      <c r="D554" s="141"/>
      <c r="E554" s="141"/>
      <c r="F554" s="141"/>
      <c r="G554" s="141"/>
      <c r="H554" s="141"/>
      <c r="I554" s="141"/>
      <c r="J554" s="141"/>
      <c r="K554" s="141"/>
      <c r="L554" s="141"/>
    </row>
    <row r="555" spans="1:12" ht="15.75" customHeight="1" x14ac:dyDescent="0.2">
      <c r="A555" s="141"/>
      <c r="B555" s="141"/>
      <c r="C555" s="141"/>
      <c r="D555" s="141"/>
      <c r="E555" s="141"/>
      <c r="F555" s="141"/>
      <c r="G555" s="141"/>
      <c r="H555" s="141"/>
      <c r="I555" s="141"/>
      <c r="J555" s="141"/>
      <c r="K555" s="141"/>
      <c r="L555" s="141"/>
    </row>
    <row r="556" spans="1:12" ht="15.75" customHeight="1" x14ac:dyDescent="0.2">
      <c r="A556" s="141"/>
      <c r="B556" s="141"/>
      <c r="C556" s="141"/>
      <c r="D556" s="141"/>
      <c r="E556" s="141"/>
      <c r="F556" s="141"/>
      <c r="G556" s="141"/>
      <c r="H556" s="141"/>
      <c r="I556" s="141"/>
      <c r="J556" s="141"/>
      <c r="K556" s="141"/>
      <c r="L556" s="141"/>
    </row>
    <row r="557" spans="1:12" ht="15.75" customHeight="1" x14ac:dyDescent="0.2">
      <c r="A557" s="141"/>
      <c r="B557" s="141"/>
      <c r="C557" s="141"/>
      <c r="D557" s="141"/>
      <c r="E557" s="141"/>
      <c r="F557" s="141"/>
      <c r="G557" s="141"/>
      <c r="H557" s="141"/>
      <c r="I557" s="141"/>
      <c r="J557" s="141"/>
      <c r="K557" s="141"/>
      <c r="L557" s="141"/>
    </row>
    <row r="558" spans="1:12" ht="15.75" customHeight="1" x14ac:dyDescent="0.2">
      <c r="A558" s="141"/>
      <c r="B558" s="141"/>
      <c r="C558" s="141"/>
      <c r="D558" s="141"/>
      <c r="E558" s="141"/>
      <c r="F558" s="141"/>
      <c r="G558" s="141"/>
      <c r="H558" s="141"/>
      <c r="I558" s="141"/>
      <c r="J558" s="141"/>
      <c r="K558" s="141"/>
      <c r="L558" s="141"/>
    </row>
    <row r="559" spans="1:12" ht="15.75" customHeight="1" x14ac:dyDescent="0.2">
      <c r="A559" s="141"/>
      <c r="B559" s="141"/>
      <c r="C559" s="141"/>
      <c r="D559" s="141"/>
      <c r="E559" s="141"/>
      <c r="F559" s="141"/>
      <c r="G559" s="141"/>
      <c r="H559" s="141"/>
      <c r="I559" s="141"/>
      <c r="J559" s="141"/>
      <c r="K559" s="141"/>
      <c r="L559" s="141"/>
    </row>
    <row r="560" spans="1:12" ht="15.75" customHeight="1" x14ac:dyDescent="0.2">
      <c r="A560" s="141"/>
      <c r="B560" s="141"/>
      <c r="C560" s="141"/>
      <c r="D560" s="141"/>
      <c r="E560" s="141"/>
      <c r="F560" s="141"/>
      <c r="G560" s="141"/>
      <c r="H560" s="141"/>
      <c r="I560" s="141"/>
      <c r="J560" s="141"/>
      <c r="K560" s="141"/>
      <c r="L560" s="141"/>
    </row>
    <row r="561" spans="1:12" ht="15.75" customHeight="1" x14ac:dyDescent="0.2">
      <c r="A561" s="141"/>
      <c r="B561" s="141"/>
      <c r="C561" s="141"/>
      <c r="D561" s="141"/>
      <c r="E561" s="141"/>
      <c r="F561" s="141"/>
      <c r="G561" s="141"/>
      <c r="H561" s="141"/>
      <c r="I561" s="141"/>
      <c r="J561" s="141"/>
      <c r="K561" s="141"/>
      <c r="L561" s="141"/>
    </row>
    <row r="562" spans="1:12" ht="15.75" customHeight="1" x14ac:dyDescent="0.2">
      <c r="A562" s="141"/>
      <c r="B562" s="141"/>
      <c r="C562" s="141"/>
      <c r="D562" s="141"/>
      <c r="E562" s="141"/>
      <c r="F562" s="141"/>
      <c r="G562" s="141"/>
      <c r="H562" s="141"/>
      <c r="I562" s="141"/>
      <c r="J562" s="141"/>
      <c r="K562" s="141"/>
      <c r="L562" s="141"/>
    </row>
    <row r="563" spans="1:12" ht="15.75" customHeight="1" x14ac:dyDescent="0.2">
      <c r="A563" s="141"/>
      <c r="B563" s="141"/>
      <c r="C563" s="141"/>
      <c r="D563" s="141"/>
      <c r="E563" s="141"/>
      <c r="F563" s="141"/>
      <c r="G563" s="141"/>
      <c r="H563" s="141"/>
      <c r="I563" s="141"/>
      <c r="J563" s="141"/>
      <c r="K563" s="141"/>
      <c r="L563" s="141"/>
    </row>
    <row r="564" spans="1:12" ht="15.75" customHeight="1" x14ac:dyDescent="0.2">
      <c r="A564" s="141"/>
      <c r="B564" s="141"/>
      <c r="C564" s="141"/>
      <c r="D564" s="141"/>
      <c r="E564" s="141"/>
      <c r="F564" s="141"/>
      <c r="G564" s="141"/>
      <c r="H564" s="141"/>
      <c r="I564" s="141"/>
      <c r="J564" s="141"/>
      <c r="K564" s="141"/>
      <c r="L564" s="141"/>
    </row>
    <row r="565" spans="1:12" ht="15.75" customHeight="1" x14ac:dyDescent="0.2">
      <c r="A565" s="141"/>
      <c r="B565" s="141"/>
      <c r="C565" s="141"/>
      <c r="D565" s="141"/>
      <c r="E565" s="141"/>
      <c r="F565" s="141"/>
      <c r="G565" s="141"/>
      <c r="H565" s="141"/>
      <c r="I565" s="141"/>
      <c r="J565" s="141"/>
      <c r="K565" s="141"/>
      <c r="L565" s="141"/>
    </row>
    <row r="566" spans="1:12" ht="15.75" customHeight="1" x14ac:dyDescent="0.2">
      <c r="A566" s="141"/>
      <c r="B566" s="141"/>
      <c r="C566" s="141"/>
      <c r="D566" s="141"/>
      <c r="E566" s="141"/>
      <c r="F566" s="141"/>
      <c r="G566" s="141"/>
      <c r="H566" s="141"/>
      <c r="I566" s="141"/>
      <c r="J566" s="141"/>
      <c r="K566" s="141"/>
      <c r="L566" s="141"/>
    </row>
    <row r="567" spans="1:12" ht="15.75" customHeight="1" x14ac:dyDescent="0.2">
      <c r="A567" s="141"/>
      <c r="B567" s="141"/>
      <c r="C567" s="141"/>
      <c r="D567" s="141"/>
      <c r="E567" s="141"/>
      <c r="F567" s="141"/>
      <c r="G567" s="141"/>
      <c r="H567" s="141"/>
      <c r="I567" s="141"/>
      <c r="J567" s="141"/>
      <c r="K567" s="141"/>
      <c r="L567" s="141"/>
    </row>
    <row r="568" spans="1:12" ht="15.75" customHeight="1" x14ac:dyDescent="0.2">
      <c r="A568" s="141"/>
      <c r="B568" s="141"/>
      <c r="C568" s="141"/>
      <c r="D568" s="141"/>
      <c r="E568" s="141"/>
      <c r="F568" s="141"/>
      <c r="G568" s="141"/>
      <c r="H568" s="141"/>
      <c r="I568" s="141"/>
      <c r="J568" s="141"/>
      <c r="K568" s="141"/>
      <c r="L568" s="141"/>
    </row>
    <row r="569" spans="1:12" ht="15.75" customHeight="1" x14ac:dyDescent="0.2">
      <c r="A569" s="141"/>
      <c r="B569" s="141"/>
      <c r="C569" s="141"/>
      <c r="D569" s="141"/>
      <c r="E569" s="141"/>
      <c r="F569" s="141"/>
      <c r="G569" s="141"/>
      <c r="H569" s="141"/>
      <c r="I569" s="141"/>
      <c r="J569" s="141"/>
      <c r="K569" s="141"/>
      <c r="L569" s="141"/>
    </row>
    <row r="570" spans="1:12" ht="15.75" customHeight="1" x14ac:dyDescent="0.2">
      <c r="A570" s="141"/>
      <c r="B570" s="141"/>
      <c r="C570" s="141"/>
      <c r="D570" s="141"/>
      <c r="E570" s="141"/>
      <c r="F570" s="141"/>
      <c r="G570" s="141"/>
      <c r="H570" s="141"/>
      <c r="I570" s="141"/>
      <c r="J570" s="141"/>
      <c r="K570" s="141"/>
      <c r="L570" s="141"/>
    </row>
    <row r="571" spans="1:12" ht="15.75" customHeight="1" x14ac:dyDescent="0.2">
      <c r="A571" s="141"/>
      <c r="B571" s="141"/>
      <c r="C571" s="141"/>
      <c r="D571" s="141"/>
      <c r="E571" s="141"/>
      <c r="F571" s="141"/>
      <c r="G571" s="141"/>
      <c r="H571" s="141"/>
      <c r="I571" s="141"/>
      <c r="J571" s="141"/>
      <c r="K571" s="141"/>
      <c r="L571" s="141"/>
    </row>
    <row r="572" spans="1:12" ht="15.75" customHeight="1" x14ac:dyDescent="0.2">
      <c r="A572" s="141"/>
      <c r="B572" s="141"/>
      <c r="C572" s="141"/>
      <c r="D572" s="141"/>
      <c r="E572" s="141"/>
      <c r="F572" s="141"/>
      <c r="G572" s="141"/>
      <c r="H572" s="141"/>
      <c r="I572" s="141"/>
      <c r="J572" s="141"/>
      <c r="K572" s="141"/>
      <c r="L572" s="141"/>
    </row>
    <row r="573" spans="1:12" ht="15.75" customHeight="1" x14ac:dyDescent="0.2">
      <c r="A573" s="141"/>
      <c r="B573" s="141"/>
      <c r="C573" s="141"/>
      <c r="D573" s="141"/>
      <c r="E573" s="141"/>
      <c r="F573" s="141"/>
      <c r="G573" s="141"/>
      <c r="H573" s="141"/>
      <c r="I573" s="141"/>
      <c r="J573" s="141"/>
      <c r="K573" s="141"/>
      <c r="L573" s="141"/>
    </row>
    <row r="574" spans="1:12" ht="15.75" customHeight="1" x14ac:dyDescent="0.2">
      <c r="A574" s="141"/>
      <c r="B574" s="141"/>
      <c r="C574" s="141"/>
      <c r="D574" s="141"/>
      <c r="E574" s="141"/>
      <c r="F574" s="141"/>
      <c r="G574" s="141"/>
      <c r="H574" s="141"/>
      <c r="I574" s="141"/>
      <c r="J574" s="141"/>
      <c r="K574" s="141"/>
      <c r="L574" s="141"/>
    </row>
    <row r="575" spans="1:12" ht="15.75" customHeight="1" x14ac:dyDescent="0.2">
      <c r="A575" s="141"/>
      <c r="B575" s="141"/>
      <c r="C575" s="141"/>
      <c r="D575" s="141"/>
      <c r="E575" s="141"/>
      <c r="F575" s="141"/>
      <c r="G575" s="141"/>
      <c r="H575" s="141"/>
      <c r="I575" s="141"/>
      <c r="J575" s="141"/>
      <c r="K575" s="141"/>
      <c r="L575" s="141"/>
    </row>
    <row r="576" spans="1:12" ht="15.75" customHeight="1" x14ac:dyDescent="0.2">
      <c r="A576" s="141"/>
      <c r="B576" s="141"/>
      <c r="C576" s="141"/>
      <c r="D576" s="141"/>
      <c r="E576" s="141"/>
      <c r="F576" s="141"/>
      <c r="G576" s="141"/>
      <c r="H576" s="141"/>
      <c r="I576" s="141"/>
      <c r="J576" s="141"/>
      <c r="K576" s="141"/>
      <c r="L576" s="141"/>
    </row>
    <row r="577" spans="1:12" ht="15.75" customHeight="1" x14ac:dyDescent="0.2">
      <c r="A577" s="141"/>
      <c r="B577" s="141"/>
      <c r="C577" s="141"/>
      <c r="D577" s="141"/>
      <c r="E577" s="141"/>
      <c r="F577" s="141"/>
      <c r="G577" s="141"/>
      <c r="H577" s="141"/>
      <c r="I577" s="141"/>
      <c r="J577" s="141"/>
      <c r="K577" s="141"/>
      <c r="L577" s="141"/>
    </row>
    <row r="578" spans="1:12" ht="15.75" customHeight="1" x14ac:dyDescent="0.2">
      <c r="A578" s="141"/>
      <c r="B578" s="141"/>
      <c r="C578" s="141"/>
      <c r="D578" s="141"/>
      <c r="E578" s="141"/>
      <c r="F578" s="141"/>
      <c r="G578" s="141"/>
      <c r="H578" s="141"/>
      <c r="I578" s="141"/>
      <c r="J578" s="141"/>
      <c r="K578" s="141"/>
      <c r="L578" s="141"/>
    </row>
    <row r="579" spans="1:12" ht="15.75" customHeight="1" x14ac:dyDescent="0.2">
      <c r="A579" s="141"/>
      <c r="B579" s="141"/>
      <c r="C579" s="141"/>
      <c r="D579" s="141"/>
      <c r="E579" s="141"/>
      <c r="F579" s="141"/>
      <c r="G579" s="141"/>
      <c r="H579" s="141"/>
      <c r="I579" s="141"/>
      <c r="J579" s="141"/>
      <c r="K579" s="141"/>
      <c r="L579" s="141"/>
    </row>
    <row r="580" spans="1:12" ht="15.75" customHeight="1" x14ac:dyDescent="0.2">
      <c r="A580" s="141"/>
      <c r="B580" s="141"/>
      <c r="C580" s="141"/>
      <c r="D580" s="141"/>
      <c r="E580" s="141"/>
      <c r="F580" s="141"/>
      <c r="G580" s="141"/>
      <c r="H580" s="141"/>
      <c r="I580" s="141"/>
      <c r="J580" s="141"/>
      <c r="K580" s="141"/>
      <c r="L580" s="141"/>
    </row>
    <row r="581" spans="1:12" ht="15.75" customHeight="1" x14ac:dyDescent="0.2">
      <c r="A581" s="141"/>
      <c r="B581" s="141"/>
      <c r="C581" s="141"/>
      <c r="D581" s="141"/>
      <c r="E581" s="141"/>
      <c r="F581" s="141"/>
      <c r="G581" s="141"/>
      <c r="H581" s="141"/>
      <c r="I581" s="141"/>
      <c r="J581" s="141"/>
      <c r="K581" s="141"/>
      <c r="L581" s="141"/>
    </row>
    <row r="582" spans="1:12" ht="15.75" customHeight="1" x14ac:dyDescent="0.2">
      <c r="A582" s="141"/>
      <c r="B582" s="141"/>
      <c r="C582" s="141"/>
      <c r="D582" s="141"/>
      <c r="E582" s="141"/>
      <c r="F582" s="141"/>
      <c r="G582" s="141"/>
      <c r="H582" s="141"/>
      <c r="I582" s="141"/>
      <c r="J582" s="141"/>
      <c r="K582" s="141"/>
      <c r="L582" s="141"/>
    </row>
    <row r="583" spans="1:12" ht="15.75" customHeight="1" x14ac:dyDescent="0.2">
      <c r="A583" s="141"/>
      <c r="B583" s="141"/>
      <c r="C583" s="141"/>
      <c r="D583" s="141"/>
      <c r="E583" s="141"/>
      <c r="F583" s="141"/>
      <c r="G583" s="141"/>
      <c r="H583" s="141"/>
      <c r="I583" s="141"/>
      <c r="J583" s="141"/>
      <c r="K583" s="141"/>
      <c r="L583" s="141"/>
    </row>
    <row r="584" spans="1:12" ht="15.75" customHeight="1" x14ac:dyDescent="0.2">
      <c r="A584" s="141"/>
      <c r="B584" s="141"/>
      <c r="C584" s="141"/>
      <c r="D584" s="141"/>
      <c r="E584" s="141"/>
      <c r="F584" s="141"/>
      <c r="G584" s="141"/>
      <c r="H584" s="141"/>
      <c r="I584" s="141"/>
      <c r="J584" s="141"/>
      <c r="K584" s="141"/>
      <c r="L584" s="141"/>
    </row>
    <row r="585" spans="1:12" ht="15.75" customHeight="1" x14ac:dyDescent="0.2">
      <c r="A585" s="141"/>
      <c r="B585" s="141"/>
      <c r="C585" s="141"/>
      <c r="D585" s="141"/>
      <c r="E585" s="141"/>
      <c r="F585" s="141"/>
      <c r="G585" s="141"/>
      <c r="H585" s="141"/>
      <c r="I585" s="141"/>
      <c r="J585" s="141"/>
      <c r="K585" s="141"/>
      <c r="L585" s="141"/>
    </row>
    <row r="586" spans="1:12" ht="15.75" customHeight="1" x14ac:dyDescent="0.2">
      <c r="A586" s="141"/>
      <c r="B586" s="141"/>
      <c r="C586" s="141"/>
      <c r="D586" s="141"/>
      <c r="E586" s="141"/>
      <c r="F586" s="141"/>
      <c r="G586" s="141"/>
      <c r="H586" s="141"/>
      <c r="I586" s="141"/>
      <c r="J586" s="141"/>
      <c r="K586" s="141"/>
      <c r="L586" s="141"/>
    </row>
    <row r="587" spans="1:12" ht="15.75" customHeight="1" x14ac:dyDescent="0.2">
      <c r="A587" s="141"/>
      <c r="B587" s="141"/>
      <c r="C587" s="141"/>
      <c r="D587" s="141"/>
      <c r="E587" s="141"/>
      <c r="F587" s="141"/>
      <c r="G587" s="141"/>
      <c r="H587" s="141"/>
      <c r="I587" s="141"/>
      <c r="J587" s="141"/>
      <c r="K587" s="141"/>
      <c r="L587" s="141"/>
    </row>
    <row r="588" spans="1:12" ht="15.75" customHeight="1" x14ac:dyDescent="0.2">
      <c r="A588" s="141"/>
      <c r="B588" s="141"/>
      <c r="C588" s="141"/>
      <c r="D588" s="141"/>
      <c r="E588" s="141"/>
      <c r="F588" s="141"/>
      <c r="G588" s="141"/>
      <c r="H588" s="141"/>
      <c r="I588" s="141"/>
      <c r="J588" s="141"/>
      <c r="K588" s="141"/>
      <c r="L588" s="141"/>
    </row>
    <row r="589" spans="1:12" ht="15.75" customHeight="1" x14ac:dyDescent="0.2">
      <c r="A589" s="141"/>
      <c r="B589" s="141"/>
      <c r="C589" s="141"/>
      <c r="D589" s="141"/>
      <c r="E589" s="141"/>
      <c r="F589" s="141"/>
      <c r="G589" s="141"/>
      <c r="H589" s="141"/>
      <c r="I589" s="141"/>
      <c r="J589" s="141"/>
      <c r="K589" s="141"/>
      <c r="L589" s="141"/>
    </row>
    <row r="590" spans="1:12" ht="15.75" customHeight="1" x14ac:dyDescent="0.2">
      <c r="A590" s="141"/>
      <c r="B590" s="141"/>
      <c r="C590" s="141"/>
      <c r="D590" s="141"/>
      <c r="E590" s="141"/>
      <c r="F590" s="141"/>
      <c r="G590" s="141"/>
      <c r="H590" s="141"/>
      <c r="I590" s="141"/>
      <c r="J590" s="141"/>
      <c r="K590" s="141"/>
      <c r="L590" s="141"/>
    </row>
    <row r="591" spans="1:12" ht="15.75" customHeight="1" x14ac:dyDescent="0.2">
      <c r="A591" s="141"/>
      <c r="B591" s="141"/>
      <c r="C591" s="141"/>
      <c r="D591" s="141"/>
      <c r="E591" s="141"/>
      <c r="F591" s="141"/>
      <c r="G591" s="141"/>
      <c r="H591" s="141"/>
      <c r="I591" s="141"/>
      <c r="J591" s="141"/>
      <c r="K591" s="141"/>
      <c r="L591" s="141"/>
    </row>
    <row r="592" spans="1:12" ht="15.75" customHeight="1" x14ac:dyDescent="0.2">
      <c r="A592" s="141"/>
      <c r="B592" s="141"/>
      <c r="C592" s="141"/>
      <c r="D592" s="141"/>
      <c r="E592" s="141"/>
      <c r="F592" s="141"/>
      <c r="G592" s="141"/>
      <c r="H592" s="141"/>
      <c r="I592" s="141"/>
      <c r="J592" s="141"/>
      <c r="K592" s="141"/>
      <c r="L592" s="141"/>
    </row>
    <row r="593" spans="1:12" ht="15.75" customHeight="1" x14ac:dyDescent="0.2">
      <c r="A593" s="141"/>
      <c r="B593" s="141"/>
      <c r="C593" s="141"/>
      <c r="D593" s="141"/>
      <c r="E593" s="141"/>
      <c r="F593" s="141"/>
      <c r="G593" s="141"/>
      <c r="H593" s="141"/>
      <c r="I593" s="141"/>
      <c r="J593" s="141"/>
      <c r="K593" s="141"/>
      <c r="L593" s="141"/>
    </row>
    <row r="594" spans="1:12" ht="15.75" customHeight="1" x14ac:dyDescent="0.2">
      <c r="A594" s="141"/>
      <c r="B594" s="141"/>
      <c r="C594" s="141"/>
      <c r="D594" s="141"/>
      <c r="E594" s="141"/>
      <c r="F594" s="141"/>
      <c r="G594" s="141"/>
      <c r="H594" s="141"/>
      <c r="I594" s="141"/>
      <c r="J594" s="141"/>
      <c r="K594" s="141"/>
      <c r="L594" s="141"/>
    </row>
    <row r="595" spans="1:12" ht="15.75" customHeight="1" x14ac:dyDescent="0.2">
      <c r="A595" s="141"/>
      <c r="B595" s="141"/>
      <c r="C595" s="141"/>
      <c r="D595" s="141"/>
      <c r="E595" s="141"/>
      <c r="F595" s="141"/>
      <c r="G595" s="141"/>
      <c r="H595" s="141"/>
      <c r="I595" s="141"/>
      <c r="J595" s="141"/>
      <c r="K595" s="141"/>
      <c r="L595" s="141"/>
    </row>
    <row r="596" spans="1:12" ht="15.75" customHeight="1" x14ac:dyDescent="0.2">
      <c r="A596" s="141"/>
      <c r="B596" s="141"/>
      <c r="C596" s="141"/>
      <c r="D596" s="141"/>
      <c r="E596" s="141"/>
      <c r="F596" s="141"/>
      <c r="G596" s="141"/>
      <c r="H596" s="141"/>
      <c r="I596" s="141"/>
      <c r="J596" s="141"/>
      <c r="K596" s="141"/>
      <c r="L596" s="141"/>
    </row>
    <row r="597" spans="1:12" ht="15.75" customHeight="1" x14ac:dyDescent="0.2">
      <c r="A597" s="141"/>
      <c r="B597" s="141"/>
      <c r="C597" s="141"/>
      <c r="D597" s="141"/>
      <c r="E597" s="141"/>
      <c r="F597" s="141"/>
      <c r="G597" s="141"/>
      <c r="H597" s="141"/>
      <c r="I597" s="141"/>
      <c r="J597" s="141"/>
      <c r="K597" s="141"/>
      <c r="L597" s="141"/>
    </row>
    <row r="598" spans="1:12" ht="15.75" customHeight="1" x14ac:dyDescent="0.2">
      <c r="A598" s="141"/>
      <c r="B598" s="141"/>
      <c r="C598" s="141"/>
      <c r="D598" s="141"/>
      <c r="E598" s="141"/>
      <c r="F598" s="141"/>
      <c r="G598" s="141"/>
      <c r="H598" s="141"/>
      <c r="I598" s="141"/>
      <c r="J598" s="141"/>
      <c r="K598" s="141"/>
      <c r="L598" s="141"/>
    </row>
    <row r="599" spans="1:12" ht="15.75" customHeight="1" x14ac:dyDescent="0.2">
      <c r="A599" s="141"/>
      <c r="B599" s="141"/>
      <c r="C599" s="141"/>
      <c r="D599" s="141"/>
      <c r="E599" s="141"/>
      <c r="F599" s="141"/>
      <c r="G599" s="141"/>
      <c r="H599" s="141"/>
      <c r="I599" s="141"/>
      <c r="J599" s="141"/>
      <c r="K599" s="141"/>
      <c r="L599" s="141"/>
    </row>
    <row r="600" spans="1:12" ht="15.75" customHeight="1" x14ac:dyDescent="0.2">
      <c r="A600" s="141"/>
      <c r="B600" s="141"/>
      <c r="C600" s="141"/>
      <c r="D600" s="141"/>
      <c r="E600" s="141"/>
      <c r="F600" s="141"/>
      <c r="G600" s="141"/>
      <c r="H600" s="141"/>
      <c r="I600" s="141"/>
      <c r="J600" s="141"/>
      <c r="K600" s="141"/>
      <c r="L600" s="141"/>
    </row>
    <row r="601" spans="1:12" ht="15.75" customHeight="1" x14ac:dyDescent="0.2">
      <c r="A601" s="141"/>
      <c r="B601" s="141"/>
      <c r="C601" s="141"/>
      <c r="D601" s="141"/>
      <c r="E601" s="141"/>
      <c r="F601" s="141"/>
      <c r="G601" s="141"/>
      <c r="H601" s="141"/>
      <c r="I601" s="141"/>
      <c r="J601" s="141"/>
      <c r="K601" s="141"/>
      <c r="L601" s="141"/>
    </row>
    <row r="602" spans="1:12" ht="15.75" customHeight="1" x14ac:dyDescent="0.2">
      <c r="A602" s="141"/>
      <c r="B602" s="141"/>
      <c r="C602" s="141"/>
      <c r="D602" s="141"/>
      <c r="E602" s="141"/>
      <c r="F602" s="141"/>
      <c r="G602" s="141"/>
      <c r="H602" s="141"/>
      <c r="I602" s="141"/>
      <c r="J602" s="141"/>
      <c r="K602" s="141"/>
      <c r="L602" s="141"/>
    </row>
    <row r="603" spans="1:12" ht="15.75" customHeight="1" x14ac:dyDescent="0.2">
      <c r="A603" s="141"/>
      <c r="B603" s="141"/>
      <c r="C603" s="141"/>
      <c r="D603" s="141"/>
      <c r="E603" s="141"/>
      <c r="F603" s="141"/>
      <c r="G603" s="141"/>
      <c r="H603" s="141"/>
      <c r="I603" s="141"/>
      <c r="J603" s="141"/>
      <c r="K603" s="141"/>
      <c r="L603" s="141"/>
    </row>
    <row r="604" spans="1:12" ht="15.75" customHeight="1" x14ac:dyDescent="0.2">
      <c r="A604" s="141"/>
      <c r="B604" s="141"/>
      <c r="C604" s="141"/>
      <c r="D604" s="141"/>
      <c r="E604" s="141"/>
      <c r="F604" s="141"/>
      <c r="G604" s="141"/>
      <c r="H604" s="141"/>
      <c r="I604" s="141"/>
      <c r="J604" s="141"/>
      <c r="K604" s="141"/>
      <c r="L604" s="141"/>
    </row>
    <row r="605" spans="1:12" ht="15.75" customHeight="1" x14ac:dyDescent="0.2">
      <c r="A605" s="141"/>
      <c r="B605" s="141"/>
      <c r="C605" s="141"/>
      <c r="D605" s="141"/>
      <c r="E605" s="141"/>
      <c r="F605" s="141"/>
      <c r="G605" s="141"/>
      <c r="H605" s="141"/>
      <c r="I605" s="141"/>
      <c r="J605" s="141"/>
      <c r="K605" s="141"/>
      <c r="L605" s="141"/>
    </row>
    <row r="606" spans="1:12" ht="15.75" customHeight="1" x14ac:dyDescent="0.2">
      <c r="A606" s="141"/>
      <c r="B606" s="141"/>
      <c r="C606" s="141"/>
      <c r="D606" s="141"/>
      <c r="E606" s="141"/>
      <c r="F606" s="141"/>
      <c r="G606" s="141"/>
      <c r="H606" s="141"/>
      <c r="I606" s="141"/>
      <c r="J606" s="141"/>
      <c r="K606" s="141"/>
      <c r="L606" s="141"/>
    </row>
    <row r="607" spans="1:12" ht="15.75" customHeight="1" x14ac:dyDescent="0.2">
      <c r="A607" s="141"/>
      <c r="B607" s="141"/>
      <c r="C607" s="141"/>
      <c r="D607" s="141"/>
      <c r="E607" s="141"/>
      <c r="F607" s="141"/>
      <c r="G607" s="141"/>
      <c r="H607" s="141"/>
      <c r="I607" s="141"/>
      <c r="J607" s="141"/>
      <c r="K607" s="141"/>
      <c r="L607" s="141"/>
    </row>
    <row r="608" spans="1:12" ht="15.75" customHeight="1" x14ac:dyDescent="0.2">
      <c r="A608" s="141"/>
      <c r="B608" s="141"/>
      <c r="C608" s="141"/>
      <c r="D608" s="141"/>
      <c r="E608" s="141"/>
      <c r="F608" s="141"/>
      <c r="G608" s="141"/>
      <c r="H608" s="141"/>
      <c r="I608" s="141"/>
      <c r="J608" s="141"/>
      <c r="K608" s="141"/>
      <c r="L608" s="141"/>
    </row>
    <row r="609" spans="1:12" ht="15.75" customHeight="1" x14ac:dyDescent="0.2">
      <c r="A609" s="141"/>
      <c r="B609" s="141"/>
      <c r="C609" s="141"/>
      <c r="D609" s="141"/>
      <c r="E609" s="141"/>
      <c r="F609" s="141"/>
      <c r="G609" s="141"/>
      <c r="H609" s="141"/>
      <c r="I609" s="141"/>
      <c r="J609" s="141"/>
      <c r="K609" s="141"/>
      <c r="L609" s="141"/>
    </row>
    <row r="610" spans="1:12" ht="15.75" customHeight="1" x14ac:dyDescent="0.2">
      <c r="A610" s="141"/>
      <c r="B610" s="141"/>
      <c r="C610" s="141"/>
      <c r="D610" s="141"/>
      <c r="E610" s="141"/>
      <c r="F610" s="141"/>
      <c r="G610" s="141"/>
      <c r="H610" s="141"/>
      <c r="I610" s="141"/>
      <c r="J610" s="141"/>
      <c r="K610" s="141"/>
      <c r="L610" s="141"/>
    </row>
    <row r="611" spans="1:12" ht="15.75" customHeight="1" x14ac:dyDescent="0.2">
      <c r="A611" s="141"/>
      <c r="B611" s="141"/>
      <c r="C611" s="141"/>
      <c r="D611" s="141"/>
      <c r="E611" s="141"/>
      <c r="F611" s="141"/>
      <c r="G611" s="141"/>
      <c r="H611" s="141"/>
      <c r="I611" s="141"/>
      <c r="J611" s="141"/>
      <c r="K611" s="141"/>
      <c r="L611" s="141"/>
    </row>
    <row r="612" spans="1:12" ht="15.75" customHeight="1" x14ac:dyDescent="0.2">
      <c r="A612" s="141"/>
      <c r="B612" s="141"/>
      <c r="C612" s="141"/>
      <c r="D612" s="141"/>
      <c r="E612" s="141"/>
      <c r="F612" s="141"/>
      <c r="G612" s="141"/>
      <c r="H612" s="141"/>
      <c r="I612" s="141"/>
      <c r="J612" s="141"/>
      <c r="K612" s="141"/>
      <c r="L612" s="141"/>
    </row>
    <row r="613" spans="1:12" ht="15.75" customHeight="1" x14ac:dyDescent="0.2">
      <c r="A613" s="141"/>
      <c r="B613" s="141"/>
      <c r="C613" s="141"/>
      <c r="D613" s="141"/>
      <c r="E613" s="141"/>
      <c r="F613" s="141"/>
      <c r="G613" s="141"/>
      <c r="H613" s="141"/>
      <c r="I613" s="141"/>
      <c r="J613" s="141"/>
      <c r="K613" s="141"/>
      <c r="L613" s="141"/>
    </row>
    <row r="614" spans="1:12" ht="15.75" customHeight="1" x14ac:dyDescent="0.2">
      <c r="A614" s="141"/>
      <c r="B614" s="141"/>
      <c r="C614" s="141"/>
      <c r="D614" s="141"/>
      <c r="E614" s="141"/>
      <c r="F614" s="141"/>
      <c r="G614" s="141"/>
      <c r="H614" s="141"/>
      <c r="I614" s="141"/>
      <c r="J614" s="141"/>
      <c r="K614" s="141"/>
      <c r="L614" s="141"/>
    </row>
    <row r="615" spans="1:12" ht="15.75" customHeight="1" x14ac:dyDescent="0.2">
      <c r="A615" s="141"/>
      <c r="B615" s="141"/>
      <c r="C615" s="141"/>
      <c r="D615" s="141"/>
      <c r="E615" s="141"/>
      <c r="F615" s="141"/>
      <c r="G615" s="141"/>
      <c r="H615" s="141"/>
      <c r="I615" s="141"/>
      <c r="J615" s="141"/>
      <c r="K615" s="141"/>
      <c r="L615" s="141"/>
    </row>
    <row r="616" spans="1:12" ht="15.75" customHeight="1" x14ac:dyDescent="0.2">
      <c r="A616" s="141"/>
      <c r="B616" s="141"/>
      <c r="C616" s="141"/>
      <c r="D616" s="141"/>
      <c r="E616" s="141"/>
      <c r="F616" s="141"/>
      <c r="G616" s="141"/>
      <c r="H616" s="141"/>
      <c r="I616" s="141"/>
      <c r="J616" s="141"/>
      <c r="K616" s="141"/>
      <c r="L616" s="141"/>
    </row>
    <row r="617" spans="1:12" ht="15.75" customHeight="1" x14ac:dyDescent="0.2">
      <c r="A617" s="141"/>
      <c r="B617" s="141"/>
      <c r="C617" s="141"/>
      <c r="D617" s="141"/>
      <c r="E617" s="141"/>
      <c r="F617" s="141"/>
      <c r="G617" s="141"/>
      <c r="H617" s="141"/>
      <c r="I617" s="141"/>
      <c r="J617" s="141"/>
      <c r="K617" s="141"/>
      <c r="L617" s="141"/>
    </row>
    <row r="618" spans="1:12" ht="15.75" customHeight="1" x14ac:dyDescent="0.2">
      <c r="A618" s="141"/>
      <c r="B618" s="141"/>
      <c r="C618" s="141"/>
      <c r="D618" s="141"/>
      <c r="E618" s="141"/>
      <c r="F618" s="141"/>
      <c r="G618" s="141"/>
      <c r="H618" s="141"/>
      <c r="I618" s="141"/>
      <c r="J618" s="141"/>
      <c r="K618" s="141"/>
      <c r="L618" s="141"/>
    </row>
    <row r="619" spans="1:12" ht="15.75" customHeight="1" x14ac:dyDescent="0.2">
      <c r="A619" s="141"/>
      <c r="B619" s="141"/>
      <c r="C619" s="141"/>
      <c r="D619" s="141"/>
      <c r="E619" s="141"/>
      <c r="F619" s="141"/>
      <c r="G619" s="141"/>
      <c r="H619" s="141"/>
      <c r="I619" s="141"/>
      <c r="J619" s="141"/>
      <c r="K619" s="141"/>
      <c r="L619" s="141"/>
    </row>
    <row r="620" spans="1:12" ht="15.75" customHeight="1" x14ac:dyDescent="0.2">
      <c r="A620" s="141"/>
      <c r="B620" s="141"/>
      <c r="C620" s="141"/>
      <c r="D620" s="141"/>
      <c r="E620" s="141"/>
      <c r="F620" s="141"/>
      <c r="G620" s="141"/>
      <c r="H620" s="141"/>
      <c r="I620" s="141"/>
      <c r="J620" s="141"/>
      <c r="K620" s="141"/>
      <c r="L620" s="141"/>
    </row>
    <row r="621" spans="1:12" ht="15.75" customHeight="1" x14ac:dyDescent="0.2">
      <c r="A621" s="141"/>
      <c r="B621" s="141"/>
      <c r="C621" s="141"/>
      <c r="D621" s="141"/>
      <c r="E621" s="141"/>
      <c r="F621" s="141"/>
      <c r="G621" s="141"/>
      <c r="H621" s="141"/>
      <c r="I621" s="141"/>
      <c r="J621" s="141"/>
      <c r="K621" s="141"/>
      <c r="L621" s="141"/>
    </row>
    <row r="622" spans="1:12" ht="15.75" customHeight="1" x14ac:dyDescent="0.2">
      <c r="A622" s="141"/>
      <c r="B622" s="141"/>
      <c r="C622" s="141"/>
      <c r="D622" s="141"/>
      <c r="E622" s="141"/>
      <c r="F622" s="141"/>
      <c r="G622" s="141"/>
      <c r="H622" s="141"/>
      <c r="I622" s="141"/>
      <c r="J622" s="141"/>
      <c r="K622" s="141"/>
      <c r="L622" s="141"/>
    </row>
    <row r="623" spans="1:12" ht="15.75" customHeight="1" x14ac:dyDescent="0.2">
      <c r="A623" s="141"/>
      <c r="B623" s="141"/>
      <c r="C623" s="141"/>
      <c r="D623" s="141"/>
      <c r="E623" s="141"/>
      <c r="F623" s="141"/>
      <c r="G623" s="141"/>
      <c r="H623" s="141"/>
      <c r="I623" s="141"/>
      <c r="J623" s="141"/>
      <c r="K623" s="141"/>
      <c r="L623" s="141"/>
    </row>
    <row r="624" spans="1:12" ht="15.75" customHeight="1" x14ac:dyDescent="0.2">
      <c r="A624" s="141"/>
      <c r="B624" s="141"/>
      <c r="C624" s="141"/>
      <c r="D624" s="141"/>
      <c r="E624" s="141"/>
      <c r="F624" s="141"/>
      <c r="G624" s="141"/>
      <c r="H624" s="141"/>
      <c r="I624" s="141"/>
      <c r="J624" s="141"/>
      <c r="K624" s="141"/>
      <c r="L624" s="141"/>
    </row>
    <row r="625" spans="1:12" ht="15.75" customHeight="1" x14ac:dyDescent="0.2">
      <c r="A625" s="141"/>
      <c r="B625" s="141"/>
      <c r="C625" s="141"/>
      <c r="D625" s="141"/>
      <c r="E625" s="141"/>
      <c r="F625" s="141"/>
      <c r="G625" s="141"/>
      <c r="H625" s="141"/>
      <c r="I625" s="141"/>
      <c r="J625" s="141"/>
      <c r="K625" s="141"/>
      <c r="L625" s="141"/>
    </row>
    <row r="626" spans="1:12" ht="15.75" customHeight="1" x14ac:dyDescent="0.2">
      <c r="A626" s="141"/>
      <c r="B626" s="141"/>
      <c r="C626" s="141"/>
      <c r="D626" s="141"/>
      <c r="E626" s="141"/>
      <c r="F626" s="141"/>
      <c r="G626" s="141"/>
      <c r="H626" s="141"/>
      <c r="I626" s="141"/>
      <c r="J626" s="141"/>
      <c r="K626" s="141"/>
      <c r="L626" s="141"/>
    </row>
    <row r="627" spans="1:12" ht="15.75" customHeight="1" x14ac:dyDescent="0.2">
      <c r="A627" s="141"/>
      <c r="B627" s="141"/>
      <c r="C627" s="141"/>
      <c r="D627" s="141"/>
      <c r="E627" s="141"/>
      <c r="F627" s="141"/>
      <c r="G627" s="141"/>
      <c r="H627" s="141"/>
      <c r="I627" s="141"/>
      <c r="J627" s="141"/>
      <c r="K627" s="141"/>
      <c r="L627" s="141"/>
    </row>
    <row r="628" spans="1:12" ht="15.75" customHeight="1" x14ac:dyDescent="0.2">
      <c r="A628" s="141"/>
      <c r="B628" s="141"/>
      <c r="C628" s="141"/>
      <c r="D628" s="141"/>
      <c r="E628" s="141"/>
      <c r="F628" s="141"/>
      <c r="G628" s="141"/>
      <c r="H628" s="141"/>
      <c r="I628" s="141"/>
      <c r="J628" s="141"/>
      <c r="K628" s="141"/>
      <c r="L628" s="141"/>
    </row>
    <row r="629" spans="1:12" ht="15.75" customHeight="1" x14ac:dyDescent="0.2">
      <c r="A629" s="141"/>
      <c r="B629" s="141"/>
      <c r="C629" s="141"/>
      <c r="D629" s="141"/>
      <c r="E629" s="141"/>
      <c r="F629" s="141"/>
      <c r="G629" s="141"/>
      <c r="H629" s="141"/>
      <c r="I629" s="141"/>
      <c r="J629" s="141"/>
      <c r="K629" s="141"/>
      <c r="L629" s="141"/>
    </row>
    <row r="630" spans="1:12" ht="15.75" customHeight="1" x14ac:dyDescent="0.2">
      <c r="A630" s="141"/>
      <c r="B630" s="141"/>
      <c r="C630" s="141"/>
      <c r="D630" s="141"/>
      <c r="E630" s="141"/>
      <c r="F630" s="141"/>
      <c r="G630" s="141"/>
      <c r="H630" s="141"/>
      <c r="I630" s="141"/>
      <c r="J630" s="141"/>
      <c r="K630" s="141"/>
      <c r="L630" s="141"/>
    </row>
    <row r="631" spans="1:12" ht="15.75" customHeight="1" x14ac:dyDescent="0.2">
      <c r="A631" s="141"/>
      <c r="B631" s="141"/>
      <c r="C631" s="141"/>
      <c r="D631" s="141"/>
      <c r="E631" s="141"/>
      <c r="F631" s="141"/>
      <c r="G631" s="141"/>
      <c r="H631" s="141"/>
      <c r="I631" s="141"/>
      <c r="J631" s="141"/>
      <c r="K631" s="141"/>
      <c r="L631" s="141"/>
    </row>
    <row r="632" spans="1:12" ht="15.75" customHeight="1" x14ac:dyDescent="0.2">
      <c r="A632" s="141"/>
      <c r="B632" s="141"/>
      <c r="C632" s="141"/>
      <c r="D632" s="141"/>
      <c r="E632" s="141"/>
      <c r="F632" s="141"/>
      <c r="G632" s="141"/>
      <c r="H632" s="141"/>
      <c r="I632" s="141"/>
      <c r="J632" s="141"/>
      <c r="K632" s="141"/>
      <c r="L632" s="141"/>
    </row>
    <row r="633" spans="1:12" ht="15.75" customHeight="1" x14ac:dyDescent="0.2">
      <c r="A633" s="141"/>
      <c r="B633" s="141"/>
      <c r="C633" s="141"/>
      <c r="D633" s="141"/>
      <c r="E633" s="141"/>
      <c r="F633" s="141"/>
      <c r="G633" s="141"/>
      <c r="H633" s="141"/>
      <c r="I633" s="141"/>
      <c r="J633" s="141"/>
      <c r="K633" s="141"/>
      <c r="L633" s="141"/>
    </row>
    <row r="634" spans="1:12" ht="15.75" customHeight="1" x14ac:dyDescent="0.2">
      <c r="A634" s="141"/>
      <c r="B634" s="141"/>
      <c r="C634" s="141"/>
      <c r="D634" s="141"/>
      <c r="E634" s="141"/>
      <c r="F634" s="141"/>
      <c r="G634" s="141"/>
      <c r="H634" s="141"/>
      <c r="I634" s="141"/>
      <c r="J634" s="141"/>
      <c r="K634" s="141"/>
      <c r="L634" s="141"/>
    </row>
    <row r="635" spans="1:12" ht="15.75" customHeight="1" x14ac:dyDescent="0.2">
      <c r="A635" s="141"/>
      <c r="B635" s="141"/>
      <c r="C635" s="141"/>
      <c r="D635" s="141"/>
      <c r="E635" s="141"/>
      <c r="F635" s="141"/>
      <c r="G635" s="141"/>
      <c r="H635" s="141"/>
      <c r="I635" s="141"/>
      <c r="J635" s="141"/>
      <c r="K635" s="141"/>
      <c r="L635" s="141"/>
    </row>
    <row r="636" spans="1:12" ht="15.75" customHeight="1" x14ac:dyDescent="0.2">
      <c r="A636" s="141"/>
      <c r="B636" s="141"/>
      <c r="C636" s="141"/>
      <c r="D636" s="141"/>
      <c r="E636" s="141"/>
      <c r="F636" s="141"/>
      <c r="G636" s="141"/>
      <c r="H636" s="141"/>
      <c r="I636" s="141"/>
      <c r="J636" s="141"/>
      <c r="K636" s="141"/>
      <c r="L636" s="141"/>
    </row>
    <row r="637" spans="1:12" ht="15.75" customHeight="1" x14ac:dyDescent="0.2">
      <c r="A637" s="141"/>
      <c r="B637" s="141"/>
      <c r="C637" s="141"/>
      <c r="D637" s="141"/>
      <c r="E637" s="141"/>
      <c r="F637" s="141"/>
      <c r="G637" s="141"/>
      <c r="H637" s="141"/>
      <c r="I637" s="141"/>
      <c r="J637" s="141"/>
      <c r="K637" s="141"/>
      <c r="L637" s="141"/>
    </row>
    <row r="638" spans="1:12" ht="15.75" customHeight="1" x14ac:dyDescent="0.2">
      <c r="A638" s="141"/>
      <c r="B638" s="141"/>
      <c r="C638" s="141"/>
      <c r="D638" s="141"/>
      <c r="E638" s="141"/>
      <c r="F638" s="141"/>
      <c r="G638" s="141"/>
      <c r="H638" s="141"/>
      <c r="I638" s="141"/>
      <c r="J638" s="141"/>
      <c r="K638" s="141"/>
      <c r="L638" s="141"/>
    </row>
    <row r="639" spans="1:12" ht="15.75" customHeight="1" x14ac:dyDescent="0.2">
      <c r="A639" s="141"/>
      <c r="B639" s="141"/>
      <c r="C639" s="141"/>
      <c r="D639" s="141"/>
      <c r="E639" s="141"/>
      <c r="F639" s="141"/>
      <c r="G639" s="141"/>
      <c r="H639" s="141"/>
      <c r="I639" s="141"/>
      <c r="J639" s="141"/>
      <c r="K639" s="141"/>
      <c r="L639" s="141"/>
    </row>
    <row r="640" spans="1:12" ht="15.75" customHeight="1" x14ac:dyDescent="0.2">
      <c r="A640" s="141"/>
      <c r="B640" s="141"/>
      <c r="C640" s="141"/>
      <c r="D640" s="141"/>
      <c r="E640" s="141"/>
      <c r="F640" s="141"/>
      <c r="G640" s="141"/>
      <c r="H640" s="141"/>
      <c r="I640" s="141"/>
      <c r="J640" s="141"/>
      <c r="K640" s="141"/>
      <c r="L640" s="141"/>
    </row>
    <row r="641" spans="1:12" ht="15.75" customHeight="1" x14ac:dyDescent="0.2">
      <c r="A641" s="141"/>
      <c r="B641" s="141"/>
      <c r="C641" s="141"/>
      <c r="D641" s="141"/>
      <c r="E641" s="141"/>
      <c r="F641" s="141"/>
      <c r="G641" s="141"/>
      <c r="H641" s="141"/>
      <c r="I641" s="141"/>
      <c r="J641" s="141"/>
      <c r="K641" s="141"/>
      <c r="L641" s="141"/>
    </row>
    <row r="642" spans="1:12" ht="15.75" customHeight="1" x14ac:dyDescent="0.2">
      <c r="A642" s="141"/>
      <c r="B642" s="141"/>
      <c r="C642" s="141"/>
      <c r="D642" s="141"/>
      <c r="E642" s="141"/>
      <c r="F642" s="141"/>
      <c r="G642" s="141"/>
      <c r="H642" s="141"/>
      <c r="I642" s="141"/>
      <c r="J642" s="141"/>
      <c r="K642" s="141"/>
      <c r="L642" s="141"/>
    </row>
    <row r="643" spans="1:12" ht="15.75" customHeight="1" x14ac:dyDescent="0.2">
      <c r="A643" s="141"/>
      <c r="B643" s="141"/>
      <c r="C643" s="141"/>
      <c r="D643" s="141"/>
      <c r="E643" s="141"/>
      <c r="F643" s="141"/>
      <c r="G643" s="141"/>
      <c r="H643" s="141"/>
      <c r="I643" s="141"/>
      <c r="J643" s="141"/>
      <c r="K643" s="141"/>
      <c r="L643" s="141"/>
    </row>
    <row r="644" spans="1:12" ht="15.75" customHeight="1" x14ac:dyDescent="0.2">
      <c r="A644" s="141"/>
      <c r="B644" s="141"/>
      <c r="C644" s="141"/>
      <c r="D644" s="141"/>
      <c r="E644" s="141"/>
      <c r="F644" s="141"/>
      <c r="G644" s="141"/>
      <c r="H644" s="141"/>
      <c r="I644" s="141"/>
      <c r="J644" s="141"/>
      <c r="K644" s="141"/>
      <c r="L644" s="141"/>
    </row>
    <row r="645" spans="1:12" ht="15.75" customHeight="1" x14ac:dyDescent="0.2">
      <c r="A645" s="141"/>
      <c r="B645" s="141"/>
      <c r="C645" s="141"/>
      <c r="D645" s="141"/>
      <c r="E645" s="141"/>
      <c r="F645" s="141"/>
      <c r="G645" s="141"/>
      <c r="H645" s="141"/>
      <c r="I645" s="141"/>
      <c r="J645" s="141"/>
      <c r="K645" s="141"/>
      <c r="L645" s="141"/>
    </row>
    <row r="646" spans="1:12" ht="15.75" customHeight="1" x14ac:dyDescent="0.2">
      <c r="A646" s="141"/>
      <c r="B646" s="141"/>
      <c r="C646" s="141"/>
      <c r="D646" s="141"/>
      <c r="E646" s="141"/>
      <c r="F646" s="141"/>
      <c r="G646" s="141"/>
      <c r="H646" s="141"/>
      <c r="I646" s="141"/>
      <c r="J646" s="141"/>
      <c r="K646" s="141"/>
      <c r="L646" s="141"/>
    </row>
    <row r="647" spans="1:12" ht="15.75" customHeight="1" x14ac:dyDescent="0.2">
      <c r="A647" s="141"/>
      <c r="B647" s="141"/>
      <c r="C647" s="141"/>
      <c r="D647" s="141"/>
      <c r="E647" s="141"/>
      <c r="F647" s="141"/>
      <c r="G647" s="141"/>
      <c r="H647" s="141"/>
      <c r="I647" s="141"/>
      <c r="J647" s="141"/>
      <c r="K647" s="141"/>
      <c r="L647" s="141"/>
    </row>
    <row r="648" spans="1:12" ht="15.75" customHeight="1" x14ac:dyDescent="0.2">
      <c r="A648" s="141"/>
      <c r="B648" s="141"/>
      <c r="C648" s="141"/>
      <c r="D648" s="141"/>
      <c r="E648" s="141"/>
      <c r="F648" s="141"/>
      <c r="G648" s="141"/>
      <c r="H648" s="141"/>
      <c r="I648" s="141"/>
      <c r="J648" s="141"/>
      <c r="K648" s="141"/>
      <c r="L648" s="141"/>
    </row>
    <row r="649" spans="1:12" ht="15.75" customHeight="1" x14ac:dyDescent="0.2">
      <c r="A649" s="141"/>
      <c r="B649" s="141"/>
      <c r="C649" s="141"/>
      <c r="D649" s="141"/>
      <c r="E649" s="141"/>
      <c r="F649" s="141"/>
      <c r="G649" s="141"/>
      <c r="H649" s="141"/>
      <c r="I649" s="141"/>
      <c r="J649" s="141"/>
      <c r="K649" s="141"/>
      <c r="L649" s="141"/>
    </row>
    <row r="650" spans="1:12" ht="15.75" customHeight="1" x14ac:dyDescent="0.2">
      <c r="A650" s="141"/>
      <c r="B650" s="141"/>
      <c r="C650" s="141"/>
      <c r="D650" s="141"/>
      <c r="E650" s="141"/>
      <c r="F650" s="141"/>
      <c r="G650" s="141"/>
      <c r="H650" s="141"/>
      <c r="I650" s="141"/>
      <c r="J650" s="141"/>
      <c r="K650" s="141"/>
      <c r="L650" s="141"/>
    </row>
    <row r="651" spans="1:12" ht="15.75" customHeight="1" x14ac:dyDescent="0.2">
      <c r="A651" s="141"/>
      <c r="B651" s="141"/>
      <c r="C651" s="141"/>
      <c r="D651" s="141"/>
      <c r="E651" s="141"/>
      <c r="F651" s="141"/>
      <c r="G651" s="141"/>
      <c r="H651" s="141"/>
      <c r="I651" s="141"/>
      <c r="J651" s="141"/>
      <c r="K651" s="141"/>
      <c r="L651" s="141"/>
    </row>
    <row r="652" spans="1:12" ht="15.75" customHeight="1" x14ac:dyDescent="0.2">
      <c r="A652" s="141"/>
      <c r="B652" s="141"/>
      <c r="C652" s="141"/>
      <c r="D652" s="141"/>
      <c r="E652" s="141"/>
      <c r="F652" s="141"/>
      <c r="G652" s="141"/>
      <c r="H652" s="141"/>
      <c r="I652" s="141"/>
      <c r="J652" s="141"/>
      <c r="K652" s="141"/>
      <c r="L652" s="141"/>
    </row>
    <row r="653" spans="1:12" ht="15.75" customHeight="1" x14ac:dyDescent="0.2">
      <c r="A653" s="141"/>
      <c r="B653" s="141"/>
      <c r="C653" s="141"/>
      <c r="D653" s="141"/>
      <c r="E653" s="141"/>
      <c r="F653" s="141"/>
      <c r="G653" s="141"/>
      <c r="H653" s="141"/>
      <c r="I653" s="141"/>
      <c r="J653" s="141"/>
      <c r="K653" s="141"/>
      <c r="L653" s="141"/>
    </row>
    <row r="654" spans="1:12" ht="15.75" customHeight="1" x14ac:dyDescent="0.2">
      <c r="A654" s="141"/>
      <c r="B654" s="141"/>
      <c r="C654" s="141"/>
      <c r="D654" s="141"/>
      <c r="E654" s="141"/>
      <c r="F654" s="141"/>
      <c r="G654" s="141"/>
      <c r="H654" s="141"/>
      <c r="I654" s="141"/>
      <c r="J654" s="141"/>
      <c r="K654" s="141"/>
      <c r="L654" s="141"/>
    </row>
    <row r="655" spans="1:12" ht="15.75" customHeight="1" x14ac:dyDescent="0.2">
      <c r="A655" s="141"/>
      <c r="B655" s="141"/>
      <c r="C655" s="141"/>
      <c r="D655" s="141"/>
      <c r="E655" s="141"/>
      <c r="F655" s="141"/>
      <c r="G655" s="141"/>
      <c r="H655" s="141"/>
      <c r="I655" s="141"/>
      <c r="J655" s="141"/>
      <c r="K655" s="141"/>
      <c r="L655" s="141"/>
    </row>
    <row r="656" spans="1:12" ht="15.75" customHeight="1" x14ac:dyDescent="0.2">
      <c r="A656" s="141"/>
      <c r="B656" s="141"/>
      <c r="C656" s="141"/>
      <c r="D656" s="141"/>
      <c r="E656" s="141"/>
      <c r="F656" s="141"/>
      <c r="G656" s="141"/>
      <c r="H656" s="141"/>
      <c r="I656" s="141"/>
      <c r="J656" s="141"/>
      <c r="K656" s="141"/>
      <c r="L656" s="141"/>
    </row>
    <row r="657" spans="1:12" ht="15.75" customHeight="1" x14ac:dyDescent="0.2">
      <c r="A657" s="141"/>
      <c r="B657" s="141"/>
      <c r="C657" s="141"/>
      <c r="D657" s="141"/>
      <c r="E657" s="141"/>
      <c r="F657" s="141"/>
      <c r="G657" s="141"/>
      <c r="H657" s="141"/>
      <c r="I657" s="141"/>
      <c r="J657" s="141"/>
      <c r="K657" s="141"/>
      <c r="L657" s="141"/>
    </row>
    <row r="658" spans="1:12" ht="15.75" customHeight="1" x14ac:dyDescent="0.2">
      <c r="A658" s="141"/>
      <c r="B658" s="141"/>
      <c r="C658" s="141"/>
      <c r="D658" s="141"/>
      <c r="E658" s="141"/>
      <c r="F658" s="141"/>
      <c r="G658" s="141"/>
      <c r="H658" s="141"/>
      <c r="I658" s="141"/>
      <c r="J658" s="141"/>
      <c r="K658" s="141"/>
      <c r="L658" s="141"/>
    </row>
    <row r="659" spans="1:12" ht="15.75" customHeight="1" x14ac:dyDescent="0.2">
      <c r="A659" s="141"/>
      <c r="B659" s="141"/>
      <c r="C659" s="141"/>
      <c r="D659" s="141"/>
      <c r="E659" s="141"/>
      <c r="F659" s="141"/>
      <c r="G659" s="141"/>
      <c r="H659" s="141"/>
      <c r="I659" s="141"/>
      <c r="J659" s="141"/>
      <c r="K659" s="141"/>
      <c r="L659" s="141"/>
    </row>
    <row r="660" spans="1:12" ht="15.75" customHeight="1" x14ac:dyDescent="0.2">
      <c r="A660" s="141"/>
      <c r="B660" s="141"/>
      <c r="C660" s="141"/>
      <c r="D660" s="141"/>
      <c r="E660" s="141"/>
      <c r="F660" s="141"/>
      <c r="G660" s="141"/>
      <c r="H660" s="141"/>
      <c r="I660" s="141"/>
      <c r="J660" s="141"/>
      <c r="K660" s="141"/>
      <c r="L660" s="141"/>
    </row>
    <row r="661" spans="1:12" ht="15.75" customHeight="1" x14ac:dyDescent="0.2">
      <c r="A661" s="141"/>
      <c r="B661" s="141"/>
      <c r="C661" s="141"/>
      <c r="D661" s="141"/>
      <c r="E661" s="141"/>
      <c r="F661" s="141"/>
      <c r="G661" s="141"/>
      <c r="H661" s="141"/>
      <c r="I661" s="141"/>
      <c r="J661" s="141"/>
      <c r="K661" s="141"/>
      <c r="L661" s="141"/>
    </row>
    <row r="662" spans="1:12" ht="15.75" customHeight="1" x14ac:dyDescent="0.2">
      <c r="A662" s="141"/>
      <c r="B662" s="141"/>
      <c r="C662" s="141"/>
      <c r="D662" s="141"/>
      <c r="E662" s="141"/>
      <c r="F662" s="141"/>
      <c r="G662" s="141"/>
      <c r="H662" s="141"/>
      <c r="I662" s="141"/>
      <c r="J662" s="141"/>
      <c r="K662" s="141"/>
      <c r="L662" s="141"/>
    </row>
    <row r="663" spans="1:12" ht="15.75" customHeight="1" x14ac:dyDescent="0.2">
      <c r="A663" s="141"/>
      <c r="B663" s="141"/>
      <c r="C663" s="141"/>
      <c r="D663" s="141"/>
      <c r="E663" s="141"/>
      <c r="F663" s="141"/>
      <c r="G663" s="141"/>
      <c r="H663" s="141"/>
      <c r="I663" s="141"/>
      <c r="J663" s="141"/>
      <c r="K663" s="141"/>
      <c r="L663" s="141"/>
    </row>
    <row r="664" spans="1:12" ht="15.75" customHeight="1" x14ac:dyDescent="0.2">
      <c r="A664" s="141"/>
      <c r="B664" s="141"/>
      <c r="C664" s="141"/>
      <c r="D664" s="141"/>
      <c r="E664" s="141"/>
      <c r="F664" s="141"/>
      <c r="G664" s="141"/>
      <c r="H664" s="141"/>
      <c r="I664" s="141"/>
      <c r="J664" s="141"/>
      <c r="K664" s="141"/>
      <c r="L664" s="141"/>
    </row>
    <row r="665" spans="1:12" ht="15.75" customHeight="1" x14ac:dyDescent="0.2">
      <c r="A665" s="141"/>
      <c r="B665" s="141"/>
      <c r="C665" s="141"/>
      <c r="D665" s="141"/>
      <c r="E665" s="141"/>
      <c r="F665" s="141"/>
      <c r="G665" s="141"/>
      <c r="H665" s="141"/>
      <c r="I665" s="141"/>
      <c r="J665" s="141"/>
      <c r="K665" s="141"/>
      <c r="L665" s="141"/>
    </row>
    <row r="666" spans="1:12" ht="15.75" customHeight="1" x14ac:dyDescent="0.2">
      <c r="A666" s="141"/>
      <c r="B666" s="141"/>
      <c r="C666" s="141"/>
      <c r="D666" s="141"/>
      <c r="E666" s="141"/>
      <c r="F666" s="141"/>
      <c r="G666" s="141"/>
      <c r="H666" s="141"/>
      <c r="I666" s="141"/>
      <c r="J666" s="141"/>
      <c r="K666" s="141"/>
      <c r="L666" s="141"/>
    </row>
    <row r="667" spans="1:12" ht="15.75" customHeight="1" x14ac:dyDescent="0.2">
      <c r="A667" s="141"/>
      <c r="B667" s="141"/>
      <c r="C667" s="141"/>
      <c r="D667" s="141"/>
      <c r="E667" s="141"/>
      <c r="F667" s="141"/>
      <c r="G667" s="141"/>
      <c r="H667" s="141"/>
      <c r="I667" s="141"/>
      <c r="J667" s="141"/>
      <c r="K667" s="141"/>
      <c r="L667" s="141"/>
    </row>
    <row r="668" spans="1:12" ht="15.75" customHeight="1" x14ac:dyDescent="0.2">
      <c r="A668" s="141"/>
      <c r="B668" s="141"/>
      <c r="C668" s="141"/>
      <c r="D668" s="141"/>
      <c r="E668" s="141"/>
      <c r="F668" s="141"/>
      <c r="G668" s="141"/>
      <c r="H668" s="141"/>
      <c r="I668" s="141"/>
      <c r="J668" s="141"/>
      <c r="K668" s="141"/>
      <c r="L668" s="141"/>
    </row>
    <row r="669" spans="1:12" ht="15.75" customHeight="1" x14ac:dyDescent="0.2">
      <c r="A669" s="141"/>
      <c r="B669" s="141"/>
      <c r="C669" s="141"/>
      <c r="D669" s="141"/>
      <c r="E669" s="141"/>
      <c r="F669" s="141"/>
      <c r="G669" s="141"/>
      <c r="H669" s="141"/>
      <c r="I669" s="141"/>
      <c r="J669" s="141"/>
      <c r="K669" s="141"/>
      <c r="L669" s="141"/>
    </row>
    <row r="670" spans="1:12" ht="15.75" customHeight="1" x14ac:dyDescent="0.2">
      <c r="A670" s="141"/>
      <c r="B670" s="141"/>
      <c r="C670" s="141"/>
      <c r="D670" s="141"/>
      <c r="E670" s="141"/>
      <c r="F670" s="141"/>
      <c r="G670" s="141"/>
      <c r="H670" s="141"/>
      <c r="I670" s="141"/>
      <c r="J670" s="141"/>
      <c r="K670" s="141"/>
      <c r="L670" s="141"/>
    </row>
    <row r="671" spans="1:12" ht="15.75" customHeight="1" x14ac:dyDescent="0.2">
      <c r="A671" s="141"/>
      <c r="B671" s="141"/>
      <c r="C671" s="141"/>
      <c r="D671" s="141"/>
      <c r="E671" s="141"/>
      <c r="F671" s="141"/>
      <c r="G671" s="141"/>
      <c r="H671" s="141"/>
      <c r="I671" s="141"/>
      <c r="J671" s="141"/>
      <c r="K671" s="141"/>
      <c r="L671" s="141"/>
    </row>
    <row r="672" spans="1:12" ht="15.75" customHeight="1" x14ac:dyDescent="0.2">
      <c r="A672" s="141"/>
      <c r="B672" s="141"/>
      <c r="C672" s="141"/>
      <c r="D672" s="141"/>
      <c r="E672" s="141"/>
      <c r="F672" s="141"/>
      <c r="G672" s="141"/>
      <c r="H672" s="141"/>
      <c r="I672" s="141"/>
      <c r="J672" s="141"/>
      <c r="K672" s="141"/>
      <c r="L672" s="141"/>
    </row>
    <row r="673" spans="1:12" ht="15.75" customHeight="1" x14ac:dyDescent="0.2">
      <c r="A673" s="141"/>
      <c r="B673" s="141"/>
      <c r="C673" s="141"/>
      <c r="D673" s="141"/>
      <c r="E673" s="141"/>
      <c r="F673" s="141"/>
      <c r="G673" s="141"/>
      <c r="H673" s="141"/>
      <c r="I673" s="141"/>
      <c r="J673" s="141"/>
      <c r="K673" s="141"/>
      <c r="L673" s="141"/>
    </row>
    <row r="674" spans="1:12" ht="15.75" customHeight="1" x14ac:dyDescent="0.2">
      <c r="A674" s="141"/>
      <c r="B674" s="141"/>
      <c r="C674" s="141"/>
      <c r="D674" s="141"/>
      <c r="E674" s="141"/>
      <c r="F674" s="141"/>
      <c r="G674" s="141"/>
      <c r="H674" s="141"/>
      <c r="I674" s="141"/>
      <c r="J674" s="141"/>
      <c r="K674" s="141"/>
      <c r="L674" s="141"/>
    </row>
    <row r="675" spans="1:12" ht="15.75" customHeight="1" x14ac:dyDescent="0.2">
      <c r="A675" s="141"/>
      <c r="B675" s="141"/>
      <c r="C675" s="141"/>
      <c r="D675" s="141"/>
      <c r="E675" s="141"/>
      <c r="F675" s="141"/>
      <c r="G675" s="141"/>
      <c r="H675" s="141"/>
      <c r="I675" s="141"/>
      <c r="J675" s="141"/>
      <c r="K675" s="141"/>
      <c r="L675" s="141"/>
    </row>
    <row r="676" spans="1:12" ht="15.75" customHeight="1" x14ac:dyDescent="0.2">
      <c r="A676" s="141"/>
      <c r="B676" s="141"/>
      <c r="C676" s="141"/>
      <c r="D676" s="141"/>
      <c r="E676" s="141"/>
      <c r="F676" s="141"/>
      <c r="G676" s="141"/>
      <c r="H676" s="141"/>
      <c r="I676" s="141"/>
      <c r="J676" s="141"/>
      <c r="K676" s="141"/>
      <c r="L676" s="141"/>
    </row>
    <row r="677" spans="1:12" ht="15.75" customHeight="1" x14ac:dyDescent="0.2">
      <c r="A677" s="141"/>
      <c r="B677" s="141"/>
      <c r="C677" s="141"/>
      <c r="D677" s="141"/>
      <c r="E677" s="141"/>
      <c r="F677" s="141"/>
      <c r="G677" s="141"/>
      <c r="H677" s="141"/>
      <c r="I677" s="141"/>
      <c r="J677" s="141"/>
      <c r="K677" s="141"/>
      <c r="L677" s="141"/>
    </row>
    <row r="678" spans="1:12" ht="15.75" customHeight="1" x14ac:dyDescent="0.2">
      <c r="A678" s="141"/>
      <c r="B678" s="141"/>
      <c r="C678" s="141"/>
      <c r="D678" s="141"/>
      <c r="E678" s="141"/>
      <c r="F678" s="141"/>
      <c r="G678" s="141"/>
      <c r="H678" s="141"/>
      <c r="I678" s="141"/>
      <c r="J678" s="141"/>
      <c r="K678" s="141"/>
      <c r="L678" s="141"/>
    </row>
    <row r="679" spans="1:12" ht="15.75" customHeight="1" x14ac:dyDescent="0.2">
      <c r="A679" s="141"/>
      <c r="B679" s="141"/>
      <c r="C679" s="141"/>
      <c r="D679" s="141"/>
      <c r="E679" s="141"/>
      <c r="F679" s="141"/>
      <c r="G679" s="141"/>
      <c r="H679" s="141"/>
      <c r="I679" s="141"/>
      <c r="J679" s="141"/>
      <c r="K679" s="141"/>
      <c r="L679" s="141"/>
    </row>
    <row r="680" spans="1:12" ht="15.75" customHeight="1" x14ac:dyDescent="0.2">
      <c r="A680" s="141"/>
      <c r="B680" s="141"/>
      <c r="C680" s="141"/>
      <c r="D680" s="141"/>
      <c r="E680" s="141"/>
      <c r="F680" s="141"/>
      <c r="G680" s="141"/>
      <c r="H680" s="141"/>
      <c r="I680" s="141"/>
      <c r="J680" s="141"/>
      <c r="K680" s="141"/>
      <c r="L680" s="141"/>
    </row>
    <row r="681" spans="1:12" ht="15.75" customHeight="1" x14ac:dyDescent="0.2">
      <c r="A681" s="141"/>
      <c r="B681" s="141"/>
      <c r="C681" s="141"/>
      <c r="D681" s="141"/>
      <c r="E681" s="141"/>
      <c r="F681" s="141"/>
      <c r="G681" s="141"/>
      <c r="H681" s="141"/>
      <c r="I681" s="141"/>
      <c r="J681" s="141"/>
      <c r="K681" s="141"/>
      <c r="L681" s="141"/>
    </row>
    <row r="682" spans="1:12" ht="15.75" customHeight="1" x14ac:dyDescent="0.2">
      <c r="A682" s="141"/>
      <c r="B682" s="141"/>
      <c r="C682" s="141"/>
      <c r="D682" s="141"/>
      <c r="E682" s="141"/>
      <c r="F682" s="141"/>
      <c r="G682" s="141"/>
      <c r="H682" s="141"/>
      <c r="I682" s="141"/>
      <c r="J682" s="141"/>
      <c r="K682" s="141"/>
      <c r="L682" s="141"/>
    </row>
    <row r="683" spans="1:12" ht="15.75" customHeight="1" x14ac:dyDescent="0.2">
      <c r="A683" s="141"/>
      <c r="B683" s="141"/>
      <c r="C683" s="141"/>
      <c r="D683" s="141"/>
      <c r="E683" s="141"/>
      <c r="F683" s="141"/>
      <c r="G683" s="141"/>
      <c r="H683" s="141"/>
      <c r="I683" s="141"/>
      <c r="J683" s="141"/>
      <c r="K683" s="141"/>
      <c r="L683" s="141"/>
    </row>
    <row r="684" spans="1:12" ht="15.75" customHeight="1" x14ac:dyDescent="0.2">
      <c r="A684" s="141"/>
      <c r="B684" s="141"/>
      <c r="C684" s="141"/>
      <c r="D684" s="141"/>
      <c r="E684" s="141"/>
      <c r="F684" s="141"/>
      <c r="G684" s="141"/>
      <c r="H684" s="141"/>
      <c r="I684" s="141"/>
      <c r="J684" s="141"/>
      <c r="K684" s="141"/>
      <c r="L684" s="141"/>
    </row>
    <row r="685" spans="1:12" ht="15.75" customHeight="1" x14ac:dyDescent="0.2">
      <c r="A685" s="141"/>
      <c r="B685" s="141"/>
      <c r="C685" s="141"/>
      <c r="D685" s="141"/>
      <c r="E685" s="141"/>
      <c r="F685" s="141"/>
      <c r="G685" s="141"/>
      <c r="H685" s="141"/>
      <c r="I685" s="141"/>
      <c r="J685" s="141"/>
      <c r="K685" s="141"/>
      <c r="L685" s="141"/>
    </row>
    <row r="686" spans="1:12" ht="15.75" customHeight="1" x14ac:dyDescent="0.2">
      <c r="A686" s="141"/>
      <c r="B686" s="141"/>
      <c r="C686" s="141"/>
      <c r="D686" s="141"/>
      <c r="E686" s="141"/>
      <c r="F686" s="141"/>
      <c r="G686" s="141"/>
      <c r="H686" s="141"/>
      <c r="I686" s="141"/>
      <c r="J686" s="141"/>
      <c r="K686" s="141"/>
      <c r="L686" s="141"/>
    </row>
    <row r="687" spans="1:12" ht="15.75" customHeight="1" x14ac:dyDescent="0.2">
      <c r="A687" s="141"/>
      <c r="B687" s="141"/>
      <c r="C687" s="141"/>
      <c r="D687" s="141"/>
      <c r="E687" s="141"/>
      <c r="F687" s="141"/>
      <c r="G687" s="141"/>
      <c r="H687" s="141"/>
      <c r="I687" s="141"/>
      <c r="J687" s="141"/>
      <c r="K687" s="141"/>
      <c r="L687" s="141"/>
    </row>
    <row r="688" spans="1:12" ht="15.75" customHeight="1" x14ac:dyDescent="0.2">
      <c r="A688" s="141"/>
      <c r="B688" s="141"/>
      <c r="C688" s="141"/>
      <c r="D688" s="141"/>
      <c r="E688" s="141"/>
      <c r="F688" s="141"/>
      <c r="G688" s="141"/>
      <c r="H688" s="141"/>
      <c r="I688" s="141"/>
      <c r="J688" s="141"/>
      <c r="K688" s="141"/>
      <c r="L688" s="141"/>
    </row>
    <row r="689" spans="1:12" ht="15.75" customHeight="1" x14ac:dyDescent="0.2">
      <c r="A689" s="141"/>
      <c r="B689" s="141"/>
      <c r="C689" s="141"/>
      <c r="D689" s="141"/>
      <c r="E689" s="141"/>
      <c r="F689" s="141"/>
      <c r="G689" s="141"/>
      <c r="H689" s="141"/>
      <c r="I689" s="141"/>
      <c r="J689" s="141"/>
      <c r="K689" s="141"/>
      <c r="L689" s="141"/>
    </row>
    <row r="690" spans="1:12" ht="15.75" customHeight="1" x14ac:dyDescent="0.2">
      <c r="A690" s="141"/>
      <c r="B690" s="141"/>
      <c r="C690" s="141"/>
      <c r="D690" s="141"/>
      <c r="E690" s="141"/>
      <c r="F690" s="141"/>
      <c r="G690" s="141"/>
      <c r="H690" s="141"/>
      <c r="I690" s="141"/>
      <c r="J690" s="141"/>
      <c r="K690" s="141"/>
      <c r="L690" s="141"/>
    </row>
    <row r="691" spans="1:12" ht="15.75" customHeight="1" x14ac:dyDescent="0.2">
      <c r="A691" s="141"/>
      <c r="B691" s="141"/>
      <c r="C691" s="141"/>
      <c r="D691" s="141"/>
      <c r="E691" s="141"/>
      <c r="F691" s="141"/>
      <c r="G691" s="141"/>
      <c r="H691" s="141"/>
      <c r="I691" s="141"/>
      <c r="J691" s="141"/>
      <c r="K691" s="141"/>
      <c r="L691" s="141"/>
    </row>
    <row r="692" spans="1:12" ht="15.75" customHeight="1" x14ac:dyDescent="0.2">
      <c r="A692" s="141"/>
      <c r="B692" s="141"/>
      <c r="C692" s="141"/>
      <c r="D692" s="141"/>
      <c r="E692" s="141"/>
      <c r="F692" s="141"/>
      <c r="G692" s="141"/>
      <c r="H692" s="141"/>
      <c r="I692" s="141"/>
      <c r="J692" s="141"/>
      <c r="K692" s="141"/>
      <c r="L692" s="141"/>
    </row>
    <row r="693" spans="1:12" ht="15.75" customHeight="1" x14ac:dyDescent="0.2">
      <c r="A693" s="141"/>
      <c r="B693" s="141"/>
      <c r="C693" s="141"/>
      <c r="D693" s="141"/>
      <c r="E693" s="141"/>
      <c r="F693" s="141"/>
      <c r="G693" s="141"/>
      <c r="H693" s="141"/>
      <c r="I693" s="141"/>
      <c r="J693" s="141"/>
      <c r="K693" s="141"/>
      <c r="L693" s="141"/>
    </row>
    <row r="694" spans="1:12" ht="15.75" customHeight="1" x14ac:dyDescent="0.2">
      <c r="A694" s="141"/>
      <c r="B694" s="141"/>
      <c r="C694" s="141"/>
      <c r="D694" s="141"/>
      <c r="E694" s="141"/>
      <c r="F694" s="141"/>
      <c r="G694" s="141"/>
      <c r="H694" s="141"/>
      <c r="I694" s="141"/>
      <c r="J694" s="141"/>
      <c r="K694" s="141"/>
      <c r="L694" s="141"/>
    </row>
    <row r="695" spans="1:12" ht="15.75" customHeight="1" x14ac:dyDescent="0.2">
      <c r="A695" s="141"/>
      <c r="B695" s="141"/>
      <c r="C695" s="141"/>
      <c r="D695" s="141"/>
      <c r="E695" s="141"/>
      <c r="F695" s="141"/>
      <c r="G695" s="141"/>
      <c r="H695" s="141"/>
      <c r="I695" s="141"/>
      <c r="J695" s="141"/>
      <c r="K695" s="141"/>
      <c r="L695" s="141"/>
    </row>
    <row r="696" spans="1:12" ht="15.75" customHeight="1" x14ac:dyDescent="0.2">
      <c r="A696" s="141"/>
      <c r="B696" s="141"/>
      <c r="C696" s="141"/>
      <c r="D696" s="141"/>
      <c r="E696" s="141"/>
      <c r="F696" s="141"/>
      <c r="G696" s="141"/>
      <c r="H696" s="141"/>
      <c r="I696" s="141"/>
      <c r="J696" s="141"/>
      <c r="K696" s="141"/>
      <c r="L696" s="141"/>
    </row>
    <row r="697" spans="1:12" ht="15.75" customHeight="1" x14ac:dyDescent="0.2">
      <c r="A697" s="141"/>
      <c r="B697" s="141"/>
      <c r="C697" s="141"/>
      <c r="D697" s="141"/>
      <c r="E697" s="141"/>
      <c r="F697" s="141"/>
      <c r="G697" s="141"/>
      <c r="H697" s="141"/>
      <c r="I697" s="141"/>
      <c r="J697" s="141"/>
      <c r="K697" s="141"/>
      <c r="L697" s="141"/>
    </row>
    <row r="698" spans="1:12" ht="15.75" customHeight="1" x14ac:dyDescent="0.2">
      <c r="A698" s="141"/>
      <c r="B698" s="141"/>
      <c r="C698" s="141"/>
      <c r="D698" s="141"/>
      <c r="E698" s="141"/>
      <c r="F698" s="141"/>
      <c r="G698" s="141"/>
      <c r="H698" s="141"/>
      <c r="I698" s="141"/>
      <c r="J698" s="141"/>
      <c r="K698" s="141"/>
      <c r="L698" s="141"/>
    </row>
    <row r="699" spans="1:12" ht="15.75" customHeight="1" x14ac:dyDescent="0.2">
      <c r="A699" s="141"/>
      <c r="B699" s="141"/>
      <c r="C699" s="141"/>
      <c r="D699" s="141"/>
      <c r="E699" s="141"/>
      <c r="F699" s="141"/>
      <c r="G699" s="141"/>
      <c r="H699" s="141"/>
      <c r="I699" s="141"/>
      <c r="J699" s="141"/>
      <c r="K699" s="141"/>
      <c r="L699" s="141"/>
    </row>
    <row r="700" spans="1:12" ht="15.75" customHeight="1" x14ac:dyDescent="0.2">
      <c r="A700" s="141"/>
      <c r="B700" s="141"/>
      <c r="C700" s="141"/>
      <c r="D700" s="141"/>
      <c r="E700" s="141"/>
      <c r="F700" s="141"/>
      <c r="G700" s="141"/>
      <c r="H700" s="141"/>
      <c r="I700" s="141"/>
      <c r="J700" s="141"/>
      <c r="K700" s="141"/>
      <c r="L700" s="141"/>
    </row>
    <row r="701" spans="1:12" ht="15.75" customHeight="1" x14ac:dyDescent="0.2">
      <c r="A701" s="141"/>
      <c r="B701" s="141"/>
      <c r="C701" s="141"/>
      <c r="D701" s="141"/>
      <c r="E701" s="141"/>
      <c r="F701" s="141"/>
      <c r="G701" s="141"/>
      <c r="H701" s="141"/>
      <c r="I701" s="141"/>
      <c r="J701" s="141"/>
      <c r="K701" s="141"/>
      <c r="L701" s="141"/>
    </row>
    <row r="702" spans="1:12" ht="15.75" customHeight="1" x14ac:dyDescent="0.2">
      <c r="A702" s="141"/>
      <c r="B702" s="141"/>
      <c r="C702" s="141"/>
      <c r="D702" s="141"/>
      <c r="E702" s="141"/>
      <c r="F702" s="141"/>
      <c r="G702" s="141"/>
      <c r="H702" s="141"/>
      <c r="I702" s="141"/>
      <c r="J702" s="141"/>
      <c r="K702" s="141"/>
      <c r="L702" s="141"/>
    </row>
    <row r="703" spans="1:12" ht="15.75" customHeight="1" x14ac:dyDescent="0.2">
      <c r="A703" s="141"/>
      <c r="B703" s="141"/>
      <c r="C703" s="141"/>
      <c r="D703" s="141"/>
      <c r="E703" s="141"/>
      <c r="F703" s="141"/>
      <c r="G703" s="141"/>
      <c r="H703" s="141"/>
      <c r="I703" s="141"/>
      <c r="J703" s="141"/>
      <c r="K703" s="141"/>
      <c r="L703" s="141"/>
    </row>
    <row r="704" spans="1:12" ht="15.75" customHeight="1" x14ac:dyDescent="0.2">
      <c r="A704" s="141"/>
      <c r="B704" s="141"/>
      <c r="C704" s="141"/>
      <c r="D704" s="141"/>
      <c r="E704" s="141"/>
      <c r="F704" s="141"/>
      <c r="G704" s="141"/>
      <c r="H704" s="141"/>
      <c r="I704" s="141"/>
      <c r="J704" s="141"/>
      <c r="K704" s="141"/>
      <c r="L704" s="141"/>
    </row>
    <row r="705" spans="1:12" ht="15.75" customHeight="1" x14ac:dyDescent="0.2">
      <c r="A705" s="141"/>
      <c r="B705" s="141"/>
      <c r="C705" s="141"/>
      <c r="D705" s="141"/>
      <c r="E705" s="141"/>
      <c r="F705" s="141"/>
      <c r="G705" s="141"/>
      <c r="H705" s="141"/>
      <c r="I705" s="141"/>
      <c r="J705" s="141"/>
      <c r="K705" s="141"/>
      <c r="L705" s="141"/>
    </row>
    <row r="706" spans="1:12" ht="15.75" customHeight="1" x14ac:dyDescent="0.2">
      <c r="A706" s="141"/>
      <c r="B706" s="141"/>
      <c r="C706" s="141"/>
      <c r="D706" s="141"/>
      <c r="E706" s="141"/>
      <c r="F706" s="141"/>
      <c r="G706" s="141"/>
      <c r="H706" s="141"/>
      <c r="I706" s="141"/>
      <c r="J706" s="141"/>
      <c r="K706" s="141"/>
      <c r="L706" s="141"/>
    </row>
    <row r="707" spans="1:12" ht="15.75" customHeight="1" x14ac:dyDescent="0.2">
      <c r="A707" s="141"/>
      <c r="B707" s="141"/>
      <c r="C707" s="141"/>
      <c r="D707" s="141"/>
      <c r="E707" s="141"/>
      <c r="F707" s="141"/>
      <c r="G707" s="141"/>
      <c r="H707" s="141"/>
      <c r="I707" s="141"/>
      <c r="J707" s="141"/>
      <c r="K707" s="141"/>
      <c r="L707" s="141"/>
    </row>
    <row r="708" spans="1:12" ht="15.75" customHeight="1" x14ac:dyDescent="0.2">
      <c r="A708" s="141"/>
      <c r="B708" s="141"/>
      <c r="C708" s="141"/>
      <c r="D708" s="141"/>
      <c r="E708" s="141"/>
      <c r="F708" s="141"/>
      <c r="G708" s="141"/>
      <c r="H708" s="141"/>
      <c r="I708" s="141"/>
      <c r="J708" s="141"/>
      <c r="K708" s="141"/>
      <c r="L708" s="141"/>
    </row>
    <row r="709" spans="1:12" ht="15.75" customHeight="1" x14ac:dyDescent="0.2">
      <c r="A709" s="141"/>
      <c r="B709" s="141"/>
      <c r="C709" s="141"/>
      <c r="D709" s="141"/>
      <c r="E709" s="141"/>
      <c r="F709" s="141"/>
      <c r="G709" s="141"/>
      <c r="H709" s="141"/>
      <c r="I709" s="141"/>
      <c r="J709" s="141"/>
      <c r="K709" s="141"/>
      <c r="L709" s="141"/>
    </row>
    <row r="710" spans="1:12" ht="15.75" customHeight="1" x14ac:dyDescent="0.2">
      <c r="A710" s="141"/>
      <c r="B710" s="141"/>
      <c r="C710" s="141"/>
      <c r="D710" s="141"/>
      <c r="E710" s="141"/>
      <c r="F710" s="141"/>
      <c r="G710" s="141"/>
      <c r="H710" s="141"/>
      <c r="I710" s="141"/>
      <c r="J710" s="141"/>
      <c r="K710" s="141"/>
      <c r="L710" s="141"/>
    </row>
    <row r="711" spans="1:12" ht="15.75" customHeight="1" x14ac:dyDescent="0.2">
      <c r="A711" s="141"/>
      <c r="B711" s="141"/>
      <c r="C711" s="141"/>
      <c r="D711" s="141"/>
      <c r="E711" s="141"/>
      <c r="F711" s="141"/>
      <c r="G711" s="141"/>
      <c r="H711" s="141"/>
      <c r="I711" s="141"/>
      <c r="J711" s="141"/>
      <c r="K711" s="141"/>
      <c r="L711" s="141"/>
    </row>
    <row r="712" spans="1:12" ht="15.75" customHeight="1" x14ac:dyDescent="0.2">
      <c r="A712" s="141"/>
      <c r="B712" s="141"/>
      <c r="C712" s="141"/>
      <c r="D712" s="141"/>
      <c r="E712" s="141"/>
      <c r="F712" s="141"/>
      <c r="G712" s="141"/>
      <c r="H712" s="141"/>
      <c r="I712" s="141"/>
      <c r="J712" s="141"/>
      <c r="K712" s="141"/>
      <c r="L712" s="141"/>
    </row>
    <row r="713" spans="1:12" ht="15.75" customHeight="1" x14ac:dyDescent="0.2">
      <c r="A713" s="141"/>
      <c r="B713" s="141"/>
      <c r="C713" s="141"/>
      <c r="D713" s="141"/>
      <c r="E713" s="141"/>
      <c r="F713" s="141"/>
      <c r="G713" s="141"/>
      <c r="H713" s="141"/>
      <c r="I713" s="141"/>
      <c r="J713" s="141"/>
      <c r="K713" s="141"/>
      <c r="L713" s="141"/>
    </row>
    <row r="714" spans="1:12" ht="15.75" customHeight="1" x14ac:dyDescent="0.2">
      <c r="A714" s="141"/>
      <c r="B714" s="141"/>
      <c r="C714" s="141"/>
      <c r="D714" s="141"/>
      <c r="E714" s="141"/>
      <c r="F714" s="141"/>
      <c r="G714" s="141"/>
      <c r="H714" s="141"/>
      <c r="I714" s="141"/>
      <c r="J714" s="141"/>
      <c r="K714" s="141"/>
      <c r="L714" s="141"/>
    </row>
    <row r="715" spans="1:12" ht="15.75" customHeight="1" x14ac:dyDescent="0.2">
      <c r="A715" s="141"/>
      <c r="B715" s="141"/>
      <c r="C715" s="141"/>
      <c r="D715" s="141"/>
      <c r="E715" s="141"/>
      <c r="F715" s="141"/>
      <c r="G715" s="141"/>
      <c r="H715" s="141"/>
      <c r="I715" s="141"/>
      <c r="J715" s="141"/>
      <c r="K715" s="141"/>
      <c r="L715" s="141"/>
    </row>
    <row r="716" spans="1:12" ht="15.75" customHeight="1" x14ac:dyDescent="0.2">
      <c r="A716" s="141"/>
      <c r="B716" s="141"/>
      <c r="C716" s="141"/>
      <c r="D716" s="141"/>
      <c r="E716" s="141"/>
      <c r="F716" s="141"/>
      <c r="G716" s="141"/>
      <c r="H716" s="141"/>
      <c r="I716" s="141"/>
      <c r="J716" s="141"/>
      <c r="K716" s="141"/>
      <c r="L716" s="141"/>
    </row>
    <row r="717" spans="1:12" ht="15.75" customHeight="1" x14ac:dyDescent="0.2">
      <c r="A717" s="141"/>
      <c r="B717" s="141"/>
      <c r="C717" s="141"/>
      <c r="D717" s="141"/>
      <c r="E717" s="141"/>
      <c r="F717" s="141"/>
      <c r="G717" s="141"/>
      <c r="H717" s="141"/>
      <c r="I717" s="141"/>
      <c r="J717" s="141"/>
      <c r="K717" s="141"/>
      <c r="L717" s="141"/>
    </row>
    <row r="718" spans="1:12" ht="15.75" customHeight="1" x14ac:dyDescent="0.2">
      <c r="A718" s="141"/>
      <c r="B718" s="141"/>
      <c r="C718" s="141"/>
      <c r="D718" s="141"/>
      <c r="E718" s="141"/>
      <c r="F718" s="141"/>
      <c r="G718" s="141"/>
      <c r="H718" s="141"/>
      <c r="I718" s="141"/>
      <c r="J718" s="141"/>
      <c r="K718" s="141"/>
      <c r="L718" s="141"/>
    </row>
    <row r="719" spans="1:12" ht="15.75" customHeight="1" x14ac:dyDescent="0.2">
      <c r="A719" s="141"/>
      <c r="B719" s="141"/>
      <c r="C719" s="141"/>
      <c r="D719" s="141"/>
      <c r="E719" s="141"/>
      <c r="F719" s="141"/>
      <c r="G719" s="141"/>
      <c r="H719" s="141"/>
      <c r="I719" s="141"/>
      <c r="J719" s="141"/>
      <c r="K719" s="141"/>
      <c r="L719" s="141"/>
    </row>
    <row r="720" spans="1:12" ht="15.75" customHeight="1" x14ac:dyDescent="0.2">
      <c r="A720" s="141"/>
      <c r="B720" s="141"/>
      <c r="C720" s="141"/>
      <c r="D720" s="141"/>
      <c r="E720" s="141"/>
      <c r="F720" s="141"/>
      <c r="G720" s="141"/>
      <c r="H720" s="141"/>
      <c r="I720" s="141"/>
      <c r="J720" s="141"/>
      <c r="K720" s="141"/>
      <c r="L720" s="141"/>
    </row>
    <row r="721" spans="1:12" ht="15.75" customHeight="1" x14ac:dyDescent="0.2">
      <c r="A721" s="141"/>
      <c r="B721" s="141"/>
      <c r="C721" s="141"/>
      <c r="D721" s="141"/>
      <c r="E721" s="141"/>
      <c r="F721" s="141"/>
      <c r="G721" s="141"/>
      <c r="H721" s="141"/>
      <c r="I721" s="141"/>
      <c r="J721" s="141"/>
      <c r="K721" s="141"/>
      <c r="L721" s="141"/>
    </row>
    <row r="722" spans="1:12" ht="15.75" customHeight="1" x14ac:dyDescent="0.2">
      <c r="A722" s="141"/>
      <c r="B722" s="141"/>
      <c r="C722" s="141"/>
      <c r="D722" s="141"/>
      <c r="E722" s="141"/>
      <c r="F722" s="141"/>
      <c r="G722" s="141"/>
      <c r="H722" s="141"/>
      <c r="I722" s="141"/>
      <c r="J722" s="141"/>
      <c r="K722" s="141"/>
      <c r="L722" s="141"/>
    </row>
    <row r="723" spans="1:12" ht="15.75" customHeight="1" x14ac:dyDescent="0.2">
      <c r="A723" s="141"/>
      <c r="B723" s="141"/>
      <c r="C723" s="141"/>
      <c r="D723" s="141"/>
      <c r="E723" s="141"/>
      <c r="F723" s="141"/>
      <c r="G723" s="141"/>
      <c r="H723" s="141"/>
      <c r="I723" s="141"/>
      <c r="J723" s="141"/>
      <c r="K723" s="141"/>
      <c r="L723" s="141"/>
    </row>
    <row r="724" spans="1:12" ht="15.75" customHeight="1" x14ac:dyDescent="0.2">
      <c r="A724" s="141"/>
      <c r="B724" s="141"/>
      <c r="C724" s="141"/>
      <c r="D724" s="141"/>
      <c r="E724" s="141"/>
      <c r="F724" s="141"/>
      <c r="G724" s="141"/>
      <c r="H724" s="141"/>
      <c r="I724" s="141"/>
      <c r="J724" s="141"/>
      <c r="K724" s="141"/>
      <c r="L724" s="141"/>
    </row>
    <row r="725" spans="1:12" ht="15.75" customHeight="1" x14ac:dyDescent="0.2">
      <c r="A725" s="141"/>
      <c r="B725" s="141"/>
      <c r="C725" s="141"/>
      <c r="D725" s="141"/>
      <c r="E725" s="141"/>
      <c r="F725" s="141"/>
      <c r="G725" s="141"/>
      <c r="H725" s="141"/>
      <c r="I725" s="141"/>
      <c r="J725" s="141"/>
      <c r="K725" s="141"/>
      <c r="L725" s="141"/>
    </row>
    <row r="726" spans="1:12" ht="15.75" customHeight="1" x14ac:dyDescent="0.2">
      <c r="A726" s="141"/>
      <c r="B726" s="141"/>
      <c r="C726" s="141"/>
      <c r="D726" s="141"/>
      <c r="E726" s="141"/>
      <c r="F726" s="141"/>
      <c r="G726" s="141"/>
      <c r="H726" s="141"/>
      <c r="I726" s="141"/>
      <c r="J726" s="141"/>
      <c r="K726" s="141"/>
      <c r="L726" s="141"/>
    </row>
    <row r="727" spans="1:12" ht="15.75" customHeight="1" x14ac:dyDescent="0.2">
      <c r="A727" s="141"/>
      <c r="B727" s="141"/>
      <c r="C727" s="141"/>
      <c r="D727" s="141"/>
      <c r="E727" s="141"/>
      <c r="F727" s="141"/>
      <c r="G727" s="141"/>
      <c r="H727" s="141"/>
      <c r="I727" s="141"/>
      <c r="J727" s="141"/>
      <c r="K727" s="141"/>
      <c r="L727" s="141"/>
    </row>
    <row r="728" spans="1:12" ht="15.75" customHeight="1" x14ac:dyDescent="0.2">
      <c r="A728" s="141"/>
      <c r="B728" s="141"/>
      <c r="C728" s="141"/>
      <c r="D728" s="141"/>
      <c r="E728" s="141"/>
      <c r="F728" s="141"/>
      <c r="G728" s="141"/>
      <c r="H728" s="141"/>
      <c r="I728" s="141"/>
      <c r="J728" s="141"/>
      <c r="K728" s="141"/>
      <c r="L728" s="141"/>
    </row>
    <row r="729" spans="1:12" ht="15.75" customHeight="1" x14ac:dyDescent="0.2">
      <c r="A729" s="141"/>
      <c r="B729" s="141"/>
      <c r="C729" s="141"/>
      <c r="D729" s="141"/>
      <c r="E729" s="141"/>
      <c r="F729" s="141"/>
      <c r="G729" s="141"/>
      <c r="H729" s="141"/>
      <c r="I729" s="141"/>
      <c r="J729" s="141"/>
      <c r="K729" s="141"/>
      <c r="L729" s="141"/>
    </row>
    <row r="730" spans="1:12" ht="15.75" customHeight="1" x14ac:dyDescent="0.2">
      <c r="A730" s="141"/>
      <c r="B730" s="141"/>
      <c r="C730" s="141"/>
      <c r="D730" s="141"/>
      <c r="E730" s="141"/>
      <c r="F730" s="141"/>
      <c r="G730" s="141"/>
      <c r="H730" s="141"/>
      <c r="I730" s="141"/>
      <c r="J730" s="141"/>
      <c r="K730" s="141"/>
      <c r="L730" s="141"/>
    </row>
    <row r="731" spans="1:12" ht="15.75" customHeight="1" x14ac:dyDescent="0.2">
      <c r="A731" s="141"/>
      <c r="B731" s="141"/>
      <c r="C731" s="141"/>
      <c r="D731" s="141"/>
      <c r="E731" s="141"/>
      <c r="F731" s="141"/>
      <c r="G731" s="141"/>
      <c r="H731" s="141"/>
      <c r="I731" s="141"/>
      <c r="J731" s="141"/>
      <c r="K731" s="141"/>
      <c r="L731" s="141"/>
    </row>
    <row r="732" spans="1:12" ht="15.75" customHeight="1" x14ac:dyDescent="0.2">
      <c r="A732" s="141"/>
      <c r="B732" s="141"/>
      <c r="C732" s="141"/>
      <c r="D732" s="141"/>
      <c r="E732" s="141"/>
      <c r="F732" s="141"/>
      <c r="G732" s="141"/>
      <c r="H732" s="141"/>
      <c r="I732" s="141"/>
      <c r="J732" s="141"/>
      <c r="K732" s="141"/>
      <c r="L732" s="141"/>
    </row>
    <row r="733" spans="1:12" ht="15.75" customHeight="1" x14ac:dyDescent="0.2">
      <c r="A733" s="141"/>
      <c r="B733" s="141"/>
      <c r="C733" s="141"/>
      <c r="D733" s="141"/>
      <c r="E733" s="141"/>
      <c r="F733" s="141"/>
      <c r="G733" s="141"/>
      <c r="H733" s="141"/>
      <c r="I733" s="141"/>
      <c r="J733" s="141"/>
      <c r="K733" s="141"/>
      <c r="L733" s="141"/>
    </row>
    <row r="734" spans="1:12" ht="15.75" customHeight="1" x14ac:dyDescent="0.2">
      <c r="A734" s="141"/>
      <c r="B734" s="141"/>
      <c r="C734" s="141"/>
      <c r="D734" s="141"/>
      <c r="E734" s="141"/>
      <c r="F734" s="141"/>
      <c r="G734" s="141"/>
      <c r="H734" s="141"/>
      <c r="I734" s="141"/>
      <c r="J734" s="141"/>
      <c r="K734" s="141"/>
      <c r="L734" s="141"/>
    </row>
    <row r="735" spans="1:12" ht="15.75" customHeight="1" x14ac:dyDescent="0.2">
      <c r="A735" s="141"/>
      <c r="B735" s="141"/>
      <c r="C735" s="141"/>
      <c r="D735" s="141"/>
      <c r="E735" s="141"/>
      <c r="F735" s="141"/>
      <c r="G735" s="141"/>
      <c r="H735" s="141"/>
      <c r="I735" s="141"/>
      <c r="J735" s="141"/>
      <c r="K735" s="141"/>
      <c r="L735" s="141"/>
    </row>
    <row r="736" spans="1:12" ht="15.75" customHeight="1" x14ac:dyDescent="0.2">
      <c r="A736" s="141"/>
      <c r="B736" s="141"/>
      <c r="C736" s="141"/>
      <c r="D736" s="141"/>
      <c r="E736" s="141"/>
      <c r="F736" s="141"/>
      <c r="G736" s="141"/>
      <c r="H736" s="141"/>
      <c r="I736" s="141"/>
      <c r="J736" s="141"/>
      <c r="K736" s="141"/>
      <c r="L736" s="141"/>
    </row>
    <row r="737" spans="1:12" ht="15.75" customHeight="1" x14ac:dyDescent="0.2">
      <c r="A737" s="141"/>
      <c r="B737" s="141"/>
      <c r="C737" s="141"/>
      <c r="D737" s="141"/>
      <c r="E737" s="141"/>
      <c r="F737" s="141"/>
      <c r="G737" s="141"/>
      <c r="H737" s="141"/>
      <c r="I737" s="141"/>
      <c r="J737" s="141"/>
      <c r="K737" s="141"/>
      <c r="L737" s="141"/>
    </row>
    <row r="738" spans="1:12" ht="15.75" customHeight="1" x14ac:dyDescent="0.2">
      <c r="A738" s="141"/>
      <c r="B738" s="141"/>
      <c r="C738" s="141"/>
      <c r="D738" s="141"/>
      <c r="E738" s="141"/>
      <c r="F738" s="141"/>
      <c r="G738" s="141"/>
      <c r="H738" s="141"/>
      <c r="I738" s="141"/>
      <c r="J738" s="141"/>
      <c r="K738" s="141"/>
      <c r="L738" s="141"/>
    </row>
    <row r="739" spans="1:12" ht="15.75" customHeight="1" x14ac:dyDescent="0.2">
      <c r="A739" s="141"/>
      <c r="B739" s="141"/>
      <c r="C739" s="141"/>
      <c r="D739" s="141"/>
      <c r="E739" s="141"/>
      <c r="F739" s="141"/>
      <c r="G739" s="141"/>
      <c r="H739" s="141"/>
      <c r="I739" s="141"/>
      <c r="J739" s="141"/>
      <c r="K739" s="141"/>
      <c r="L739" s="141"/>
    </row>
    <row r="740" spans="1:12" ht="15.75" customHeight="1" x14ac:dyDescent="0.2">
      <c r="A740" s="141"/>
      <c r="B740" s="141"/>
      <c r="C740" s="141"/>
      <c r="D740" s="141"/>
      <c r="E740" s="141"/>
      <c r="F740" s="141"/>
      <c r="G740" s="141"/>
      <c r="H740" s="141"/>
      <c r="I740" s="141"/>
      <c r="J740" s="141"/>
      <c r="K740" s="141"/>
      <c r="L740" s="141"/>
    </row>
    <row r="741" spans="1:12" ht="15.75" customHeight="1" x14ac:dyDescent="0.2">
      <c r="A741" s="141"/>
      <c r="B741" s="141"/>
      <c r="C741" s="141"/>
      <c r="D741" s="141"/>
      <c r="E741" s="141"/>
      <c r="F741" s="141"/>
      <c r="G741" s="141"/>
      <c r="H741" s="141"/>
      <c r="I741" s="141"/>
      <c r="J741" s="141"/>
      <c r="K741" s="141"/>
      <c r="L741" s="141"/>
    </row>
    <row r="742" spans="1:12" ht="15.75" customHeight="1" x14ac:dyDescent="0.2">
      <c r="A742" s="141"/>
      <c r="B742" s="141"/>
      <c r="C742" s="141"/>
      <c r="D742" s="141"/>
      <c r="E742" s="141"/>
      <c r="F742" s="141"/>
      <c r="G742" s="141"/>
      <c r="H742" s="141"/>
      <c r="I742" s="141"/>
      <c r="J742" s="141"/>
      <c r="K742" s="141"/>
      <c r="L742" s="141"/>
    </row>
    <row r="743" spans="1:12" ht="15.75" customHeight="1" x14ac:dyDescent="0.2">
      <c r="A743" s="141"/>
      <c r="B743" s="141"/>
      <c r="C743" s="141"/>
      <c r="D743" s="141"/>
      <c r="E743" s="141"/>
      <c r="F743" s="141"/>
      <c r="G743" s="141"/>
      <c r="H743" s="141"/>
      <c r="I743" s="141"/>
      <c r="J743" s="141"/>
      <c r="K743" s="141"/>
      <c r="L743" s="141"/>
    </row>
    <row r="744" spans="1:12" ht="15.75" customHeight="1" x14ac:dyDescent="0.2">
      <c r="A744" s="141"/>
      <c r="B744" s="141"/>
      <c r="C744" s="141"/>
      <c r="D744" s="141"/>
      <c r="E744" s="141"/>
      <c r="F744" s="141"/>
      <c r="G744" s="141"/>
      <c r="H744" s="141"/>
      <c r="I744" s="141"/>
      <c r="J744" s="141"/>
      <c r="K744" s="141"/>
      <c r="L744" s="141"/>
    </row>
    <row r="745" spans="1:12" ht="15.75" customHeight="1" x14ac:dyDescent="0.2">
      <c r="A745" s="141"/>
      <c r="B745" s="141"/>
      <c r="C745" s="141"/>
      <c r="D745" s="141"/>
      <c r="E745" s="141"/>
      <c r="F745" s="141"/>
      <c r="G745" s="141"/>
      <c r="H745" s="141"/>
      <c r="I745" s="141"/>
      <c r="J745" s="141"/>
      <c r="K745" s="141"/>
      <c r="L745" s="141"/>
    </row>
    <row r="746" spans="1:12" ht="15.75" customHeight="1" x14ac:dyDescent="0.2">
      <c r="A746" s="141"/>
      <c r="B746" s="141"/>
      <c r="C746" s="141"/>
      <c r="D746" s="141"/>
      <c r="E746" s="141"/>
      <c r="F746" s="141"/>
      <c r="G746" s="141"/>
      <c r="H746" s="141"/>
      <c r="I746" s="141"/>
      <c r="J746" s="141"/>
      <c r="K746" s="141"/>
      <c r="L746" s="141"/>
    </row>
    <row r="747" spans="1:12" ht="15.75" customHeight="1" x14ac:dyDescent="0.2">
      <c r="A747" s="141"/>
      <c r="B747" s="141"/>
      <c r="C747" s="141"/>
      <c r="D747" s="141"/>
      <c r="E747" s="141"/>
      <c r="F747" s="141"/>
      <c r="G747" s="141"/>
      <c r="H747" s="141"/>
      <c r="I747" s="141"/>
      <c r="J747" s="141"/>
      <c r="K747" s="141"/>
      <c r="L747" s="141"/>
    </row>
    <row r="748" spans="1:12" ht="15.75" customHeight="1" x14ac:dyDescent="0.2">
      <c r="A748" s="141"/>
      <c r="B748" s="141"/>
      <c r="C748" s="141"/>
      <c r="D748" s="141"/>
      <c r="E748" s="141"/>
      <c r="F748" s="141"/>
      <c r="G748" s="141"/>
      <c r="H748" s="141"/>
      <c r="I748" s="141"/>
      <c r="J748" s="141"/>
      <c r="K748" s="141"/>
      <c r="L748" s="141"/>
    </row>
    <row r="749" spans="1:12" ht="15.75" customHeight="1" x14ac:dyDescent="0.2">
      <c r="A749" s="141"/>
      <c r="B749" s="141"/>
      <c r="C749" s="141"/>
      <c r="D749" s="141"/>
      <c r="E749" s="141"/>
      <c r="F749" s="141"/>
      <c r="G749" s="141"/>
      <c r="H749" s="141"/>
      <c r="I749" s="141"/>
      <c r="J749" s="141"/>
      <c r="K749" s="141"/>
      <c r="L749" s="141"/>
    </row>
    <row r="750" spans="1:12" ht="15.75" customHeight="1" x14ac:dyDescent="0.2">
      <c r="A750" s="141"/>
      <c r="B750" s="141"/>
      <c r="C750" s="141"/>
      <c r="D750" s="141"/>
      <c r="E750" s="141"/>
      <c r="F750" s="141"/>
      <c r="G750" s="141"/>
      <c r="H750" s="141"/>
      <c r="I750" s="141"/>
      <c r="J750" s="141"/>
      <c r="K750" s="141"/>
      <c r="L750" s="141"/>
    </row>
    <row r="751" spans="1:12" ht="15.75" customHeight="1" x14ac:dyDescent="0.2">
      <c r="A751" s="141"/>
      <c r="B751" s="141"/>
      <c r="C751" s="141"/>
      <c r="D751" s="141"/>
      <c r="E751" s="141"/>
      <c r="F751" s="141"/>
      <c r="G751" s="141"/>
      <c r="H751" s="141"/>
      <c r="I751" s="141"/>
      <c r="J751" s="141"/>
      <c r="K751" s="141"/>
      <c r="L751" s="141"/>
    </row>
    <row r="752" spans="1:12" ht="15.75" customHeight="1" x14ac:dyDescent="0.2">
      <c r="A752" s="141"/>
      <c r="B752" s="141"/>
      <c r="C752" s="141"/>
      <c r="D752" s="141"/>
      <c r="E752" s="141"/>
      <c r="F752" s="141"/>
      <c r="G752" s="141"/>
      <c r="H752" s="141"/>
      <c r="I752" s="141"/>
      <c r="J752" s="141"/>
      <c r="K752" s="141"/>
      <c r="L752" s="141"/>
    </row>
    <row r="753" spans="1:12" ht="15.75" customHeight="1" x14ac:dyDescent="0.2">
      <c r="A753" s="141"/>
      <c r="B753" s="141"/>
      <c r="C753" s="141"/>
      <c r="D753" s="141"/>
      <c r="E753" s="141"/>
      <c r="F753" s="141"/>
      <c r="G753" s="141"/>
      <c r="H753" s="141"/>
      <c r="I753" s="141"/>
      <c r="J753" s="141"/>
      <c r="K753" s="141"/>
      <c r="L753" s="141"/>
    </row>
    <row r="754" spans="1:12" ht="15.75" customHeight="1" x14ac:dyDescent="0.2">
      <c r="A754" s="141"/>
      <c r="B754" s="141"/>
      <c r="C754" s="141"/>
      <c r="D754" s="141"/>
      <c r="E754" s="141"/>
      <c r="F754" s="141"/>
      <c r="G754" s="141"/>
      <c r="H754" s="141"/>
      <c r="I754" s="141"/>
      <c r="J754" s="141"/>
      <c r="K754" s="141"/>
      <c r="L754" s="141"/>
    </row>
    <row r="755" spans="1:12" ht="15.75" customHeight="1" x14ac:dyDescent="0.2">
      <c r="A755" s="141"/>
      <c r="B755" s="141"/>
      <c r="C755" s="141"/>
      <c r="D755" s="141"/>
      <c r="E755" s="141"/>
      <c r="F755" s="141"/>
      <c r="G755" s="141"/>
      <c r="H755" s="141"/>
      <c r="I755" s="141"/>
      <c r="J755" s="141"/>
      <c r="K755" s="141"/>
      <c r="L755" s="141"/>
    </row>
    <row r="756" spans="1:12" ht="15.75" customHeight="1" x14ac:dyDescent="0.2">
      <c r="A756" s="141"/>
      <c r="B756" s="141"/>
      <c r="C756" s="141"/>
      <c r="D756" s="141"/>
      <c r="E756" s="141"/>
      <c r="F756" s="141"/>
      <c r="G756" s="141"/>
      <c r="H756" s="141"/>
      <c r="I756" s="141"/>
      <c r="J756" s="141"/>
      <c r="K756" s="141"/>
      <c r="L756" s="141"/>
    </row>
    <row r="757" spans="1:12" ht="15.75" customHeight="1" x14ac:dyDescent="0.2">
      <c r="A757" s="141"/>
      <c r="B757" s="141"/>
      <c r="C757" s="141"/>
      <c r="D757" s="141"/>
      <c r="E757" s="141"/>
      <c r="F757" s="141"/>
      <c r="G757" s="141"/>
      <c r="H757" s="141"/>
      <c r="I757" s="141"/>
      <c r="J757" s="141"/>
      <c r="K757" s="141"/>
      <c r="L757" s="141"/>
    </row>
    <row r="758" spans="1:12" ht="15.75" customHeight="1" x14ac:dyDescent="0.2">
      <c r="A758" s="141"/>
      <c r="B758" s="141"/>
      <c r="C758" s="141"/>
      <c r="D758" s="141"/>
      <c r="E758" s="141"/>
      <c r="F758" s="141"/>
      <c r="G758" s="141"/>
      <c r="H758" s="141"/>
      <c r="I758" s="141"/>
      <c r="J758" s="141"/>
      <c r="K758" s="141"/>
      <c r="L758" s="141"/>
    </row>
    <row r="759" spans="1:12" ht="15.75" customHeight="1" x14ac:dyDescent="0.2">
      <c r="A759" s="141"/>
      <c r="B759" s="141"/>
      <c r="C759" s="141"/>
      <c r="D759" s="141"/>
      <c r="E759" s="141"/>
      <c r="F759" s="141"/>
      <c r="G759" s="141"/>
      <c r="H759" s="141"/>
      <c r="I759" s="141"/>
      <c r="J759" s="141"/>
      <c r="K759" s="141"/>
      <c r="L759" s="141"/>
    </row>
    <row r="760" spans="1:12" ht="15.75" customHeight="1" x14ac:dyDescent="0.2">
      <c r="A760" s="141"/>
      <c r="B760" s="141"/>
      <c r="C760" s="141"/>
      <c r="D760" s="141"/>
      <c r="E760" s="141"/>
      <c r="F760" s="141"/>
      <c r="G760" s="141"/>
      <c r="H760" s="141"/>
      <c r="I760" s="141"/>
      <c r="J760" s="141"/>
      <c r="K760" s="141"/>
      <c r="L760" s="141"/>
    </row>
    <row r="761" spans="1:12" ht="15.75" customHeight="1" x14ac:dyDescent="0.2">
      <c r="A761" s="141"/>
      <c r="B761" s="141"/>
      <c r="C761" s="141"/>
      <c r="D761" s="141"/>
      <c r="E761" s="141"/>
      <c r="F761" s="141"/>
      <c r="G761" s="141"/>
      <c r="H761" s="141"/>
      <c r="I761" s="141"/>
      <c r="J761" s="141"/>
      <c r="K761" s="141"/>
      <c r="L761" s="141"/>
    </row>
    <row r="762" spans="1:12" ht="15.75" customHeight="1" x14ac:dyDescent="0.2">
      <c r="A762" s="141"/>
      <c r="B762" s="141"/>
      <c r="C762" s="141"/>
      <c r="D762" s="141"/>
      <c r="E762" s="141"/>
      <c r="F762" s="141"/>
      <c r="G762" s="141"/>
      <c r="H762" s="141"/>
      <c r="I762" s="141"/>
      <c r="J762" s="141"/>
      <c r="K762" s="141"/>
      <c r="L762" s="141"/>
    </row>
    <row r="763" spans="1:12" ht="15.75" customHeight="1" x14ac:dyDescent="0.2">
      <c r="A763" s="141"/>
      <c r="B763" s="141"/>
      <c r="C763" s="141"/>
      <c r="D763" s="141"/>
      <c r="E763" s="141"/>
      <c r="F763" s="141"/>
      <c r="G763" s="141"/>
      <c r="H763" s="141"/>
      <c r="I763" s="141"/>
      <c r="J763" s="141"/>
      <c r="K763" s="141"/>
      <c r="L763" s="141"/>
    </row>
    <row r="764" spans="1:12" ht="15.75" customHeight="1" x14ac:dyDescent="0.2">
      <c r="A764" s="141"/>
      <c r="B764" s="141"/>
      <c r="C764" s="141"/>
      <c r="D764" s="141"/>
      <c r="E764" s="141"/>
      <c r="F764" s="141"/>
      <c r="G764" s="141"/>
      <c r="H764" s="141"/>
      <c r="I764" s="141"/>
      <c r="J764" s="141"/>
      <c r="K764" s="141"/>
      <c r="L764" s="141"/>
    </row>
    <row r="765" spans="1:12" ht="15.75" customHeight="1" x14ac:dyDescent="0.2">
      <c r="A765" s="141"/>
      <c r="B765" s="141"/>
      <c r="C765" s="141"/>
      <c r="D765" s="141"/>
      <c r="E765" s="141"/>
      <c r="F765" s="141"/>
      <c r="G765" s="141"/>
      <c r="H765" s="141"/>
      <c r="I765" s="141"/>
      <c r="J765" s="141"/>
      <c r="K765" s="141"/>
      <c r="L765" s="141"/>
    </row>
    <row r="766" spans="1:12" ht="15.75" customHeight="1" x14ac:dyDescent="0.2">
      <c r="A766" s="141"/>
      <c r="B766" s="141"/>
      <c r="C766" s="141"/>
      <c r="D766" s="141"/>
      <c r="E766" s="141"/>
      <c r="F766" s="141"/>
      <c r="G766" s="141"/>
      <c r="H766" s="141"/>
      <c r="I766" s="141"/>
      <c r="J766" s="141"/>
      <c r="K766" s="141"/>
      <c r="L766" s="141"/>
    </row>
    <row r="767" spans="1:12" ht="15.75" customHeight="1" x14ac:dyDescent="0.2">
      <c r="A767" s="141"/>
      <c r="B767" s="141"/>
      <c r="C767" s="141"/>
      <c r="D767" s="141"/>
      <c r="E767" s="141"/>
      <c r="F767" s="141"/>
      <c r="G767" s="141"/>
      <c r="H767" s="141"/>
      <c r="I767" s="141"/>
      <c r="J767" s="141"/>
      <c r="K767" s="141"/>
      <c r="L767" s="141"/>
    </row>
    <row r="768" spans="1:12" ht="15.75" customHeight="1" x14ac:dyDescent="0.2">
      <c r="A768" s="141"/>
      <c r="B768" s="141"/>
      <c r="C768" s="141"/>
      <c r="D768" s="141"/>
      <c r="E768" s="141"/>
      <c r="F768" s="141"/>
      <c r="G768" s="141"/>
      <c r="H768" s="141"/>
      <c r="I768" s="141"/>
      <c r="J768" s="141"/>
      <c r="K768" s="141"/>
      <c r="L768" s="141"/>
    </row>
    <row r="769" spans="1:12" ht="15.75" customHeight="1" x14ac:dyDescent="0.2">
      <c r="A769" s="141"/>
      <c r="B769" s="141"/>
      <c r="C769" s="141"/>
      <c r="D769" s="141"/>
      <c r="E769" s="141"/>
      <c r="F769" s="141"/>
      <c r="G769" s="141"/>
      <c r="H769" s="141"/>
      <c r="I769" s="141"/>
      <c r="J769" s="141"/>
      <c r="K769" s="141"/>
      <c r="L769" s="141"/>
    </row>
    <row r="770" spans="1:12" ht="15.75" customHeight="1" x14ac:dyDescent="0.2">
      <c r="A770" s="141"/>
      <c r="B770" s="141"/>
      <c r="C770" s="141"/>
      <c r="D770" s="141"/>
      <c r="E770" s="141"/>
      <c r="F770" s="141"/>
      <c r="G770" s="141"/>
      <c r="H770" s="141"/>
      <c r="I770" s="141"/>
      <c r="J770" s="141"/>
      <c r="K770" s="141"/>
      <c r="L770" s="141"/>
    </row>
    <row r="771" spans="1:12" ht="15.75" customHeight="1" x14ac:dyDescent="0.2">
      <c r="A771" s="141"/>
      <c r="B771" s="141"/>
      <c r="C771" s="141"/>
      <c r="D771" s="141"/>
      <c r="E771" s="141"/>
      <c r="F771" s="141"/>
      <c r="G771" s="141"/>
      <c r="H771" s="141"/>
      <c r="I771" s="141"/>
      <c r="J771" s="141"/>
      <c r="K771" s="141"/>
      <c r="L771" s="141"/>
    </row>
    <row r="772" spans="1:12" ht="15.75" customHeight="1" x14ac:dyDescent="0.2">
      <c r="A772" s="141"/>
      <c r="B772" s="141"/>
      <c r="C772" s="141"/>
      <c r="D772" s="141"/>
      <c r="E772" s="141"/>
      <c r="F772" s="141"/>
      <c r="G772" s="141"/>
      <c r="H772" s="141"/>
      <c r="I772" s="141"/>
      <c r="J772" s="141"/>
      <c r="K772" s="141"/>
      <c r="L772" s="141"/>
    </row>
    <row r="773" spans="1:12" ht="15.75" customHeight="1" x14ac:dyDescent="0.2">
      <c r="A773" s="141"/>
      <c r="B773" s="141"/>
      <c r="C773" s="141"/>
      <c r="D773" s="141"/>
      <c r="E773" s="141"/>
      <c r="F773" s="141"/>
      <c r="G773" s="141"/>
      <c r="H773" s="141"/>
      <c r="I773" s="141"/>
      <c r="J773" s="141"/>
      <c r="K773" s="141"/>
      <c r="L773" s="141"/>
    </row>
    <row r="774" spans="1:12" ht="15.75" customHeight="1" x14ac:dyDescent="0.2">
      <c r="A774" s="141"/>
      <c r="B774" s="141"/>
      <c r="C774" s="141"/>
      <c r="D774" s="141"/>
      <c r="E774" s="141"/>
      <c r="F774" s="141"/>
      <c r="G774" s="141"/>
      <c r="H774" s="141"/>
      <c r="I774" s="141"/>
      <c r="J774" s="141"/>
      <c r="K774" s="141"/>
      <c r="L774" s="141"/>
    </row>
    <row r="775" spans="1:12" ht="15.75" customHeight="1" x14ac:dyDescent="0.2">
      <c r="A775" s="141"/>
      <c r="B775" s="141"/>
      <c r="C775" s="141"/>
      <c r="D775" s="141"/>
      <c r="E775" s="141"/>
      <c r="F775" s="141"/>
      <c r="G775" s="141"/>
      <c r="H775" s="141"/>
      <c r="I775" s="141"/>
      <c r="J775" s="141"/>
      <c r="K775" s="141"/>
      <c r="L775" s="141"/>
    </row>
    <row r="776" spans="1:12" ht="15.75" customHeight="1" x14ac:dyDescent="0.2">
      <c r="A776" s="141"/>
      <c r="B776" s="141"/>
      <c r="C776" s="141"/>
      <c r="D776" s="141"/>
      <c r="E776" s="141"/>
      <c r="F776" s="141"/>
      <c r="G776" s="141"/>
      <c r="H776" s="141"/>
      <c r="I776" s="141"/>
      <c r="J776" s="141"/>
      <c r="K776" s="141"/>
      <c r="L776" s="141"/>
    </row>
    <row r="777" spans="1:12" ht="15.75" customHeight="1" x14ac:dyDescent="0.2">
      <c r="A777" s="141"/>
      <c r="B777" s="141"/>
      <c r="C777" s="141"/>
      <c r="D777" s="141"/>
      <c r="E777" s="141"/>
      <c r="F777" s="141"/>
      <c r="G777" s="141"/>
      <c r="H777" s="141"/>
      <c r="I777" s="141"/>
      <c r="J777" s="141"/>
      <c r="K777" s="141"/>
      <c r="L777" s="141"/>
    </row>
    <row r="778" spans="1:12" ht="15.75" customHeight="1" x14ac:dyDescent="0.2">
      <c r="A778" s="141"/>
      <c r="B778" s="141"/>
      <c r="C778" s="141"/>
      <c r="D778" s="141"/>
      <c r="E778" s="141"/>
      <c r="F778" s="141"/>
      <c r="G778" s="141"/>
      <c r="H778" s="141"/>
      <c r="I778" s="141"/>
      <c r="J778" s="141"/>
      <c r="K778" s="141"/>
      <c r="L778" s="141"/>
    </row>
    <row r="779" spans="1:12" ht="15.75" customHeight="1" x14ac:dyDescent="0.2">
      <c r="A779" s="141"/>
      <c r="B779" s="141"/>
      <c r="C779" s="141"/>
      <c r="D779" s="141"/>
      <c r="E779" s="141"/>
      <c r="F779" s="141"/>
      <c r="G779" s="141"/>
      <c r="H779" s="141"/>
      <c r="I779" s="141"/>
      <c r="J779" s="141"/>
      <c r="K779" s="141"/>
      <c r="L779" s="141"/>
    </row>
    <row r="780" spans="1:12" ht="15.75" customHeight="1" x14ac:dyDescent="0.2">
      <c r="A780" s="141"/>
      <c r="B780" s="141"/>
      <c r="C780" s="141"/>
      <c r="D780" s="141"/>
      <c r="E780" s="141"/>
      <c r="F780" s="141"/>
      <c r="G780" s="141"/>
      <c r="H780" s="141"/>
      <c r="I780" s="141"/>
      <c r="J780" s="141"/>
      <c r="K780" s="141"/>
      <c r="L780" s="141"/>
    </row>
    <row r="781" spans="1:12" ht="15.75" customHeight="1" x14ac:dyDescent="0.2">
      <c r="A781" s="141"/>
      <c r="B781" s="141"/>
      <c r="C781" s="141"/>
      <c r="D781" s="141"/>
      <c r="E781" s="141"/>
      <c r="F781" s="141"/>
      <c r="G781" s="141"/>
      <c r="H781" s="141"/>
      <c r="I781" s="141"/>
      <c r="J781" s="141"/>
      <c r="K781" s="141"/>
      <c r="L781" s="141"/>
    </row>
    <row r="782" spans="1:12" ht="15.75" customHeight="1" x14ac:dyDescent="0.2">
      <c r="A782" s="141"/>
      <c r="B782" s="141"/>
      <c r="C782" s="141"/>
      <c r="D782" s="141"/>
      <c r="E782" s="141"/>
      <c r="F782" s="141"/>
      <c r="G782" s="141"/>
      <c r="H782" s="141"/>
      <c r="I782" s="141"/>
      <c r="J782" s="141"/>
      <c r="K782" s="141"/>
      <c r="L782" s="141"/>
    </row>
    <row r="783" spans="1:12" ht="15.75" customHeight="1" x14ac:dyDescent="0.2">
      <c r="A783" s="141"/>
      <c r="B783" s="141"/>
      <c r="C783" s="141"/>
      <c r="D783" s="141"/>
      <c r="E783" s="141"/>
      <c r="F783" s="141"/>
      <c r="G783" s="141"/>
      <c r="H783" s="141"/>
      <c r="I783" s="141"/>
      <c r="J783" s="141"/>
      <c r="K783" s="141"/>
      <c r="L783" s="141"/>
    </row>
    <row r="784" spans="1:12" ht="15.75" customHeight="1" x14ac:dyDescent="0.2">
      <c r="A784" s="141"/>
      <c r="B784" s="141"/>
      <c r="C784" s="141"/>
      <c r="D784" s="141"/>
      <c r="E784" s="141"/>
      <c r="F784" s="141"/>
      <c r="G784" s="141"/>
      <c r="H784" s="141"/>
      <c r="I784" s="141"/>
      <c r="J784" s="141"/>
      <c r="K784" s="141"/>
      <c r="L784" s="141"/>
    </row>
    <row r="785" spans="1:12" ht="15.75" customHeight="1" x14ac:dyDescent="0.2">
      <c r="A785" s="141"/>
      <c r="B785" s="141"/>
      <c r="C785" s="141"/>
      <c r="D785" s="141"/>
      <c r="E785" s="141"/>
      <c r="F785" s="141"/>
      <c r="G785" s="141"/>
      <c r="H785" s="141"/>
      <c r="I785" s="141"/>
      <c r="J785" s="141"/>
      <c r="K785" s="141"/>
      <c r="L785" s="141"/>
    </row>
    <row r="786" spans="1:12" ht="15.75" customHeight="1" x14ac:dyDescent="0.2">
      <c r="A786" s="141"/>
      <c r="B786" s="141"/>
      <c r="C786" s="141"/>
      <c r="D786" s="141"/>
      <c r="E786" s="141"/>
      <c r="F786" s="141"/>
      <c r="G786" s="141"/>
      <c r="H786" s="141"/>
      <c r="I786" s="141"/>
      <c r="J786" s="141"/>
      <c r="K786" s="141"/>
      <c r="L786" s="141"/>
    </row>
    <row r="787" spans="1:12" ht="15.75" customHeight="1" x14ac:dyDescent="0.2">
      <c r="A787" s="141"/>
      <c r="B787" s="141"/>
      <c r="C787" s="141"/>
      <c r="D787" s="141"/>
      <c r="E787" s="141"/>
      <c r="F787" s="141"/>
      <c r="G787" s="141"/>
      <c r="H787" s="141"/>
      <c r="I787" s="141"/>
      <c r="J787" s="141"/>
      <c r="K787" s="141"/>
      <c r="L787" s="141"/>
    </row>
    <row r="788" spans="1:12" ht="15.75" customHeight="1" x14ac:dyDescent="0.2">
      <c r="A788" s="141"/>
      <c r="B788" s="141"/>
      <c r="C788" s="141"/>
      <c r="D788" s="141"/>
      <c r="E788" s="141"/>
      <c r="F788" s="141"/>
      <c r="G788" s="141"/>
      <c r="H788" s="141"/>
      <c r="I788" s="141"/>
      <c r="J788" s="141"/>
      <c r="K788" s="141"/>
      <c r="L788" s="141"/>
    </row>
    <row r="789" spans="1:12" ht="15.75" customHeight="1" x14ac:dyDescent="0.2">
      <c r="A789" s="141"/>
      <c r="B789" s="141"/>
      <c r="C789" s="141"/>
      <c r="D789" s="141"/>
      <c r="E789" s="141"/>
      <c r="F789" s="141"/>
      <c r="G789" s="141"/>
      <c r="H789" s="141"/>
      <c r="I789" s="141"/>
      <c r="J789" s="141"/>
      <c r="K789" s="141"/>
      <c r="L789" s="141"/>
    </row>
    <row r="790" spans="1:12" ht="15.75" customHeight="1" x14ac:dyDescent="0.2">
      <c r="A790" s="141"/>
      <c r="B790" s="141"/>
      <c r="C790" s="141"/>
      <c r="D790" s="141"/>
      <c r="E790" s="141"/>
      <c r="F790" s="141"/>
      <c r="G790" s="141"/>
      <c r="H790" s="141"/>
      <c r="I790" s="141"/>
      <c r="J790" s="141"/>
      <c r="K790" s="141"/>
      <c r="L790" s="141"/>
    </row>
    <row r="791" spans="1:12" ht="15.75" customHeight="1" x14ac:dyDescent="0.2">
      <c r="A791" s="141"/>
      <c r="B791" s="141"/>
      <c r="C791" s="141"/>
      <c r="D791" s="141"/>
      <c r="E791" s="141"/>
      <c r="F791" s="141"/>
      <c r="G791" s="141"/>
      <c r="H791" s="141"/>
      <c r="I791" s="141"/>
      <c r="J791" s="141"/>
      <c r="K791" s="141"/>
      <c r="L791" s="141"/>
    </row>
    <row r="792" spans="1:12" ht="15.75" customHeight="1" x14ac:dyDescent="0.2">
      <c r="A792" s="141"/>
      <c r="B792" s="141"/>
      <c r="C792" s="141"/>
      <c r="D792" s="141"/>
      <c r="E792" s="141"/>
      <c r="F792" s="141"/>
      <c r="G792" s="141"/>
      <c r="H792" s="141"/>
      <c r="I792" s="141"/>
      <c r="J792" s="141"/>
      <c r="K792" s="141"/>
      <c r="L792" s="141"/>
    </row>
    <row r="793" spans="1:12" ht="15.75" customHeight="1" x14ac:dyDescent="0.2">
      <c r="A793" s="141"/>
      <c r="B793" s="141"/>
      <c r="C793" s="141"/>
      <c r="D793" s="141"/>
      <c r="E793" s="141"/>
      <c r="F793" s="141"/>
      <c r="G793" s="141"/>
      <c r="H793" s="141"/>
      <c r="I793" s="141"/>
      <c r="J793" s="141"/>
      <c r="K793" s="141"/>
      <c r="L793" s="141"/>
    </row>
    <row r="794" spans="1:12" ht="15.75" customHeight="1" x14ac:dyDescent="0.2">
      <c r="A794" s="141"/>
      <c r="B794" s="141"/>
      <c r="C794" s="141"/>
      <c r="D794" s="141"/>
      <c r="E794" s="141"/>
      <c r="F794" s="141"/>
      <c r="G794" s="141"/>
      <c r="H794" s="141"/>
      <c r="I794" s="141"/>
      <c r="J794" s="141"/>
      <c r="K794" s="141"/>
      <c r="L794" s="141"/>
    </row>
    <row r="795" spans="1:12" ht="15.75" customHeight="1" x14ac:dyDescent="0.2">
      <c r="A795" s="141"/>
      <c r="B795" s="141"/>
      <c r="C795" s="141"/>
      <c r="D795" s="141"/>
      <c r="E795" s="141"/>
      <c r="F795" s="141"/>
      <c r="G795" s="141"/>
      <c r="H795" s="141"/>
      <c r="I795" s="141"/>
      <c r="J795" s="141"/>
      <c r="K795" s="141"/>
      <c r="L795" s="141"/>
    </row>
    <row r="796" spans="1:12" ht="15.75" customHeight="1" x14ac:dyDescent="0.2">
      <c r="A796" s="141"/>
      <c r="B796" s="141"/>
      <c r="C796" s="141"/>
      <c r="D796" s="141"/>
      <c r="E796" s="141"/>
      <c r="F796" s="141"/>
      <c r="G796" s="141"/>
      <c r="H796" s="141"/>
      <c r="I796" s="141"/>
      <c r="J796" s="141"/>
      <c r="K796" s="141"/>
      <c r="L796" s="141"/>
    </row>
    <row r="797" spans="1:12" ht="15.75" customHeight="1" x14ac:dyDescent="0.2">
      <c r="A797" s="141"/>
      <c r="B797" s="141"/>
      <c r="C797" s="141"/>
      <c r="D797" s="141"/>
      <c r="E797" s="141"/>
      <c r="F797" s="141"/>
      <c r="G797" s="141"/>
      <c r="H797" s="141"/>
      <c r="I797" s="141"/>
      <c r="J797" s="141"/>
      <c r="K797" s="141"/>
      <c r="L797" s="141"/>
    </row>
    <row r="798" spans="1:12" ht="15.75" customHeight="1" x14ac:dyDescent="0.2">
      <c r="A798" s="141"/>
      <c r="B798" s="141"/>
      <c r="C798" s="141"/>
      <c r="D798" s="141"/>
      <c r="E798" s="141"/>
      <c r="F798" s="141"/>
      <c r="G798" s="141"/>
      <c r="H798" s="141"/>
      <c r="I798" s="141"/>
      <c r="J798" s="141"/>
      <c r="K798" s="141"/>
      <c r="L798" s="141"/>
    </row>
    <row r="799" spans="1:12" ht="15.75" customHeight="1" x14ac:dyDescent="0.2">
      <c r="A799" s="141"/>
      <c r="B799" s="141"/>
      <c r="C799" s="141"/>
      <c r="D799" s="141"/>
      <c r="E799" s="141"/>
      <c r="F799" s="141"/>
      <c r="G799" s="141"/>
      <c r="H799" s="141"/>
      <c r="I799" s="141"/>
      <c r="J799" s="141"/>
      <c r="K799" s="141"/>
      <c r="L799" s="141"/>
    </row>
    <row r="800" spans="1:12" ht="15.75" customHeight="1" x14ac:dyDescent="0.2">
      <c r="A800" s="141"/>
      <c r="B800" s="141"/>
      <c r="C800" s="141"/>
      <c r="D800" s="141"/>
      <c r="E800" s="141"/>
      <c r="F800" s="141"/>
      <c r="G800" s="141"/>
      <c r="H800" s="141"/>
      <c r="I800" s="141"/>
      <c r="J800" s="141"/>
      <c r="K800" s="141"/>
      <c r="L800" s="141"/>
    </row>
    <row r="801" spans="1:12" ht="15.75" customHeight="1" x14ac:dyDescent="0.2">
      <c r="A801" s="141"/>
      <c r="B801" s="141"/>
      <c r="C801" s="141"/>
      <c r="D801" s="141"/>
      <c r="E801" s="141"/>
      <c r="F801" s="141"/>
      <c r="G801" s="141"/>
      <c r="H801" s="141"/>
      <c r="I801" s="141"/>
      <c r="J801" s="141"/>
      <c r="K801" s="141"/>
      <c r="L801" s="141"/>
    </row>
    <row r="802" spans="1:12" ht="15.75" customHeight="1" x14ac:dyDescent="0.2">
      <c r="A802" s="141"/>
      <c r="B802" s="141"/>
      <c r="C802" s="141"/>
      <c r="D802" s="141"/>
      <c r="E802" s="141"/>
      <c r="F802" s="141"/>
      <c r="G802" s="141"/>
      <c r="H802" s="141"/>
      <c r="I802" s="141"/>
      <c r="J802" s="141"/>
      <c r="K802" s="141"/>
      <c r="L802" s="141"/>
    </row>
    <row r="803" spans="1:12" ht="15.75" customHeight="1" x14ac:dyDescent="0.2">
      <c r="A803" s="141"/>
      <c r="B803" s="141"/>
      <c r="C803" s="141"/>
      <c r="D803" s="141"/>
      <c r="E803" s="141"/>
      <c r="F803" s="141"/>
      <c r="G803" s="141"/>
      <c r="H803" s="141"/>
      <c r="I803" s="141"/>
      <c r="J803" s="141"/>
      <c r="K803" s="141"/>
      <c r="L803" s="141"/>
    </row>
    <row r="804" spans="1:12" ht="15.75" customHeight="1" x14ac:dyDescent="0.2">
      <c r="A804" s="141"/>
      <c r="B804" s="141"/>
      <c r="C804" s="141"/>
      <c r="D804" s="141"/>
      <c r="E804" s="141"/>
      <c r="F804" s="141"/>
      <c r="G804" s="141"/>
      <c r="H804" s="141"/>
      <c r="I804" s="141"/>
      <c r="J804" s="141"/>
      <c r="K804" s="141"/>
      <c r="L804" s="141"/>
    </row>
    <row r="805" spans="1:12" ht="15.75" customHeight="1" x14ac:dyDescent="0.2">
      <c r="A805" s="141"/>
      <c r="B805" s="141"/>
      <c r="C805" s="141"/>
      <c r="D805" s="141"/>
      <c r="E805" s="141"/>
      <c r="F805" s="141"/>
      <c r="G805" s="141"/>
      <c r="H805" s="141"/>
      <c r="I805" s="141"/>
      <c r="J805" s="141"/>
      <c r="K805" s="141"/>
      <c r="L805" s="141"/>
    </row>
    <row r="806" spans="1:12" ht="15.75" customHeight="1" x14ac:dyDescent="0.2">
      <c r="A806" s="141"/>
      <c r="B806" s="141"/>
      <c r="C806" s="141"/>
      <c r="D806" s="141"/>
      <c r="E806" s="141"/>
      <c r="F806" s="141"/>
      <c r="G806" s="141"/>
      <c r="H806" s="141"/>
      <c r="I806" s="141"/>
      <c r="J806" s="141"/>
      <c r="K806" s="141"/>
      <c r="L806" s="141"/>
    </row>
    <row r="807" spans="1:12" ht="15.75" customHeight="1" x14ac:dyDescent="0.2">
      <c r="A807" s="141"/>
      <c r="B807" s="141"/>
      <c r="C807" s="141"/>
      <c r="D807" s="141"/>
      <c r="E807" s="141"/>
      <c r="F807" s="141"/>
      <c r="G807" s="141"/>
      <c r="H807" s="141"/>
      <c r="I807" s="141"/>
      <c r="J807" s="141"/>
      <c r="K807" s="141"/>
      <c r="L807" s="141"/>
    </row>
    <row r="808" spans="1:12" ht="15.75" customHeight="1" x14ac:dyDescent="0.2">
      <c r="A808" s="141"/>
      <c r="B808" s="141"/>
      <c r="C808" s="141"/>
      <c r="D808" s="141"/>
      <c r="E808" s="141"/>
      <c r="F808" s="141"/>
      <c r="G808" s="141"/>
      <c r="H808" s="141"/>
      <c r="I808" s="141"/>
      <c r="J808" s="141"/>
      <c r="K808" s="141"/>
      <c r="L808" s="141"/>
    </row>
    <row r="809" spans="1:12" ht="15.75" customHeight="1" x14ac:dyDescent="0.2">
      <c r="A809" s="141"/>
      <c r="B809" s="141"/>
      <c r="C809" s="141"/>
      <c r="D809" s="141"/>
      <c r="E809" s="141"/>
      <c r="F809" s="141"/>
      <c r="G809" s="141"/>
      <c r="H809" s="141"/>
      <c r="I809" s="141"/>
      <c r="J809" s="141"/>
      <c r="K809" s="141"/>
      <c r="L809" s="141"/>
    </row>
    <row r="810" spans="1:12" ht="15.75" customHeight="1" x14ac:dyDescent="0.2">
      <c r="A810" s="141"/>
      <c r="B810" s="141"/>
      <c r="C810" s="141"/>
      <c r="D810" s="141"/>
      <c r="E810" s="141"/>
      <c r="F810" s="141"/>
      <c r="G810" s="141"/>
      <c r="H810" s="141"/>
      <c r="I810" s="141"/>
      <c r="J810" s="141"/>
      <c r="K810" s="141"/>
      <c r="L810" s="141"/>
    </row>
    <row r="811" spans="1:12" ht="15.75" customHeight="1" x14ac:dyDescent="0.2">
      <c r="A811" s="141"/>
      <c r="B811" s="141"/>
      <c r="C811" s="141"/>
      <c r="D811" s="141"/>
      <c r="E811" s="141"/>
      <c r="F811" s="141"/>
      <c r="G811" s="141"/>
      <c r="H811" s="141"/>
      <c r="I811" s="141"/>
      <c r="J811" s="141"/>
      <c r="K811" s="141"/>
      <c r="L811" s="141"/>
    </row>
    <row r="812" spans="1:12" ht="15.75" customHeight="1" x14ac:dyDescent="0.2">
      <c r="A812" s="141"/>
      <c r="B812" s="141"/>
      <c r="C812" s="141"/>
      <c r="D812" s="141"/>
      <c r="E812" s="141"/>
      <c r="F812" s="141"/>
      <c r="G812" s="141"/>
      <c r="H812" s="141"/>
      <c r="I812" s="141"/>
      <c r="J812" s="141"/>
      <c r="K812" s="141"/>
      <c r="L812" s="141"/>
    </row>
    <row r="813" spans="1:12" ht="15.75" customHeight="1" x14ac:dyDescent="0.2">
      <c r="A813" s="141"/>
      <c r="B813" s="141"/>
      <c r="C813" s="141"/>
      <c r="D813" s="141"/>
      <c r="E813" s="141"/>
      <c r="F813" s="141"/>
      <c r="G813" s="141"/>
      <c r="H813" s="141"/>
      <c r="I813" s="141"/>
      <c r="J813" s="141"/>
      <c r="K813" s="141"/>
      <c r="L813" s="141"/>
    </row>
    <row r="814" spans="1:12" ht="15.75" customHeight="1" x14ac:dyDescent="0.2">
      <c r="A814" s="141"/>
      <c r="B814" s="141"/>
      <c r="C814" s="141"/>
      <c r="D814" s="141"/>
      <c r="E814" s="141"/>
      <c r="F814" s="141"/>
      <c r="G814" s="141"/>
      <c r="H814" s="141"/>
      <c r="I814" s="141"/>
      <c r="J814" s="141"/>
      <c r="K814" s="141"/>
      <c r="L814" s="141"/>
    </row>
    <row r="815" spans="1:12" ht="15.75" customHeight="1" x14ac:dyDescent="0.2">
      <c r="A815" s="141"/>
      <c r="B815" s="141"/>
      <c r="C815" s="141"/>
      <c r="D815" s="141"/>
      <c r="E815" s="141"/>
      <c r="F815" s="141"/>
      <c r="G815" s="141"/>
      <c r="H815" s="141"/>
      <c r="I815" s="141"/>
      <c r="J815" s="141"/>
      <c r="K815" s="141"/>
      <c r="L815" s="141"/>
    </row>
    <row r="816" spans="1:12" ht="15.75" customHeight="1" x14ac:dyDescent="0.2">
      <c r="A816" s="141"/>
      <c r="B816" s="141"/>
      <c r="C816" s="141"/>
      <c r="D816" s="141"/>
      <c r="E816" s="141"/>
      <c r="F816" s="141"/>
      <c r="G816" s="141"/>
      <c r="H816" s="141"/>
      <c r="I816" s="141"/>
      <c r="J816" s="141"/>
      <c r="K816" s="141"/>
      <c r="L816" s="141"/>
    </row>
    <row r="817" spans="1:12" ht="15.75" customHeight="1" x14ac:dyDescent="0.2">
      <c r="A817" s="141"/>
      <c r="B817" s="141"/>
      <c r="C817" s="141"/>
      <c r="D817" s="141"/>
      <c r="E817" s="141"/>
      <c r="F817" s="141"/>
      <c r="G817" s="141"/>
      <c r="H817" s="141"/>
      <c r="I817" s="141"/>
      <c r="J817" s="141"/>
      <c r="K817" s="141"/>
      <c r="L817" s="141"/>
    </row>
    <row r="818" spans="1:12" ht="15.75" customHeight="1" x14ac:dyDescent="0.2">
      <c r="A818" s="141"/>
      <c r="B818" s="141"/>
      <c r="C818" s="141"/>
      <c r="D818" s="141"/>
      <c r="E818" s="141"/>
      <c r="F818" s="141"/>
      <c r="G818" s="141"/>
      <c r="H818" s="141"/>
      <c r="I818" s="141"/>
      <c r="J818" s="141"/>
      <c r="K818" s="141"/>
      <c r="L818" s="141"/>
    </row>
    <row r="819" spans="1:12" ht="15.75" customHeight="1" x14ac:dyDescent="0.2">
      <c r="A819" s="141"/>
      <c r="B819" s="141"/>
      <c r="C819" s="141"/>
      <c r="D819" s="141"/>
      <c r="E819" s="141"/>
      <c r="F819" s="141"/>
      <c r="G819" s="141"/>
      <c r="H819" s="141"/>
      <c r="I819" s="141"/>
      <c r="J819" s="141"/>
      <c r="K819" s="141"/>
      <c r="L819" s="141"/>
    </row>
    <row r="820" spans="1:12" ht="15.75" customHeight="1" x14ac:dyDescent="0.2">
      <c r="A820" s="141"/>
      <c r="B820" s="141"/>
      <c r="C820" s="141"/>
      <c r="D820" s="141"/>
      <c r="E820" s="141"/>
      <c r="F820" s="141"/>
      <c r="G820" s="141"/>
      <c r="H820" s="141"/>
      <c r="I820" s="141"/>
      <c r="J820" s="141"/>
      <c r="K820" s="141"/>
      <c r="L820" s="141"/>
    </row>
    <row r="821" spans="1:12" ht="15.75" customHeight="1" x14ac:dyDescent="0.2">
      <c r="A821" s="141"/>
      <c r="B821" s="141"/>
      <c r="C821" s="141"/>
      <c r="D821" s="141"/>
      <c r="E821" s="141"/>
      <c r="F821" s="141"/>
      <c r="G821" s="141"/>
      <c r="H821" s="141"/>
      <c r="I821" s="141"/>
      <c r="J821" s="141"/>
      <c r="K821" s="141"/>
      <c r="L821" s="141"/>
    </row>
    <row r="822" spans="1:12" ht="15.75" customHeight="1" x14ac:dyDescent="0.2">
      <c r="A822" s="141"/>
      <c r="B822" s="141"/>
      <c r="C822" s="141"/>
      <c r="D822" s="141"/>
      <c r="E822" s="141"/>
      <c r="F822" s="141"/>
      <c r="G822" s="141"/>
      <c r="H822" s="141"/>
      <c r="I822" s="141"/>
      <c r="J822" s="141"/>
      <c r="K822" s="141"/>
      <c r="L822" s="141"/>
    </row>
    <row r="823" spans="1:12" ht="15.75" customHeight="1" x14ac:dyDescent="0.2">
      <c r="A823" s="141"/>
      <c r="B823" s="141"/>
      <c r="C823" s="141"/>
      <c r="D823" s="141"/>
      <c r="E823" s="141"/>
      <c r="F823" s="141"/>
      <c r="G823" s="141"/>
      <c r="H823" s="141"/>
      <c r="I823" s="141"/>
      <c r="J823" s="141"/>
      <c r="K823" s="141"/>
      <c r="L823" s="141"/>
    </row>
    <row r="824" spans="1:12" ht="15.75" customHeight="1" x14ac:dyDescent="0.2">
      <c r="A824" s="141"/>
      <c r="B824" s="141"/>
      <c r="C824" s="141"/>
      <c r="D824" s="141"/>
      <c r="E824" s="141"/>
      <c r="F824" s="141"/>
      <c r="G824" s="141"/>
      <c r="H824" s="141"/>
      <c r="I824" s="141"/>
      <c r="J824" s="141"/>
      <c r="K824" s="141"/>
      <c r="L824" s="141"/>
    </row>
    <row r="825" spans="1:12" ht="15.75" customHeight="1" x14ac:dyDescent="0.2">
      <c r="A825" s="141"/>
      <c r="B825" s="141"/>
      <c r="C825" s="141"/>
      <c r="D825" s="141"/>
      <c r="E825" s="141"/>
      <c r="F825" s="141"/>
      <c r="G825" s="141"/>
      <c r="H825" s="141"/>
      <c r="I825" s="141"/>
      <c r="J825" s="141"/>
      <c r="K825" s="141"/>
      <c r="L825" s="141"/>
    </row>
    <row r="826" spans="1:12" ht="15.75" customHeight="1" x14ac:dyDescent="0.2">
      <c r="A826" s="141"/>
      <c r="B826" s="141"/>
      <c r="C826" s="141"/>
      <c r="D826" s="141"/>
      <c r="E826" s="141"/>
      <c r="F826" s="141"/>
      <c r="G826" s="141"/>
      <c r="H826" s="141"/>
      <c r="I826" s="141"/>
      <c r="J826" s="141"/>
      <c r="K826" s="141"/>
      <c r="L826" s="141"/>
    </row>
    <row r="827" spans="1:12" ht="15.75" customHeight="1" x14ac:dyDescent="0.2">
      <c r="A827" s="141"/>
      <c r="B827" s="141"/>
      <c r="C827" s="141"/>
      <c r="D827" s="141"/>
      <c r="E827" s="141"/>
      <c r="F827" s="141"/>
      <c r="G827" s="141"/>
      <c r="H827" s="141"/>
      <c r="I827" s="141"/>
      <c r="J827" s="141"/>
      <c r="K827" s="141"/>
      <c r="L827" s="141"/>
    </row>
    <row r="828" spans="1:12" ht="15.75" customHeight="1" x14ac:dyDescent="0.2">
      <c r="A828" s="141"/>
      <c r="B828" s="141"/>
      <c r="C828" s="141"/>
      <c r="D828" s="141"/>
      <c r="E828" s="141"/>
      <c r="F828" s="141"/>
      <c r="G828" s="141"/>
      <c r="H828" s="141"/>
      <c r="I828" s="141"/>
      <c r="J828" s="141"/>
      <c r="K828" s="141"/>
      <c r="L828" s="141"/>
    </row>
    <row r="829" spans="1:12" ht="15.75" customHeight="1" x14ac:dyDescent="0.2">
      <c r="A829" s="141"/>
      <c r="B829" s="141"/>
      <c r="C829" s="141"/>
      <c r="D829" s="141"/>
      <c r="E829" s="141"/>
      <c r="F829" s="141"/>
      <c r="G829" s="141"/>
      <c r="H829" s="141"/>
      <c r="I829" s="141"/>
      <c r="J829" s="141"/>
      <c r="K829" s="141"/>
      <c r="L829" s="141"/>
    </row>
    <row r="830" spans="1:12" ht="15.75" customHeight="1" x14ac:dyDescent="0.2">
      <c r="A830" s="141"/>
      <c r="B830" s="141"/>
      <c r="C830" s="141"/>
      <c r="D830" s="141"/>
      <c r="E830" s="141"/>
      <c r="F830" s="141"/>
      <c r="G830" s="141"/>
      <c r="H830" s="141"/>
      <c r="I830" s="141"/>
      <c r="J830" s="141"/>
      <c r="K830" s="141"/>
      <c r="L830" s="141"/>
    </row>
    <row r="831" spans="1:12" ht="15.75" customHeight="1" x14ac:dyDescent="0.2">
      <c r="A831" s="141"/>
      <c r="B831" s="141"/>
      <c r="C831" s="141"/>
      <c r="D831" s="141"/>
      <c r="E831" s="141"/>
      <c r="F831" s="141"/>
      <c r="G831" s="141"/>
      <c r="H831" s="141"/>
      <c r="I831" s="141"/>
      <c r="J831" s="141"/>
      <c r="K831" s="141"/>
      <c r="L831" s="141"/>
    </row>
    <row r="832" spans="1:12" ht="15.75" customHeight="1" x14ac:dyDescent="0.2">
      <c r="A832" s="141"/>
      <c r="B832" s="141"/>
      <c r="C832" s="141"/>
      <c r="D832" s="141"/>
      <c r="E832" s="141"/>
      <c r="F832" s="141"/>
      <c r="G832" s="141"/>
      <c r="H832" s="141"/>
      <c r="I832" s="141"/>
      <c r="J832" s="141"/>
      <c r="K832" s="141"/>
      <c r="L832" s="141"/>
    </row>
    <row r="833" spans="1:12" ht="15.75" customHeight="1" x14ac:dyDescent="0.2">
      <c r="A833" s="141"/>
      <c r="B833" s="141"/>
      <c r="C833" s="141"/>
      <c r="D833" s="141"/>
      <c r="E833" s="141"/>
      <c r="F833" s="141"/>
      <c r="G833" s="141"/>
      <c r="H833" s="141"/>
      <c r="I833" s="141"/>
      <c r="J833" s="141"/>
      <c r="K833" s="141"/>
      <c r="L833" s="141"/>
    </row>
    <row r="834" spans="1:12" ht="15.75" customHeight="1" x14ac:dyDescent="0.2">
      <c r="A834" s="141"/>
      <c r="B834" s="141"/>
      <c r="C834" s="141"/>
      <c r="D834" s="141"/>
      <c r="E834" s="141"/>
      <c r="F834" s="141"/>
      <c r="G834" s="141"/>
      <c r="H834" s="141"/>
      <c r="I834" s="141"/>
      <c r="J834" s="141"/>
      <c r="K834" s="141"/>
      <c r="L834" s="141"/>
    </row>
    <row r="835" spans="1:12" ht="15.75" customHeight="1" x14ac:dyDescent="0.2">
      <c r="A835" s="141"/>
      <c r="B835" s="141"/>
      <c r="C835" s="141"/>
      <c r="D835" s="141"/>
      <c r="E835" s="141"/>
      <c r="F835" s="141"/>
      <c r="G835" s="141"/>
      <c r="H835" s="141"/>
      <c r="I835" s="141"/>
      <c r="J835" s="141"/>
      <c r="K835" s="141"/>
      <c r="L835" s="141"/>
    </row>
    <row r="836" spans="1:12" ht="15.75" customHeight="1" x14ac:dyDescent="0.2">
      <c r="A836" s="141"/>
      <c r="B836" s="141"/>
      <c r="C836" s="141"/>
      <c r="D836" s="141"/>
      <c r="E836" s="141"/>
      <c r="F836" s="141"/>
      <c r="G836" s="141"/>
      <c r="H836" s="141"/>
      <c r="I836" s="141"/>
      <c r="J836" s="141"/>
      <c r="K836" s="141"/>
      <c r="L836" s="141"/>
    </row>
    <row r="837" spans="1:12" ht="15.75" customHeight="1" x14ac:dyDescent="0.2">
      <c r="A837" s="141"/>
      <c r="B837" s="141"/>
      <c r="C837" s="141"/>
      <c r="D837" s="141"/>
      <c r="E837" s="141"/>
      <c r="F837" s="141"/>
      <c r="G837" s="141"/>
      <c r="H837" s="141"/>
      <c r="I837" s="141"/>
      <c r="J837" s="141"/>
      <c r="K837" s="141"/>
      <c r="L837" s="141"/>
    </row>
    <row r="838" spans="1:12" ht="15.75" customHeight="1" x14ac:dyDescent="0.2">
      <c r="A838" s="141"/>
      <c r="B838" s="141"/>
      <c r="C838" s="141"/>
      <c r="D838" s="141"/>
      <c r="E838" s="141"/>
      <c r="F838" s="141"/>
      <c r="G838" s="141"/>
      <c r="H838" s="141"/>
      <c r="I838" s="141"/>
      <c r="J838" s="141"/>
      <c r="K838" s="141"/>
      <c r="L838" s="141"/>
    </row>
    <row r="839" spans="1:12" ht="15.75" customHeight="1" x14ac:dyDescent="0.2">
      <c r="A839" s="141"/>
      <c r="B839" s="141"/>
      <c r="C839" s="141"/>
      <c r="D839" s="141"/>
      <c r="E839" s="141"/>
      <c r="F839" s="141"/>
      <c r="G839" s="141"/>
      <c r="H839" s="141"/>
      <c r="I839" s="141"/>
      <c r="J839" s="141"/>
      <c r="K839" s="141"/>
      <c r="L839" s="141"/>
    </row>
    <row r="840" spans="1:12" ht="15.75" customHeight="1" x14ac:dyDescent="0.2">
      <c r="A840" s="141"/>
      <c r="B840" s="141"/>
      <c r="C840" s="141"/>
      <c r="D840" s="141"/>
      <c r="E840" s="141"/>
      <c r="F840" s="141"/>
      <c r="G840" s="141"/>
      <c r="H840" s="141"/>
      <c r="I840" s="141"/>
      <c r="J840" s="141"/>
      <c r="K840" s="141"/>
      <c r="L840" s="141"/>
    </row>
    <row r="841" spans="1:12" ht="15.75" customHeight="1" x14ac:dyDescent="0.2">
      <c r="A841" s="141"/>
      <c r="B841" s="141"/>
      <c r="C841" s="141"/>
      <c r="D841" s="141"/>
      <c r="E841" s="141"/>
      <c r="F841" s="141"/>
      <c r="G841" s="141"/>
      <c r="H841" s="141"/>
      <c r="I841" s="141"/>
      <c r="J841" s="141"/>
      <c r="K841" s="141"/>
      <c r="L841" s="141"/>
    </row>
    <row r="842" spans="1:12" ht="15.75" customHeight="1" x14ac:dyDescent="0.2">
      <c r="A842" s="141"/>
      <c r="B842" s="141"/>
      <c r="C842" s="141"/>
      <c r="D842" s="141"/>
      <c r="E842" s="141"/>
      <c r="F842" s="141"/>
      <c r="G842" s="141"/>
      <c r="H842" s="141"/>
      <c r="I842" s="141"/>
      <c r="J842" s="141"/>
      <c r="K842" s="141"/>
      <c r="L842" s="141"/>
    </row>
    <row r="843" spans="1:12" ht="15.75" customHeight="1" x14ac:dyDescent="0.2">
      <c r="A843" s="141"/>
      <c r="B843" s="141"/>
      <c r="C843" s="141"/>
      <c r="D843" s="141"/>
      <c r="E843" s="141"/>
      <c r="F843" s="141"/>
      <c r="G843" s="141"/>
      <c r="H843" s="141"/>
      <c r="I843" s="141"/>
      <c r="J843" s="141"/>
      <c r="K843" s="141"/>
      <c r="L843" s="141"/>
    </row>
    <row r="844" spans="1:12" ht="15.75" customHeight="1" x14ac:dyDescent="0.2">
      <c r="A844" s="141"/>
      <c r="B844" s="141"/>
      <c r="C844" s="141"/>
      <c r="D844" s="141"/>
      <c r="E844" s="141"/>
      <c r="F844" s="141"/>
      <c r="G844" s="141"/>
      <c r="H844" s="141"/>
      <c r="I844" s="141"/>
      <c r="J844" s="141"/>
      <c r="K844" s="141"/>
      <c r="L844" s="141"/>
    </row>
    <row r="845" spans="1:12" ht="15.75" customHeight="1" x14ac:dyDescent="0.2">
      <c r="A845" s="141"/>
      <c r="B845" s="141"/>
      <c r="C845" s="141"/>
      <c r="D845" s="141"/>
      <c r="E845" s="141"/>
      <c r="F845" s="141"/>
      <c r="G845" s="141"/>
      <c r="H845" s="141"/>
      <c r="I845" s="141"/>
      <c r="J845" s="141"/>
      <c r="K845" s="141"/>
      <c r="L845" s="141"/>
    </row>
    <row r="846" spans="1:12" ht="15.75" customHeight="1" x14ac:dyDescent="0.2">
      <c r="A846" s="141"/>
      <c r="B846" s="141"/>
      <c r="C846" s="141"/>
      <c r="D846" s="141"/>
      <c r="E846" s="141"/>
      <c r="F846" s="141"/>
      <c r="G846" s="141"/>
      <c r="H846" s="141"/>
      <c r="I846" s="141"/>
      <c r="J846" s="141"/>
      <c r="K846" s="141"/>
      <c r="L846" s="141"/>
    </row>
    <row r="847" spans="1:12" ht="15.75" customHeight="1" x14ac:dyDescent="0.2">
      <c r="A847" s="141"/>
      <c r="B847" s="141"/>
      <c r="C847" s="141"/>
      <c r="D847" s="141"/>
      <c r="E847" s="141"/>
      <c r="F847" s="141"/>
      <c r="G847" s="141"/>
      <c r="H847" s="141"/>
      <c r="I847" s="141"/>
      <c r="J847" s="141"/>
      <c r="K847" s="141"/>
      <c r="L847" s="141"/>
    </row>
    <row r="848" spans="1:12" ht="15.75" customHeight="1" x14ac:dyDescent="0.2">
      <c r="A848" s="141"/>
      <c r="B848" s="141"/>
      <c r="C848" s="141"/>
      <c r="D848" s="141"/>
      <c r="E848" s="141"/>
      <c r="F848" s="141"/>
      <c r="G848" s="141"/>
      <c r="H848" s="141"/>
      <c r="I848" s="141"/>
      <c r="J848" s="141"/>
      <c r="K848" s="141"/>
      <c r="L848" s="141"/>
    </row>
    <row r="849" spans="1:12" ht="15.75" customHeight="1" x14ac:dyDescent="0.2">
      <c r="A849" s="141"/>
      <c r="B849" s="141"/>
      <c r="C849" s="141"/>
      <c r="D849" s="141"/>
      <c r="E849" s="141"/>
      <c r="F849" s="141"/>
      <c r="G849" s="141"/>
      <c r="H849" s="141"/>
      <c r="I849" s="141"/>
      <c r="J849" s="141"/>
      <c r="K849" s="141"/>
      <c r="L849" s="141"/>
    </row>
    <row r="850" spans="1:12" ht="15.75" customHeight="1" x14ac:dyDescent="0.2">
      <c r="A850" s="141"/>
      <c r="B850" s="141"/>
      <c r="C850" s="141"/>
      <c r="D850" s="141"/>
      <c r="E850" s="141"/>
      <c r="F850" s="141"/>
      <c r="G850" s="141"/>
      <c r="H850" s="141"/>
      <c r="I850" s="141"/>
      <c r="J850" s="141"/>
      <c r="K850" s="141"/>
      <c r="L850" s="141"/>
    </row>
    <row r="851" spans="1:12" ht="15.75" customHeight="1" x14ac:dyDescent="0.2">
      <c r="A851" s="141"/>
      <c r="B851" s="141"/>
      <c r="C851" s="141"/>
      <c r="D851" s="141"/>
      <c r="E851" s="141"/>
      <c r="F851" s="141"/>
      <c r="G851" s="141"/>
      <c r="H851" s="141"/>
      <c r="I851" s="141"/>
      <c r="J851" s="141"/>
      <c r="K851" s="141"/>
      <c r="L851" s="141"/>
    </row>
    <row r="852" spans="1:12" ht="15.75" customHeight="1" x14ac:dyDescent="0.2">
      <c r="A852" s="141"/>
      <c r="B852" s="141"/>
      <c r="C852" s="141"/>
      <c r="D852" s="141"/>
      <c r="E852" s="141"/>
      <c r="F852" s="141"/>
      <c r="G852" s="141"/>
      <c r="H852" s="141"/>
      <c r="I852" s="141"/>
      <c r="J852" s="141"/>
      <c r="K852" s="141"/>
      <c r="L852" s="141"/>
    </row>
    <row r="853" spans="1:12" ht="15.75" customHeight="1" x14ac:dyDescent="0.2">
      <c r="A853" s="141"/>
      <c r="B853" s="141"/>
      <c r="C853" s="141"/>
      <c r="D853" s="141"/>
      <c r="E853" s="141"/>
      <c r="F853" s="141"/>
      <c r="G853" s="141"/>
      <c r="H853" s="141"/>
      <c r="I853" s="141"/>
      <c r="J853" s="141"/>
      <c r="K853" s="141"/>
      <c r="L853" s="141"/>
    </row>
    <row r="854" spans="1:12" ht="15.75" customHeight="1" x14ac:dyDescent="0.2">
      <c r="A854" s="141"/>
      <c r="B854" s="141"/>
      <c r="C854" s="141"/>
      <c r="D854" s="141"/>
      <c r="E854" s="141"/>
      <c r="F854" s="141"/>
      <c r="G854" s="141"/>
      <c r="H854" s="141"/>
      <c r="I854" s="141"/>
      <c r="J854" s="141"/>
      <c r="K854" s="141"/>
      <c r="L854" s="141"/>
    </row>
    <row r="855" spans="1:12" ht="15.75" customHeight="1" x14ac:dyDescent="0.2">
      <c r="A855" s="141"/>
      <c r="B855" s="141"/>
      <c r="C855" s="141"/>
      <c r="D855" s="141"/>
      <c r="E855" s="141"/>
      <c r="F855" s="141"/>
      <c r="G855" s="141"/>
      <c r="H855" s="141"/>
      <c r="I855" s="141"/>
      <c r="J855" s="141"/>
      <c r="K855" s="141"/>
      <c r="L855" s="141"/>
    </row>
    <row r="856" spans="1:12" ht="15.75" customHeight="1" x14ac:dyDescent="0.2">
      <c r="A856" s="141"/>
      <c r="B856" s="141"/>
      <c r="C856" s="141"/>
      <c r="D856" s="141"/>
      <c r="E856" s="141"/>
      <c r="F856" s="141"/>
      <c r="G856" s="141"/>
      <c r="H856" s="141"/>
      <c r="I856" s="141"/>
      <c r="J856" s="141"/>
      <c r="K856" s="141"/>
      <c r="L856" s="141"/>
    </row>
    <row r="857" spans="1:12" ht="15.75" customHeight="1" x14ac:dyDescent="0.2">
      <c r="A857" s="141"/>
      <c r="B857" s="141"/>
      <c r="C857" s="141"/>
      <c r="D857" s="141"/>
      <c r="E857" s="141"/>
      <c r="F857" s="141"/>
      <c r="G857" s="141"/>
      <c r="H857" s="141"/>
      <c r="I857" s="141"/>
      <c r="J857" s="141"/>
      <c r="K857" s="141"/>
      <c r="L857" s="141"/>
    </row>
    <row r="858" spans="1:12" ht="15.75" customHeight="1" x14ac:dyDescent="0.2">
      <c r="A858" s="141"/>
      <c r="B858" s="141"/>
      <c r="C858" s="141"/>
      <c r="D858" s="141"/>
      <c r="E858" s="141"/>
      <c r="F858" s="141"/>
      <c r="G858" s="141"/>
      <c r="H858" s="141"/>
      <c r="I858" s="141"/>
      <c r="J858" s="141"/>
      <c r="K858" s="141"/>
      <c r="L858" s="141"/>
    </row>
    <row r="859" spans="1:12" ht="15.75" customHeight="1" x14ac:dyDescent="0.2">
      <c r="A859" s="141"/>
      <c r="B859" s="141"/>
      <c r="C859" s="141"/>
      <c r="D859" s="141"/>
      <c r="E859" s="141"/>
      <c r="F859" s="141"/>
      <c r="G859" s="141"/>
      <c r="H859" s="141"/>
      <c r="I859" s="141"/>
      <c r="J859" s="141"/>
      <c r="K859" s="141"/>
      <c r="L859" s="141"/>
    </row>
    <row r="860" spans="1:12" ht="15.75" customHeight="1" x14ac:dyDescent="0.2">
      <c r="A860" s="141"/>
      <c r="B860" s="141"/>
      <c r="C860" s="141"/>
      <c r="D860" s="141"/>
      <c r="E860" s="141"/>
      <c r="F860" s="141"/>
      <c r="G860" s="141"/>
      <c r="H860" s="141"/>
      <c r="I860" s="141"/>
      <c r="J860" s="141"/>
      <c r="K860" s="141"/>
      <c r="L860" s="141"/>
    </row>
    <row r="861" spans="1:12" ht="15.75" customHeight="1" x14ac:dyDescent="0.2">
      <c r="A861" s="141"/>
      <c r="B861" s="141"/>
      <c r="C861" s="141"/>
      <c r="D861" s="141"/>
      <c r="E861" s="141"/>
      <c r="F861" s="141"/>
      <c r="G861" s="141"/>
      <c r="H861" s="141"/>
      <c r="I861" s="141"/>
      <c r="J861" s="141"/>
      <c r="K861" s="141"/>
      <c r="L861" s="141"/>
    </row>
    <row r="862" spans="1:12" ht="15.75" customHeight="1" x14ac:dyDescent="0.2">
      <c r="A862" s="141"/>
      <c r="B862" s="141"/>
      <c r="C862" s="141"/>
      <c r="D862" s="141"/>
      <c r="E862" s="141"/>
      <c r="F862" s="141"/>
      <c r="G862" s="141"/>
      <c r="H862" s="141"/>
      <c r="I862" s="141"/>
      <c r="J862" s="141"/>
      <c r="K862" s="141"/>
      <c r="L862" s="141"/>
    </row>
    <row r="863" spans="1:12" ht="15.75" customHeight="1" x14ac:dyDescent="0.2">
      <c r="A863" s="141"/>
      <c r="B863" s="141"/>
      <c r="C863" s="141"/>
      <c r="D863" s="141"/>
      <c r="E863" s="141"/>
      <c r="F863" s="141"/>
      <c r="G863" s="141"/>
      <c r="H863" s="141"/>
      <c r="I863" s="141"/>
      <c r="J863" s="141"/>
      <c r="K863" s="141"/>
      <c r="L863" s="141"/>
    </row>
    <row r="864" spans="1:12" ht="15.75" customHeight="1" x14ac:dyDescent="0.2">
      <c r="A864" s="141"/>
      <c r="B864" s="141"/>
      <c r="C864" s="141"/>
      <c r="D864" s="141"/>
      <c r="E864" s="141"/>
      <c r="F864" s="141"/>
      <c r="G864" s="141"/>
      <c r="H864" s="141"/>
      <c r="I864" s="141"/>
      <c r="J864" s="141"/>
      <c r="K864" s="141"/>
      <c r="L864" s="141"/>
    </row>
    <row r="865" spans="1:12" ht="15.75" customHeight="1" x14ac:dyDescent="0.2">
      <c r="A865" s="141"/>
      <c r="B865" s="141"/>
      <c r="C865" s="141"/>
      <c r="D865" s="141"/>
      <c r="E865" s="141"/>
      <c r="F865" s="141"/>
      <c r="G865" s="141"/>
      <c r="H865" s="141"/>
      <c r="I865" s="141"/>
      <c r="J865" s="141"/>
      <c r="K865" s="141"/>
      <c r="L865" s="141"/>
    </row>
    <row r="866" spans="1:12" ht="15.75" customHeight="1" x14ac:dyDescent="0.2">
      <c r="A866" s="141"/>
      <c r="B866" s="141"/>
      <c r="C866" s="141"/>
      <c r="D866" s="141"/>
      <c r="E866" s="141"/>
      <c r="F866" s="141"/>
      <c r="G866" s="141"/>
      <c r="H866" s="141"/>
      <c r="I866" s="141"/>
      <c r="J866" s="141"/>
      <c r="K866" s="141"/>
      <c r="L866" s="141"/>
    </row>
    <row r="867" spans="1:12" ht="15.75" customHeight="1" x14ac:dyDescent="0.2">
      <c r="A867" s="141"/>
      <c r="B867" s="141"/>
      <c r="C867" s="141"/>
      <c r="D867" s="141"/>
      <c r="E867" s="141"/>
      <c r="F867" s="141"/>
      <c r="G867" s="141"/>
      <c r="H867" s="141"/>
      <c r="I867" s="141"/>
      <c r="J867" s="141"/>
      <c r="K867" s="141"/>
      <c r="L867" s="141"/>
    </row>
    <row r="868" spans="1:12" ht="15.75" customHeight="1" x14ac:dyDescent="0.2">
      <c r="A868" s="141"/>
      <c r="B868" s="141"/>
      <c r="C868" s="141"/>
      <c r="D868" s="141"/>
      <c r="E868" s="141"/>
      <c r="F868" s="141"/>
      <c r="G868" s="141"/>
      <c r="H868" s="141"/>
      <c r="I868" s="141"/>
      <c r="J868" s="141"/>
      <c r="K868" s="141"/>
      <c r="L868" s="141"/>
    </row>
    <row r="869" spans="1:12" ht="15.75" customHeight="1" x14ac:dyDescent="0.2">
      <c r="A869" s="141"/>
      <c r="B869" s="141"/>
      <c r="C869" s="141"/>
      <c r="D869" s="141"/>
      <c r="E869" s="141"/>
      <c r="F869" s="141"/>
      <c r="G869" s="141"/>
      <c r="H869" s="141"/>
      <c r="I869" s="141"/>
      <c r="J869" s="141"/>
      <c r="K869" s="141"/>
      <c r="L869" s="141"/>
    </row>
    <row r="870" spans="1:12" ht="15.75" customHeight="1" x14ac:dyDescent="0.2">
      <c r="A870" s="141"/>
      <c r="B870" s="141"/>
      <c r="C870" s="141"/>
      <c r="D870" s="141"/>
      <c r="E870" s="141"/>
      <c r="F870" s="141"/>
      <c r="G870" s="141"/>
      <c r="H870" s="141"/>
      <c r="I870" s="141"/>
      <c r="J870" s="141"/>
      <c r="K870" s="141"/>
      <c r="L870" s="141"/>
    </row>
    <row r="871" spans="1:12" ht="15.75" customHeight="1" x14ac:dyDescent="0.2">
      <c r="A871" s="141"/>
      <c r="B871" s="141"/>
      <c r="C871" s="141"/>
      <c r="D871" s="141"/>
      <c r="E871" s="141"/>
      <c r="F871" s="141"/>
      <c r="G871" s="141"/>
      <c r="H871" s="141"/>
      <c r="I871" s="141"/>
      <c r="J871" s="141"/>
      <c r="K871" s="141"/>
      <c r="L871" s="141"/>
    </row>
    <row r="872" spans="1:12" ht="15.75" customHeight="1" x14ac:dyDescent="0.2">
      <c r="A872" s="141"/>
      <c r="B872" s="141"/>
      <c r="C872" s="141"/>
      <c r="D872" s="141"/>
      <c r="E872" s="141"/>
      <c r="F872" s="141"/>
      <c r="G872" s="141"/>
      <c r="H872" s="141"/>
      <c r="I872" s="141"/>
      <c r="J872" s="141"/>
      <c r="K872" s="141"/>
      <c r="L872" s="141"/>
    </row>
    <row r="873" spans="1:12" ht="15.75" customHeight="1" x14ac:dyDescent="0.2">
      <c r="A873" s="141"/>
      <c r="B873" s="141"/>
      <c r="C873" s="141"/>
      <c r="D873" s="141"/>
      <c r="E873" s="141"/>
      <c r="F873" s="141"/>
      <c r="G873" s="141"/>
      <c r="H873" s="141"/>
      <c r="I873" s="141"/>
      <c r="J873" s="141"/>
      <c r="K873" s="141"/>
      <c r="L873" s="141"/>
    </row>
    <row r="874" spans="1:12" ht="15.75" customHeight="1" x14ac:dyDescent="0.2">
      <c r="A874" s="141"/>
      <c r="B874" s="141"/>
      <c r="C874" s="141"/>
      <c r="D874" s="141"/>
      <c r="E874" s="141"/>
      <c r="F874" s="141"/>
      <c r="G874" s="141"/>
      <c r="H874" s="141"/>
      <c r="I874" s="141"/>
      <c r="J874" s="141"/>
      <c r="K874" s="141"/>
      <c r="L874" s="141"/>
    </row>
    <row r="875" spans="1:12" ht="15.75" customHeight="1" x14ac:dyDescent="0.2">
      <c r="A875" s="141"/>
      <c r="B875" s="141"/>
      <c r="C875" s="141"/>
      <c r="D875" s="141"/>
      <c r="E875" s="141"/>
      <c r="F875" s="141"/>
      <c r="G875" s="141"/>
      <c r="H875" s="141"/>
      <c r="I875" s="141"/>
      <c r="J875" s="141"/>
      <c r="K875" s="141"/>
      <c r="L875" s="141"/>
    </row>
    <row r="876" spans="1:12" ht="15.75" customHeight="1" x14ac:dyDescent="0.2">
      <c r="A876" s="141"/>
      <c r="B876" s="141"/>
      <c r="C876" s="141"/>
      <c r="D876" s="141"/>
      <c r="E876" s="141"/>
      <c r="F876" s="141"/>
      <c r="G876" s="141"/>
      <c r="H876" s="141"/>
      <c r="I876" s="141"/>
      <c r="J876" s="141"/>
      <c r="K876" s="141"/>
      <c r="L876" s="141"/>
    </row>
    <row r="877" spans="1:12" ht="15.75" customHeight="1" x14ac:dyDescent="0.2">
      <c r="A877" s="141"/>
      <c r="B877" s="141"/>
      <c r="C877" s="141"/>
      <c r="D877" s="141"/>
      <c r="E877" s="141"/>
      <c r="F877" s="141"/>
      <c r="G877" s="141"/>
      <c r="H877" s="141"/>
      <c r="I877" s="141"/>
      <c r="J877" s="141"/>
      <c r="K877" s="141"/>
      <c r="L877" s="141"/>
    </row>
    <row r="878" spans="1:12" ht="15.75" customHeight="1" x14ac:dyDescent="0.2">
      <c r="A878" s="141"/>
      <c r="B878" s="141"/>
      <c r="C878" s="141"/>
      <c r="D878" s="141"/>
      <c r="E878" s="141"/>
      <c r="F878" s="141"/>
      <c r="G878" s="141"/>
      <c r="H878" s="141"/>
      <c r="I878" s="141"/>
      <c r="J878" s="141"/>
      <c r="K878" s="141"/>
      <c r="L878" s="141"/>
    </row>
    <row r="879" spans="1:12" ht="15.75" customHeight="1" x14ac:dyDescent="0.2">
      <c r="A879" s="141"/>
      <c r="B879" s="141"/>
      <c r="C879" s="141"/>
      <c r="D879" s="141"/>
      <c r="E879" s="141"/>
      <c r="F879" s="141"/>
      <c r="G879" s="141"/>
      <c r="H879" s="141"/>
      <c r="I879" s="141"/>
      <c r="J879" s="141"/>
      <c r="K879" s="141"/>
      <c r="L879" s="141"/>
    </row>
    <row r="880" spans="1:12" ht="15.75" customHeight="1" x14ac:dyDescent="0.2">
      <c r="A880" s="141"/>
      <c r="B880" s="141"/>
      <c r="C880" s="141"/>
      <c r="D880" s="141"/>
      <c r="E880" s="141"/>
      <c r="F880" s="141"/>
      <c r="G880" s="141"/>
      <c r="H880" s="141"/>
      <c r="I880" s="141"/>
      <c r="J880" s="141"/>
      <c r="K880" s="141"/>
      <c r="L880" s="141"/>
    </row>
    <row r="881" spans="1:12" ht="15.75" customHeight="1" x14ac:dyDescent="0.2">
      <c r="A881" s="141"/>
      <c r="B881" s="141"/>
      <c r="C881" s="141"/>
      <c r="D881" s="141"/>
      <c r="E881" s="141"/>
      <c r="F881" s="141"/>
      <c r="G881" s="141"/>
      <c r="H881" s="141"/>
      <c r="I881" s="141"/>
      <c r="J881" s="141"/>
      <c r="K881" s="141"/>
      <c r="L881" s="141"/>
    </row>
    <row r="882" spans="1:12" ht="15.75" customHeight="1" x14ac:dyDescent="0.2">
      <c r="A882" s="141"/>
      <c r="B882" s="141"/>
      <c r="C882" s="141"/>
      <c r="D882" s="141"/>
      <c r="E882" s="141"/>
      <c r="F882" s="141"/>
      <c r="G882" s="141"/>
      <c r="H882" s="141"/>
      <c r="I882" s="141"/>
      <c r="J882" s="141"/>
      <c r="K882" s="141"/>
      <c r="L882" s="141"/>
    </row>
    <row r="883" spans="1:12" ht="15.75" customHeight="1" x14ac:dyDescent="0.2">
      <c r="A883" s="141"/>
      <c r="B883" s="141"/>
      <c r="C883" s="141"/>
      <c r="D883" s="141"/>
      <c r="E883" s="141"/>
      <c r="F883" s="141"/>
      <c r="G883" s="141"/>
      <c r="H883" s="141"/>
      <c r="I883" s="141"/>
      <c r="J883" s="141"/>
      <c r="K883" s="141"/>
      <c r="L883" s="141"/>
    </row>
    <row r="884" spans="1:12" ht="15.75" customHeight="1" x14ac:dyDescent="0.2">
      <c r="A884" s="141"/>
      <c r="B884" s="141"/>
      <c r="C884" s="141"/>
      <c r="D884" s="141"/>
      <c r="E884" s="141"/>
      <c r="F884" s="141"/>
      <c r="G884" s="141"/>
      <c r="H884" s="141"/>
      <c r="I884" s="141"/>
      <c r="J884" s="141"/>
      <c r="K884" s="141"/>
      <c r="L884" s="141"/>
    </row>
    <row r="885" spans="1:12" ht="15.75" customHeight="1" x14ac:dyDescent="0.2">
      <c r="A885" s="141"/>
      <c r="B885" s="141"/>
      <c r="C885" s="141"/>
      <c r="D885" s="141"/>
      <c r="E885" s="141"/>
      <c r="F885" s="141"/>
      <c r="G885" s="141"/>
      <c r="H885" s="141"/>
      <c r="I885" s="141"/>
      <c r="J885" s="141"/>
      <c r="K885" s="141"/>
      <c r="L885" s="141"/>
    </row>
    <row r="886" spans="1:12" ht="15.75" customHeight="1" x14ac:dyDescent="0.2">
      <c r="A886" s="141"/>
      <c r="B886" s="141"/>
      <c r="C886" s="141"/>
      <c r="D886" s="141"/>
      <c r="E886" s="141"/>
      <c r="F886" s="141"/>
      <c r="G886" s="141"/>
      <c r="H886" s="141"/>
      <c r="I886" s="141"/>
      <c r="J886" s="141"/>
      <c r="K886" s="141"/>
      <c r="L886" s="141"/>
    </row>
    <row r="887" spans="1:12" ht="15.75" customHeight="1" x14ac:dyDescent="0.2">
      <c r="A887" s="141"/>
      <c r="B887" s="141"/>
      <c r="C887" s="141"/>
      <c r="D887" s="141"/>
      <c r="E887" s="141"/>
      <c r="F887" s="141"/>
      <c r="G887" s="141"/>
      <c r="H887" s="141"/>
      <c r="I887" s="141"/>
      <c r="J887" s="141"/>
      <c r="K887" s="141"/>
      <c r="L887" s="141"/>
    </row>
    <row r="888" spans="1:12" ht="15.75" customHeight="1" x14ac:dyDescent="0.2">
      <c r="A888" s="141"/>
      <c r="B888" s="141"/>
      <c r="C888" s="141"/>
      <c r="D888" s="141"/>
      <c r="E888" s="141"/>
      <c r="F888" s="141"/>
      <c r="G888" s="141"/>
      <c r="H888" s="141"/>
      <c r="I888" s="141"/>
      <c r="J888" s="141"/>
      <c r="K888" s="141"/>
      <c r="L888" s="141"/>
    </row>
    <row r="889" spans="1:12" ht="15.75" customHeight="1" x14ac:dyDescent="0.2">
      <c r="A889" s="141"/>
      <c r="B889" s="141"/>
      <c r="C889" s="141"/>
      <c r="D889" s="141"/>
      <c r="E889" s="141"/>
      <c r="F889" s="141"/>
      <c r="G889" s="141"/>
      <c r="H889" s="141"/>
      <c r="I889" s="141"/>
      <c r="J889" s="141"/>
      <c r="K889" s="141"/>
      <c r="L889" s="141"/>
    </row>
    <row r="890" spans="1:12" ht="15.75" customHeight="1" x14ac:dyDescent="0.2">
      <c r="A890" s="141"/>
      <c r="B890" s="141"/>
      <c r="C890" s="141"/>
      <c r="D890" s="141"/>
      <c r="E890" s="141"/>
      <c r="F890" s="141"/>
      <c r="G890" s="141"/>
      <c r="H890" s="141"/>
      <c r="I890" s="141"/>
      <c r="J890" s="141"/>
      <c r="K890" s="141"/>
      <c r="L890" s="141"/>
    </row>
    <row r="891" spans="1:12" ht="15.75" customHeight="1" x14ac:dyDescent="0.2">
      <c r="A891" s="141"/>
      <c r="B891" s="141"/>
      <c r="C891" s="141"/>
      <c r="D891" s="141"/>
      <c r="E891" s="141"/>
      <c r="F891" s="141"/>
      <c r="G891" s="141"/>
      <c r="H891" s="141"/>
      <c r="I891" s="141"/>
      <c r="J891" s="141"/>
      <c r="K891" s="141"/>
      <c r="L891" s="141"/>
    </row>
    <row r="892" spans="1:12" ht="15.75" customHeight="1" x14ac:dyDescent="0.2">
      <c r="A892" s="141"/>
      <c r="B892" s="141"/>
      <c r="C892" s="141"/>
      <c r="D892" s="141"/>
      <c r="E892" s="141"/>
      <c r="F892" s="141"/>
      <c r="G892" s="141"/>
      <c r="H892" s="141"/>
      <c r="I892" s="141"/>
      <c r="J892" s="141"/>
      <c r="K892" s="141"/>
      <c r="L892" s="141"/>
    </row>
    <row r="893" spans="1:12" ht="15.75" customHeight="1" x14ac:dyDescent="0.2">
      <c r="A893" s="141"/>
      <c r="B893" s="141"/>
      <c r="C893" s="141"/>
      <c r="D893" s="141"/>
      <c r="E893" s="141"/>
      <c r="F893" s="141"/>
      <c r="G893" s="141"/>
      <c r="H893" s="141"/>
      <c r="I893" s="141"/>
      <c r="J893" s="141"/>
      <c r="K893" s="141"/>
      <c r="L893" s="141"/>
    </row>
    <row r="894" spans="1:12" ht="15.75" customHeight="1" x14ac:dyDescent="0.2">
      <c r="A894" s="141"/>
      <c r="B894" s="141"/>
      <c r="C894" s="141"/>
      <c r="D894" s="141"/>
      <c r="E894" s="141"/>
      <c r="F894" s="141"/>
      <c r="G894" s="141"/>
      <c r="H894" s="141"/>
      <c r="I894" s="141"/>
      <c r="J894" s="141"/>
      <c r="K894" s="141"/>
      <c r="L894" s="141"/>
    </row>
    <row r="895" spans="1:12" ht="15.75" customHeight="1" x14ac:dyDescent="0.2">
      <c r="A895" s="141"/>
      <c r="B895" s="141"/>
      <c r="C895" s="141"/>
      <c r="D895" s="141"/>
      <c r="E895" s="141"/>
      <c r="F895" s="141"/>
      <c r="G895" s="141"/>
      <c r="H895" s="141"/>
      <c r="I895" s="141"/>
      <c r="J895" s="141"/>
      <c r="K895" s="141"/>
      <c r="L895" s="141"/>
    </row>
    <row r="896" spans="1:12" ht="15.75" customHeight="1" x14ac:dyDescent="0.2">
      <c r="A896" s="141"/>
      <c r="B896" s="141"/>
      <c r="C896" s="141"/>
      <c r="D896" s="141"/>
      <c r="E896" s="141"/>
      <c r="F896" s="141"/>
      <c r="G896" s="141"/>
      <c r="H896" s="141"/>
      <c r="I896" s="141"/>
      <c r="J896" s="141"/>
      <c r="K896" s="141"/>
      <c r="L896" s="141"/>
    </row>
    <row r="897" spans="1:12" ht="15.75" customHeight="1" x14ac:dyDescent="0.2">
      <c r="A897" s="141"/>
      <c r="B897" s="141"/>
      <c r="C897" s="141"/>
      <c r="D897" s="141"/>
      <c r="E897" s="141"/>
      <c r="F897" s="141"/>
      <c r="G897" s="141"/>
      <c r="H897" s="141"/>
      <c r="I897" s="141"/>
      <c r="J897" s="141"/>
      <c r="K897" s="141"/>
      <c r="L897" s="141"/>
    </row>
    <row r="898" spans="1:12" ht="15.75" customHeight="1" x14ac:dyDescent="0.2">
      <c r="A898" s="141"/>
      <c r="B898" s="141"/>
      <c r="C898" s="141"/>
      <c r="D898" s="141"/>
      <c r="E898" s="141"/>
      <c r="F898" s="141"/>
      <c r="G898" s="141"/>
      <c r="H898" s="141"/>
      <c r="I898" s="141"/>
      <c r="J898" s="141"/>
      <c r="K898" s="141"/>
      <c r="L898" s="141"/>
    </row>
    <row r="899" spans="1:12" ht="15.75" customHeight="1" x14ac:dyDescent="0.2">
      <c r="A899" s="141"/>
      <c r="B899" s="141"/>
      <c r="C899" s="141"/>
      <c r="D899" s="141"/>
      <c r="E899" s="141"/>
      <c r="F899" s="141"/>
      <c r="G899" s="141"/>
      <c r="H899" s="141"/>
      <c r="I899" s="141"/>
      <c r="J899" s="141"/>
      <c r="K899" s="141"/>
      <c r="L899" s="141"/>
    </row>
    <row r="900" spans="1:12" ht="15.75" customHeight="1" x14ac:dyDescent="0.2">
      <c r="A900" s="141"/>
      <c r="B900" s="141"/>
      <c r="C900" s="141"/>
      <c r="D900" s="141"/>
      <c r="E900" s="141"/>
      <c r="F900" s="141"/>
      <c r="G900" s="141"/>
      <c r="H900" s="141"/>
      <c r="I900" s="141"/>
      <c r="J900" s="141"/>
      <c r="K900" s="141"/>
      <c r="L900" s="141"/>
    </row>
    <row r="901" spans="1:12" ht="15.75" customHeight="1" x14ac:dyDescent="0.2">
      <c r="A901" s="141"/>
      <c r="B901" s="141"/>
      <c r="C901" s="141"/>
      <c r="D901" s="141"/>
      <c r="E901" s="141"/>
      <c r="F901" s="141"/>
      <c r="G901" s="141"/>
      <c r="H901" s="141"/>
      <c r="I901" s="141"/>
      <c r="J901" s="141"/>
      <c r="K901" s="141"/>
      <c r="L901" s="141"/>
    </row>
    <row r="902" spans="1:12" ht="15.75" customHeight="1" x14ac:dyDescent="0.2">
      <c r="A902" s="141"/>
      <c r="B902" s="141"/>
      <c r="C902" s="141"/>
      <c r="D902" s="141"/>
      <c r="E902" s="141"/>
      <c r="F902" s="141"/>
      <c r="G902" s="141"/>
      <c r="H902" s="141"/>
      <c r="I902" s="141"/>
      <c r="J902" s="141"/>
      <c r="K902" s="141"/>
      <c r="L902" s="141"/>
    </row>
    <row r="903" spans="1:12" ht="15.75" customHeight="1" x14ac:dyDescent="0.2">
      <c r="A903" s="141"/>
      <c r="B903" s="141"/>
      <c r="C903" s="141"/>
      <c r="D903" s="141"/>
      <c r="E903" s="141"/>
      <c r="F903" s="141"/>
      <c r="G903" s="141"/>
      <c r="H903" s="141"/>
      <c r="I903" s="141"/>
      <c r="J903" s="141"/>
      <c r="K903" s="141"/>
      <c r="L903" s="141"/>
    </row>
    <row r="904" spans="1:12" ht="15.75" customHeight="1" x14ac:dyDescent="0.2">
      <c r="A904" s="141"/>
      <c r="B904" s="141"/>
      <c r="C904" s="141"/>
      <c r="D904" s="141"/>
      <c r="E904" s="141"/>
      <c r="F904" s="141"/>
      <c r="G904" s="141"/>
      <c r="H904" s="141"/>
      <c r="I904" s="141"/>
      <c r="J904" s="141"/>
      <c r="K904" s="141"/>
      <c r="L904" s="141"/>
    </row>
    <row r="905" spans="1:12" ht="15.75" customHeight="1" x14ac:dyDescent="0.2">
      <c r="A905" s="141"/>
      <c r="B905" s="141"/>
      <c r="C905" s="141"/>
      <c r="D905" s="141"/>
      <c r="E905" s="141"/>
      <c r="F905" s="141"/>
      <c r="G905" s="141"/>
      <c r="H905" s="141"/>
      <c r="I905" s="141"/>
      <c r="J905" s="141"/>
      <c r="K905" s="141"/>
      <c r="L905" s="141"/>
    </row>
    <row r="906" spans="1:12" ht="15.75" customHeight="1" x14ac:dyDescent="0.2">
      <c r="A906" s="141"/>
      <c r="B906" s="141"/>
      <c r="C906" s="141"/>
      <c r="D906" s="141"/>
      <c r="E906" s="141"/>
      <c r="F906" s="141"/>
      <c r="G906" s="141"/>
      <c r="H906" s="141"/>
      <c r="I906" s="141"/>
      <c r="J906" s="141"/>
      <c r="K906" s="141"/>
      <c r="L906" s="141"/>
    </row>
    <row r="907" spans="1:12" ht="15.75" customHeight="1" x14ac:dyDescent="0.2">
      <c r="A907" s="141"/>
      <c r="B907" s="141"/>
      <c r="C907" s="141"/>
      <c r="D907" s="141"/>
      <c r="E907" s="141"/>
      <c r="F907" s="141"/>
      <c r="G907" s="141"/>
      <c r="H907" s="141"/>
      <c r="I907" s="141"/>
      <c r="J907" s="141"/>
      <c r="K907" s="141"/>
      <c r="L907" s="141"/>
    </row>
    <row r="908" spans="1:12" ht="15.75" customHeight="1" x14ac:dyDescent="0.2">
      <c r="A908" s="141"/>
      <c r="B908" s="141"/>
      <c r="C908" s="141"/>
      <c r="D908" s="141"/>
      <c r="E908" s="141"/>
      <c r="F908" s="141"/>
      <c r="G908" s="141"/>
      <c r="H908" s="141"/>
      <c r="I908" s="141"/>
      <c r="J908" s="141"/>
      <c r="K908" s="141"/>
      <c r="L908" s="141"/>
    </row>
    <row r="909" spans="1:12" ht="15.75" customHeight="1" x14ac:dyDescent="0.2">
      <c r="A909" s="141"/>
      <c r="B909" s="141"/>
      <c r="C909" s="141"/>
      <c r="D909" s="141"/>
      <c r="E909" s="141"/>
      <c r="F909" s="141"/>
      <c r="G909" s="141"/>
      <c r="H909" s="141"/>
      <c r="I909" s="141"/>
      <c r="J909" s="141"/>
      <c r="K909" s="141"/>
      <c r="L909" s="141"/>
    </row>
    <row r="910" spans="1:12" ht="15.75" customHeight="1" x14ac:dyDescent="0.2">
      <c r="A910" s="141"/>
      <c r="B910" s="141"/>
      <c r="C910" s="141"/>
      <c r="D910" s="141"/>
      <c r="E910" s="141"/>
      <c r="F910" s="141"/>
      <c r="G910" s="141"/>
      <c r="H910" s="141"/>
      <c r="I910" s="141"/>
      <c r="J910" s="141"/>
      <c r="K910" s="141"/>
      <c r="L910" s="141"/>
    </row>
    <row r="911" spans="1:12" ht="15.75" customHeight="1" x14ac:dyDescent="0.2">
      <c r="A911" s="141"/>
      <c r="B911" s="141"/>
      <c r="C911" s="141"/>
      <c r="D911" s="141"/>
      <c r="E911" s="141"/>
      <c r="F911" s="141"/>
      <c r="G911" s="141"/>
      <c r="H911" s="141"/>
      <c r="I911" s="141"/>
      <c r="J911" s="141"/>
      <c r="K911" s="141"/>
      <c r="L911" s="141"/>
    </row>
    <row r="912" spans="1:12" ht="15.75" customHeight="1" x14ac:dyDescent="0.2">
      <c r="A912" s="141"/>
      <c r="B912" s="141"/>
      <c r="C912" s="141"/>
      <c r="D912" s="141"/>
      <c r="E912" s="141"/>
      <c r="F912" s="141"/>
      <c r="G912" s="141"/>
      <c r="H912" s="141"/>
      <c r="I912" s="141"/>
      <c r="J912" s="141"/>
      <c r="K912" s="141"/>
      <c r="L912" s="141"/>
    </row>
    <row r="913" spans="1:12" ht="15.75" customHeight="1" x14ac:dyDescent="0.2">
      <c r="A913" s="141"/>
      <c r="B913" s="141"/>
      <c r="C913" s="141"/>
      <c r="D913" s="141"/>
      <c r="E913" s="141"/>
      <c r="F913" s="141"/>
      <c r="G913" s="141"/>
      <c r="H913" s="141"/>
      <c r="I913" s="141"/>
      <c r="J913" s="141"/>
      <c r="K913" s="141"/>
      <c r="L913" s="141"/>
    </row>
    <row r="914" spans="1:12" ht="15.75" customHeight="1" x14ac:dyDescent="0.2">
      <c r="A914" s="141"/>
      <c r="B914" s="141"/>
      <c r="C914" s="141"/>
      <c r="D914" s="141"/>
      <c r="E914" s="141"/>
      <c r="F914" s="141"/>
      <c r="G914" s="141"/>
      <c r="H914" s="141"/>
      <c r="I914" s="141"/>
      <c r="J914" s="141"/>
      <c r="K914" s="141"/>
      <c r="L914" s="141"/>
    </row>
    <row r="915" spans="1:12" ht="15.75" customHeight="1" x14ac:dyDescent="0.2">
      <c r="A915" s="141"/>
      <c r="B915" s="141"/>
      <c r="C915" s="141"/>
      <c r="D915" s="141"/>
      <c r="E915" s="141"/>
      <c r="F915" s="141"/>
      <c r="G915" s="141"/>
      <c r="H915" s="141"/>
      <c r="I915" s="141"/>
      <c r="J915" s="141"/>
      <c r="K915" s="141"/>
      <c r="L915" s="141"/>
    </row>
    <row r="916" spans="1:12" ht="15.75" customHeight="1" x14ac:dyDescent="0.2">
      <c r="A916" s="141"/>
      <c r="B916" s="141"/>
      <c r="C916" s="141"/>
      <c r="D916" s="141"/>
      <c r="E916" s="141"/>
      <c r="F916" s="141"/>
      <c r="G916" s="141"/>
      <c r="H916" s="141"/>
      <c r="I916" s="141"/>
      <c r="J916" s="141"/>
      <c r="K916" s="141"/>
      <c r="L916" s="141"/>
    </row>
    <row r="917" spans="1:12" ht="15.75" customHeight="1" x14ac:dyDescent="0.2">
      <c r="A917" s="141"/>
      <c r="B917" s="141"/>
      <c r="C917" s="141"/>
      <c r="D917" s="141"/>
      <c r="E917" s="141"/>
      <c r="F917" s="141"/>
      <c r="G917" s="141"/>
      <c r="H917" s="141"/>
      <c r="I917" s="141"/>
      <c r="J917" s="141"/>
      <c r="K917" s="141"/>
      <c r="L917" s="141"/>
    </row>
    <row r="918" spans="1:12" ht="15.75" customHeight="1" x14ac:dyDescent="0.2">
      <c r="A918" s="141"/>
      <c r="B918" s="141"/>
      <c r="C918" s="141"/>
      <c r="D918" s="141"/>
      <c r="E918" s="141"/>
      <c r="F918" s="141"/>
      <c r="G918" s="141"/>
      <c r="H918" s="141"/>
      <c r="I918" s="141"/>
      <c r="J918" s="141"/>
      <c r="K918" s="141"/>
      <c r="L918" s="141"/>
    </row>
    <row r="919" spans="1:12" ht="15.75" customHeight="1" x14ac:dyDescent="0.2">
      <c r="A919" s="141"/>
      <c r="B919" s="141"/>
      <c r="C919" s="141"/>
      <c r="D919" s="141"/>
      <c r="E919" s="141"/>
      <c r="F919" s="141"/>
      <c r="G919" s="141"/>
      <c r="H919" s="141"/>
      <c r="I919" s="141"/>
      <c r="J919" s="141"/>
      <c r="K919" s="141"/>
      <c r="L919" s="141"/>
    </row>
    <row r="920" spans="1:12" ht="15.75" customHeight="1" x14ac:dyDescent="0.2">
      <c r="A920" s="141"/>
      <c r="B920" s="141"/>
      <c r="C920" s="141"/>
      <c r="D920" s="141"/>
      <c r="E920" s="141"/>
      <c r="F920" s="141"/>
      <c r="G920" s="141"/>
      <c r="H920" s="141"/>
      <c r="I920" s="141"/>
      <c r="J920" s="141"/>
      <c r="K920" s="141"/>
      <c r="L920" s="141"/>
    </row>
    <row r="921" spans="1:12" ht="15.75" customHeight="1" x14ac:dyDescent="0.2">
      <c r="A921" s="141"/>
      <c r="B921" s="141"/>
      <c r="C921" s="141"/>
      <c r="D921" s="141"/>
      <c r="E921" s="141"/>
      <c r="F921" s="141"/>
      <c r="G921" s="141"/>
      <c r="H921" s="141"/>
      <c r="I921" s="141"/>
      <c r="J921" s="141"/>
      <c r="K921" s="141"/>
      <c r="L921" s="141"/>
    </row>
    <row r="922" spans="1:12" ht="15.75" customHeight="1" x14ac:dyDescent="0.2">
      <c r="A922" s="141"/>
      <c r="B922" s="141"/>
      <c r="C922" s="141"/>
      <c r="D922" s="141"/>
      <c r="E922" s="141"/>
      <c r="F922" s="141"/>
      <c r="G922" s="141"/>
      <c r="H922" s="141"/>
      <c r="I922" s="141"/>
      <c r="J922" s="141"/>
      <c r="K922" s="141"/>
      <c r="L922" s="141"/>
    </row>
    <row r="923" spans="1:12" ht="15.75" customHeight="1" x14ac:dyDescent="0.2">
      <c r="A923" s="141"/>
      <c r="B923" s="141"/>
      <c r="C923" s="141"/>
      <c r="D923" s="141"/>
      <c r="E923" s="141"/>
      <c r="F923" s="141"/>
      <c r="G923" s="141"/>
      <c r="H923" s="141"/>
      <c r="I923" s="141"/>
      <c r="J923" s="141"/>
      <c r="K923" s="141"/>
      <c r="L923" s="141"/>
    </row>
    <row r="924" spans="1:12" ht="15.75" customHeight="1" x14ac:dyDescent="0.2">
      <c r="A924" s="141"/>
      <c r="B924" s="141"/>
      <c r="C924" s="141"/>
      <c r="D924" s="141"/>
      <c r="E924" s="141"/>
      <c r="F924" s="141"/>
      <c r="G924" s="141"/>
      <c r="H924" s="141"/>
      <c r="I924" s="141"/>
      <c r="J924" s="141"/>
      <c r="K924" s="141"/>
      <c r="L924" s="141"/>
    </row>
    <row r="925" spans="1:12" ht="15.75" customHeight="1" x14ac:dyDescent="0.2">
      <c r="A925" s="141"/>
      <c r="B925" s="141"/>
      <c r="C925" s="141"/>
      <c r="D925" s="141"/>
      <c r="E925" s="141"/>
      <c r="F925" s="141"/>
      <c r="G925" s="141"/>
      <c r="H925" s="141"/>
      <c r="I925" s="141"/>
      <c r="J925" s="141"/>
      <c r="K925" s="141"/>
      <c r="L925" s="141"/>
    </row>
    <row r="926" spans="1:12" ht="15.75" customHeight="1" x14ac:dyDescent="0.2">
      <c r="A926" s="141"/>
      <c r="B926" s="141"/>
      <c r="C926" s="141"/>
      <c r="D926" s="141"/>
      <c r="E926" s="141"/>
      <c r="F926" s="141"/>
      <c r="G926" s="141"/>
      <c r="H926" s="141"/>
      <c r="I926" s="141"/>
      <c r="J926" s="141"/>
      <c r="K926" s="141"/>
      <c r="L926" s="141"/>
    </row>
    <row r="927" spans="1:12" ht="15.75" customHeight="1" x14ac:dyDescent="0.2">
      <c r="A927" s="141"/>
      <c r="B927" s="141"/>
      <c r="C927" s="141"/>
      <c r="D927" s="141"/>
      <c r="E927" s="141"/>
      <c r="F927" s="141"/>
      <c r="G927" s="141"/>
      <c r="H927" s="141"/>
      <c r="I927" s="141"/>
      <c r="J927" s="141"/>
      <c r="K927" s="141"/>
      <c r="L927" s="141"/>
    </row>
    <row r="928" spans="1:12" ht="15.75" customHeight="1" x14ac:dyDescent="0.2">
      <c r="A928" s="141"/>
      <c r="B928" s="141"/>
      <c r="C928" s="141"/>
      <c r="D928" s="141"/>
      <c r="E928" s="141"/>
      <c r="F928" s="141"/>
      <c r="G928" s="141"/>
      <c r="H928" s="141"/>
      <c r="I928" s="141"/>
      <c r="J928" s="141"/>
      <c r="K928" s="141"/>
      <c r="L928" s="141"/>
    </row>
    <row r="929" spans="1:12" ht="15.75" customHeight="1" x14ac:dyDescent="0.2">
      <c r="A929" s="141"/>
      <c r="B929" s="141"/>
      <c r="C929" s="141"/>
      <c r="D929" s="141"/>
      <c r="E929" s="141"/>
      <c r="F929" s="141"/>
      <c r="G929" s="141"/>
      <c r="H929" s="141"/>
      <c r="I929" s="141"/>
      <c r="J929" s="141"/>
      <c r="K929" s="141"/>
      <c r="L929" s="141"/>
    </row>
    <row r="930" spans="1:12" ht="15.75" customHeight="1" x14ac:dyDescent="0.2">
      <c r="A930" s="141"/>
      <c r="B930" s="141"/>
      <c r="C930" s="141"/>
      <c r="D930" s="141"/>
      <c r="E930" s="141"/>
      <c r="F930" s="141"/>
      <c r="G930" s="141"/>
      <c r="H930" s="141"/>
      <c r="I930" s="141"/>
      <c r="J930" s="141"/>
      <c r="K930" s="141"/>
      <c r="L930" s="141"/>
    </row>
    <row r="931" spans="1:12" ht="15.75" customHeight="1" x14ac:dyDescent="0.2">
      <c r="A931" s="141"/>
      <c r="B931" s="141"/>
      <c r="C931" s="141"/>
      <c r="D931" s="141"/>
      <c r="E931" s="141"/>
      <c r="F931" s="141"/>
      <c r="G931" s="141"/>
      <c r="H931" s="141"/>
      <c r="I931" s="141"/>
      <c r="J931" s="141"/>
      <c r="K931" s="141"/>
      <c r="L931" s="141"/>
    </row>
    <row r="932" spans="1:12" ht="15.75" customHeight="1" x14ac:dyDescent="0.2">
      <c r="A932" s="141"/>
      <c r="B932" s="141"/>
      <c r="C932" s="141"/>
      <c r="D932" s="141"/>
      <c r="E932" s="141"/>
      <c r="F932" s="141"/>
      <c r="G932" s="141"/>
      <c r="H932" s="141"/>
      <c r="I932" s="141"/>
      <c r="J932" s="141"/>
      <c r="K932" s="141"/>
      <c r="L932" s="141"/>
    </row>
    <row r="933" spans="1:12" ht="15.75" customHeight="1" x14ac:dyDescent="0.2">
      <c r="A933" s="141"/>
      <c r="B933" s="141"/>
      <c r="C933" s="141"/>
      <c r="D933" s="141"/>
      <c r="E933" s="141"/>
      <c r="F933" s="141"/>
      <c r="G933" s="141"/>
      <c r="H933" s="141"/>
      <c r="I933" s="141"/>
      <c r="J933" s="141"/>
      <c r="K933" s="141"/>
      <c r="L933" s="141"/>
    </row>
    <row r="934" spans="1:12" ht="15.75" customHeight="1" x14ac:dyDescent="0.2">
      <c r="A934" s="141"/>
      <c r="B934" s="141"/>
      <c r="C934" s="141"/>
      <c r="D934" s="141"/>
      <c r="E934" s="141"/>
      <c r="F934" s="141"/>
      <c r="G934" s="141"/>
      <c r="H934" s="141"/>
      <c r="I934" s="141"/>
      <c r="J934" s="141"/>
      <c r="K934" s="141"/>
      <c r="L934" s="141"/>
    </row>
    <row r="935" spans="1:12" ht="15.75" customHeight="1" x14ac:dyDescent="0.2">
      <c r="A935" s="141"/>
      <c r="B935" s="141"/>
      <c r="C935" s="141"/>
      <c r="D935" s="141"/>
      <c r="E935" s="141"/>
      <c r="F935" s="141"/>
      <c r="G935" s="141"/>
      <c r="H935" s="141"/>
      <c r="I935" s="141"/>
      <c r="J935" s="141"/>
      <c r="K935" s="141"/>
      <c r="L935" s="141"/>
    </row>
    <row r="936" spans="1:12" ht="15.75" customHeight="1" x14ac:dyDescent="0.2">
      <c r="A936" s="141"/>
      <c r="B936" s="141"/>
      <c r="C936" s="141"/>
      <c r="D936" s="141"/>
      <c r="E936" s="141"/>
      <c r="F936" s="141"/>
      <c r="G936" s="141"/>
      <c r="H936" s="141"/>
      <c r="I936" s="141"/>
      <c r="J936" s="141"/>
      <c r="K936" s="141"/>
      <c r="L936" s="141"/>
    </row>
    <row r="937" spans="1:12" ht="15.75" customHeight="1" x14ac:dyDescent="0.2">
      <c r="A937" s="141"/>
      <c r="B937" s="141"/>
      <c r="C937" s="141"/>
      <c r="D937" s="141"/>
      <c r="E937" s="141"/>
      <c r="F937" s="141"/>
      <c r="G937" s="141"/>
      <c r="H937" s="141"/>
      <c r="I937" s="141"/>
      <c r="J937" s="141"/>
      <c r="K937" s="141"/>
      <c r="L937" s="141"/>
    </row>
    <row r="938" spans="1:12" ht="15.75" customHeight="1" x14ac:dyDescent="0.2">
      <c r="A938" s="141"/>
      <c r="B938" s="141"/>
      <c r="C938" s="141"/>
      <c r="D938" s="141"/>
      <c r="E938" s="141"/>
      <c r="F938" s="141"/>
      <c r="G938" s="141"/>
      <c r="H938" s="141"/>
      <c r="I938" s="141"/>
      <c r="J938" s="141"/>
      <c r="K938" s="141"/>
      <c r="L938" s="141"/>
    </row>
    <row r="939" spans="1:12" ht="15.75" customHeight="1" x14ac:dyDescent="0.2">
      <c r="A939" s="141"/>
      <c r="B939" s="141"/>
      <c r="C939" s="141"/>
      <c r="D939" s="141"/>
      <c r="E939" s="141"/>
      <c r="F939" s="141"/>
      <c r="G939" s="141"/>
      <c r="H939" s="141"/>
      <c r="I939" s="141"/>
      <c r="J939" s="141"/>
      <c r="K939" s="141"/>
      <c r="L939" s="141"/>
    </row>
    <row r="940" spans="1:12" ht="15.75" customHeight="1" x14ac:dyDescent="0.2">
      <c r="A940" s="141"/>
      <c r="B940" s="141"/>
      <c r="C940" s="141"/>
      <c r="D940" s="141"/>
      <c r="E940" s="141"/>
      <c r="F940" s="141"/>
      <c r="G940" s="141"/>
      <c r="H940" s="141"/>
      <c r="I940" s="141"/>
      <c r="J940" s="141"/>
      <c r="K940" s="141"/>
      <c r="L940" s="141"/>
    </row>
    <row r="941" spans="1:12" ht="15.75" customHeight="1" x14ac:dyDescent="0.2">
      <c r="A941" s="141"/>
      <c r="B941" s="141"/>
      <c r="C941" s="141"/>
      <c r="D941" s="141"/>
      <c r="E941" s="141"/>
      <c r="F941" s="141"/>
      <c r="G941" s="141"/>
      <c r="H941" s="141"/>
      <c r="I941" s="141"/>
      <c r="J941" s="141"/>
      <c r="K941" s="141"/>
      <c r="L941" s="141"/>
    </row>
    <row r="942" spans="1:12" ht="15.75" customHeight="1" x14ac:dyDescent="0.2">
      <c r="A942" s="141"/>
      <c r="B942" s="141"/>
      <c r="C942" s="141"/>
      <c r="D942" s="141"/>
      <c r="E942" s="141"/>
      <c r="F942" s="141"/>
      <c r="G942" s="141"/>
      <c r="H942" s="141"/>
      <c r="I942" s="141"/>
      <c r="J942" s="141"/>
      <c r="K942" s="141"/>
      <c r="L942" s="141"/>
    </row>
    <row r="943" spans="1:12" ht="15.75" customHeight="1" x14ac:dyDescent="0.2">
      <c r="A943" s="141"/>
      <c r="B943" s="141"/>
      <c r="C943" s="141"/>
      <c r="D943" s="141"/>
      <c r="E943" s="141"/>
      <c r="F943" s="141"/>
      <c r="G943" s="141"/>
      <c r="H943" s="141"/>
      <c r="I943" s="141"/>
      <c r="J943" s="141"/>
      <c r="K943" s="141"/>
      <c r="L943" s="141"/>
    </row>
    <row r="944" spans="1:12" ht="15.75" customHeight="1" x14ac:dyDescent="0.2">
      <c r="A944" s="141"/>
      <c r="B944" s="141"/>
      <c r="C944" s="141"/>
      <c r="D944" s="141"/>
      <c r="E944" s="141"/>
      <c r="F944" s="141"/>
      <c r="G944" s="141"/>
      <c r="H944" s="141"/>
      <c r="I944" s="141"/>
      <c r="J944" s="141"/>
      <c r="K944" s="141"/>
      <c r="L944" s="141"/>
    </row>
    <row r="945" spans="1:12" ht="15.75" customHeight="1" x14ac:dyDescent="0.2">
      <c r="A945" s="141"/>
      <c r="B945" s="141"/>
      <c r="C945" s="141"/>
      <c r="D945" s="141"/>
      <c r="E945" s="141"/>
      <c r="F945" s="141"/>
      <c r="G945" s="141"/>
      <c r="H945" s="141"/>
      <c r="I945" s="141"/>
      <c r="J945" s="141"/>
      <c r="K945" s="141"/>
      <c r="L945" s="141"/>
    </row>
    <row r="946" spans="1:12" ht="15.75" customHeight="1" x14ac:dyDescent="0.2">
      <c r="A946" s="141"/>
      <c r="B946" s="141"/>
      <c r="C946" s="141"/>
      <c r="D946" s="141"/>
      <c r="E946" s="141"/>
      <c r="F946" s="141"/>
      <c r="G946" s="141"/>
      <c r="H946" s="141"/>
      <c r="I946" s="141"/>
      <c r="J946" s="141"/>
      <c r="K946" s="141"/>
      <c r="L946" s="141"/>
    </row>
    <row r="947" spans="1:12" ht="15.75" customHeight="1" x14ac:dyDescent="0.2">
      <c r="A947" s="141"/>
      <c r="B947" s="141"/>
      <c r="C947" s="141"/>
      <c r="D947" s="141"/>
      <c r="E947" s="141"/>
      <c r="F947" s="141"/>
      <c r="G947" s="141"/>
      <c r="H947" s="141"/>
      <c r="I947" s="141"/>
      <c r="J947" s="141"/>
      <c r="K947" s="141"/>
      <c r="L947" s="141"/>
    </row>
    <row r="948" spans="1:12" ht="15.75" customHeight="1" x14ac:dyDescent="0.2">
      <c r="A948" s="141"/>
      <c r="B948" s="141"/>
      <c r="C948" s="141"/>
      <c r="D948" s="141"/>
      <c r="E948" s="141"/>
      <c r="F948" s="141"/>
      <c r="G948" s="141"/>
      <c r="H948" s="141"/>
      <c r="I948" s="141"/>
      <c r="J948" s="141"/>
      <c r="K948" s="141"/>
      <c r="L948" s="141"/>
    </row>
    <row r="949" spans="1:12" ht="15.75" customHeight="1" x14ac:dyDescent="0.2">
      <c r="A949" s="141"/>
      <c r="B949" s="141"/>
      <c r="C949" s="141"/>
      <c r="D949" s="141"/>
      <c r="E949" s="141"/>
      <c r="F949" s="141"/>
      <c r="G949" s="141"/>
      <c r="H949" s="141"/>
      <c r="I949" s="141"/>
      <c r="J949" s="141"/>
      <c r="K949" s="141"/>
      <c r="L949" s="141"/>
    </row>
    <row r="950" spans="1:12" ht="15.75" customHeight="1" x14ac:dyDescent="0.2">
      <c r="A950" s="141"/>
      <c r="B950" s="141"/>
      <c r="C950" s="141"/>
      <c r="D950" s="141"/>
      <c r="E950" s="141"/>
      <c r="F950" s="141"/>
      <c r="G950" s="141"/>
      <c r="H950" s="141"/>
      <c r="I950" s="141"/>
      <c r="J950" s="141"/>
      <c r="K950" s="141"/>
      <c r="L950" s="141"/>
    </row>
    <row r="951" spans="1:12" ht="15.75" customHeight="1" x14ac:dyDescent="0.2">
      <c r="A951" s="141"/>
      <c r="B951" s="141"/>
      <c r="C951" s="141"/>
      <c r="D951" s="141"/>
      <c r="E951" s="141"/>
      <c r="F951" s="141"/>
      <c r="G951" s="141"/>
      <c r="H951" s="141"/>
      <c r="I951" s="141"/>
      <c r="J951" s="141"/>
      <c r="K951" s="141"/>
      <c r="L951" s="141"/>
    </row>
    <row r="952" spans="1:12" ht="15.75" customHeight="1" x14ac:dyDescent="0.2">
      <c r="A952" s="141"/>
      <c r="B952" s="141"/>
      <c r="C952" s="141"/>
      <c r="D952" s="141"/>
      <c r="E952" s="141"/>
      <c r="F952" s="141"/>
      <c r="G952" s="141"/>
      <c r="H952" s="141"/>
      <c r="I952" s="141"/>
      <c r="J952" s="141"/>
      <c r="K952" s="141"/>
      <c r="L952" s="141"/>
    </row>
    <row r="953" spans="1:12" ht="15.75" customHeight="1" x14ac:dyDescent="0.2">
      <c r="A953" s="141"/>
      <c r="B953" s="141"/>
      <c r="C953" s="141"/>
      <c r="D953" s="141"/>
      <c r="E953" s="141"/>
      <c r="F953" s="141"/>
      <c r="G953" s="141"/>
      <c r="H953" s="141"/>
      <c r="I953" s="141"/>
      <c r="J953" s="141"/>
      <c r="K953" s="141"/>
      <c r="L953" s="141"/>
    </row>
    <row r="954" spans="1:12" ht="15.75" customHeight="1" x14ac:dyDescent="0.2">
      <c r="A954" s="141"/>
      <c r="B954" s="141"/>
      <c r="C954" s="141"/>
      <c r="D954" s="141"/>
      <c r="E954" s="141"/>
      <c r="F954" s="141"/>
      <c r="G954" s="141"/>
      <c r="H954" s="141"/>
      <c r="I954" s="141"/>
      <c r="J954" s="141"/>
      <c r="K954" s="141"/>
      <c r="L954" s="141"/>
    </row>
    <row r="955" spans="1:12" ht="15.75" customHeight="1" x14ac:dyDescent="0.2">
      <c r="A955" s="141"/>
      <c r="B955" s="141"/>
      <c r="C955" s="141"/>
      <c r="D955" s="141"/>
      <c r="E955" s="141"/>
      <c r="F955" s="141"/>
      <c r="G955" s="141"/>
      <c r="H955" s="141"/>
      <c r="I955" s="141"/>
      <c r="J955" s="141"/>
      <c r="K955" s="141"/>
      <c r="L955" s="141"/>
    </row>
    <row r="956" spans="1:12" ht="15.75" customHeight="1" x14ac:dyDescent="0.2">
      <c r="A956" s="141"/>
      <c r="B956" s="141"/>
      <c r="C956" s="141"/>
      <c r="D956" s="141"/>
      <c r="E956" s="141"/>
      <c r="F956" s="141"/>
      <c r="G956" s="141"/>
      <c r="H956" s="141"/>
      <c r="I956" s="141"/>
      <c r="J956" s="141"/>
      <c r="K956" s="141"/>
      <c r="L956" s="141"/>
    </row>
    <row r="957" spans="1:12" ht="15.75" customHeight="1" x14ac:dyDescent="0.2">
      <c r="A957" s="141"/>
      <c r="B957" s="141"/>
      <c r="C957" s="141"/>
      <c r="D957" s="141"/>
      <c r="E957" s="141"/>
      <c r="F957" s="141"/>
      <c r="G957" s="141"/>
      <c r="H957" s="141"/>
      <c r="I957" s="141"/>
      <c r="J957" s="141"/>
      <c r="K957" s="141"/>
      <c r="L957" s="141"/>
    </row>
    <row r="958" spans="1:12" ht="15.75" customHeight="1" x14ac:dyDescent="0.2">
      <c r="A958" s="141"/>
      <c r="B958" s="141"/>
      <c r="C958" s="141"/>
      <c r="D958" s="141"/>
      <c r="E958" s="141"/>
      <c r="F958" s="141"/>
      <c r="G958" s="141"/>
      <c r="H958" s="141"/>
      <c r="I958" s="141"/>
      <c r="J958" s="141"/>
      <c r="K958" s="141"/>
      <c r="L958" s="141"/>
    </row>
    <row r="959" spans="1:12" ht="15.75" customHeight="1" x14ac:dyDescent="0.2">
      <c r="A959" s="141"/>
      <c r="B959" s="141"/>
      <c r="C959" s="141"/>
      <c r="D959" s="141"/>
      <c r="E959" s="141"/>
      <c r="F959" s="141"/>
      <c r="G959" s="141"/>
      <c r="H959" s="141"/>
      <c r="I959" s="141"/>
      <c r="J959" s="141"/>
      <c r="K959" s="141"/>
      <c r="L959" s="141"/>
    </row>
    <row r="960" spans="1:12" ht="15.75" customHeight="1" x14ac:dyDescent="0.2">
      <c r="A960" s="141"/>
      <c r="B960" s="141"/>
      <c r="C960" s="141"/>
      <c r="D960" s="141"/>
      <c r="E960" s="141"/>
      <c r="F960" s="141"/>
      <c r="G960" s="141"/>
      <c r="H960" s="141"/>
      <c r="I960" s="141"/>
      <c r="J960" s="141"/>
      <c r="K960" s="141"/>
      <c r="L960" s="141"/>
    </row>
    <row r="961" spans="1:12" ht="15.75" customHeight="1" x14ac:dyDescent="0.2">
      <c r="A961" s="141"/>
      <c r="B961" s="141"/>
      <c r="C961" s="141"/>
      <c r="D961" s="141"/>
      <c r="E961" s="141"/>
      <c r="F961" s="141"/>
      <c r="G961" s="141"/>
      <c r="H961" s="141"/>
      <c r="I961" s="141"/>
      <c r="J961" s="141"/>
      <c r="K961" s="141"/>
      <c r="L961" s="141"/>
    </row>
    <row r="962" spans="1:12" ht="15.75" customHeight="1" x14ac:dyDescent="0.2">
      <c r="A962" s="141"/>
      <c r="B962" s="141"/>
      <c r="C962" s="141"/>
      <c r="D962" s="141"/>
      <c r="E962" s="141"/>
      <c r="F962" s="141"/>
      <c r="G962" s="141"/>
      <c r="H962" s="141"/>
      <c r="I962" s="141"/>
      <c r="J962" s="141"/>
      <c r="K962" s="141"/>
      <c r="L962" s="141"/>
    </row>
    <row r="963" spans="1:12" ht="15.75" customHeight="1" x14ac:dyDescent="0.2">
      <c r="A963" s="141"/>
      <c r="B963" s="141"/>
      <c r="C963" s="141"/>
      <c r="D963" s="141"/>
      <c r="E963" s="141"/>
      <c r="F963" s="141"/>
      <c r="G963" s="141"/>
      <c r="H963" s="141"/>
      <c r="I963" s="141"/>
      <c r="J963" s="141"/>
      <c r="K963" s="141"/>
      <c r="L963" s="141"/>
    </row>
    <row r="964" spans="1:12" ht="15.75" customHeight="1" x14ac:dyDescent="0.2">
      <c r="A964" s="141"/>
      <c r="B964" s="141"/>
      <c r="C964" s="141"/>
      <c r="D964" s="141"/>
      <c r="E964" s="141"/>
      <c r="F964" s="141"/>
      <c r="G964" s="141"/>
      <c r="H964" s="141"/>
      <c r="I964" s="141"/>
      <c r="J964" s="141"/>
      <c r="K964" s="141"/>
      <c r="L964" s="141"/>
    </row>
    <row r="965" spans="1:12" ht="15.75" customHeight="1" x14ac:dyDescent="0.2">
      <c r="A965" s="141"/>
      <c r="B965" s="141"/>
      <c r="C965" s="141"/>
      <c r="D965" s="141"/>
      <c r="E965" s="141"/>
      <c r="F965" s="141"/>
      <c r="G965" s="141"/>
      <c r="H965" s="141"/>
      <c r="I965" s="141"/>
      <c r="J965" s="141"/>
      <c r="K965" s="141"/>
      <c r="L965" s="141"/>
    </row>
    <row r="966" spans="1:12" ht="15.75" customHeight="1" x14ac:dyDescent="0.2">
      <c r="A966" s="141"/>
      <c r="B966" s="141"/>
      <c r="C966" s="141"/>
      <c r="D966" s="141"/>
      <c r="E966" s="141"/>
      <c r="F966" s="141"/>
      <c r="G966" s="141"/>
      <c r="H966" s="141"/>
      <c r="I966" s="141"/>
      <c r="J966" s="141"/>
      <c r="K966" s="141"/>
      <c r="L966" s="141"/>
    </row>
    <row r="967" spans="1:12" ht="15.75" customHeight="1" x14ac:dyDescent="0.2">
      <c r="A967" s="141"/>
      <c r="B967" s="141"/>
      <c r="C967" s="141"/>
      <c r="D967" s="141"/>
      <c r="E967" s="141"/>
      <c r="F967" s="141"/>
      <c r="G967" s="141"/>
      <c r="H967" s="141"/>
      <c r="I967" s="141"/>
      <c r="J967" s="141"/>
      <c r="K967" s="141"/>
      <c r="L967" s="141"/>
    </row>
    <row r="968" spans="1:12" ht="15.75" customHeight="1" x14ac:dyDescent="0.2">
      <c r="A968" s="141"/>
      <c r="B968" s="141"/>
      <c r="C968" s="141"/>
      <c r="D968" s="141"/>
      <c r="E968" s="141"/>
      <c r="F968" s="141"/>
      <c r="G968" s="141"/>
      <c r="H968" s="141"/>
      <c r="I968" s="141"/>
      <c r="J968" s="141"/>
      <c r="K968" s="141"/>
      <c r="L968" s="141"/>
    </row>
    <row r="969" spans="1:12" ht="15.75" customHeight="1" x14ac:dyDescent="0.2">
      <c r="A969" s="141"/>
      <c r="B969" s="141"/>
      <c r="C969" s="141"/>
      <c r="D969" s="141"/>
      <c r="E969" s="141"/>
      <c r="F969" s="141"/>
      <c r="G969" s="141"/>
      <c r="H969" s="141"/>
      <c r="I969" s="141"/>
      <c r="J969" s="141"/>
      <c r="K969" s="141"/>
      <c r="L969" s="141"/>
    </row>
    <row r="970" spans="1:12" ht="15.75" customHeight="1" x14ac:dyDescent="0.2">
      <c r="A970" s="141"/>
      <c r="B970" s="141"/>
      <c r="C970" s="141"/>
      <c r="D970" s="141"/>
      <c r="E970" s="141"/>
      <c r="F970" s="141"/>
      <c r="G970" s="141"/>
      <c r="H970" s="141"/>
      <c r="I970" s="141"/>
      <c r="J970" s="141"/>
      <c r="K970" s="141"/>
      <c r="L970" s="141"/>
    </row>
    <row r="971" spans="1:12" ht="15.75" customHeight="1" x14ac:dyDescent="0.2">
      <c r="A971" s="141"/>
      <c r="B971" s="141"/>
      <c r="C971" s="141"/>
      <c r="D971" s="141"/>
      <c r="E971" s="141"/>
      <c r="F971" s="141"/>
      <c r="G971" s="141"/>
      <c r="H971" s="141"/>
      <c r="I971" s="141"/>
      <c r="J971" s="141"/>
      <c r="K971" s="141"/>
      <c r="L971" s="141"/>
    </row>
    <row r="972" spans="1:12" ht="15.75" customHeight="1" x14ac:dyDescent="0.2">
      <c r="A972" s="141"/>
      <c r="B972" s="141"/>
      <c r="C972" s="141"/>
      <c r="D972" s="141"/>
      <c r="E972" s="141"/>
      <c r="F972" s="141"/>
      <c r="G972" s="141"/>
      <c r="H972" s="141"/>
      <c r="I972" s="141"/>
      <c r="J972" s="141"/>
      <c r="K972" s="141"/>
      <c r="L972" s="141"/>
    </row>
    <row r="973" spans="1:12" ht="15.75" customHeight="1" x14ac:dyDescent="0.2">
      <c r="A973" s="141"/>
      <c r="B973" s="141"/>
      <c r="C973" s="141"/>
      <c r="D973" s="141"/>
      <c r="E973" s="141"/>
      <c r="F973" s="141"/>
      <c r="G973" s="141"/>
      <c r="H973" s="141"/>
      <c r="I973" s="141"/>
      <c r="J973" s="141"/>
      <c r="K973" s="141"/>
      <c r="L973" s="141"/>
    </row>
    <row r="974" spans="1:12" ht="15.75" customHeight="1" x14ac:dyDescent="0.2">
      <c r="A974" s="141"/>
      <c r="B974" s="141"/>
      <c r="C974" s="141"/>
      <c r="D974" s="141"/>
      <c r="E974" s="141"/>
      <c r="F974" s="141"/>
      <c r="G974" s="141"/>
      <c r="H974" s="141"/>
      <c r="I974" s="141"/>
      <c r="J974" s="141"/>
      <c r="K974" s="141"/>
      <c r="L974" s="141"/>
    </row>
    <row r="975" spans="1:12" ht="15.75" customHeight="1" x14ac:dyDescent="0.2">
      <c r="A975" s="141"/>
      <c r="B975" s="141"/>
      <c r="C975" s="141"/>
      <c r="D975" s="141"/>
      <c r="E975" s="141"/>
      <c r="F975" s="141"/>
      <c r="G975" s="141"/>
      <c r="H975" s="141"/>
      <c r="I975" s="141"/>
      <c r="J975" s="141"/>
      <c r="K975" s="141"/>
      <c r="L975" s="141"/>
    </row>
    <row r="976" spans="1:12" ht="15.75" customHeight="1" x14ac:dyDescent="0.2">
      <c r="A976" s="141"/>
      <c r="B976" s="141"/>
      <c r="C976" s="141"/>
      <c r="D976" s="141"/>
      <c r="E976" s="141"/>
      <c r="F976" s="141"/>
      <c r="G976" s="141"/>
      <c r="H976" s="141"/>
      <c r="I976" s="141"/>
      <c r="J976" s="141"/>
      <c r="K976" s="141"/>
      <c r="L976" s="141"/>
    </row>
    <row r="977" spans="1:12" ht="15.75" customHeight="1" x14ac:dyDescent="0.2">
      <c r="A977" s="141"/>
      <c r="B977" s="141"/>
      <c r="C977" s="141"/>
      <c r="D977" s="141"/>
      <c r="E977" s="141"/>
      <c r="F977" s="141"/>
      <c r="G977" s="141"/>
      <c r="H977" s="141"/>
      <c r="I977" s="141"/>
      <c r="J977" s="141"/>
      <c r="K977" s="141"/>
      <c r="L977" s="141"/>
    </row>
    <row r="978" spans="1:12" ht="15.75" customHeight="1" x14ac:dyDescent="0.2">
      <c r="A978" s="141"/>
      <c r="B978" s="141"/>
      <c r="C978" s="141"/>
      <c r="D978" s="141"/>
      <c r="E978" s="141"/>
      <c r="F978" s="141"/>
      <c r="G978" s="141"/>
      <c r="H978" s="141"/>
      <c r="I978" s="141"/>
      <c r="J978" s="141"/>
      <c r="K978" s="141"/>
      <c r="L978" s="141"/>
    </row>
    <row r="979" spans="1:12" ht="15.75" customHeight="1" x14ac:dyDescent="0.2">
      <c r="A979" s="141"/>
      <c r="B979" s="141"/>
      <c r="C979" s="141"/>
      <c r="D979" s="141"/>
      <c r="E979" s="141"/>
      <c r="F979" s="141"/>
      <c r="G979" s="141"/>
      <c r="H979" s="141"/>
      <c r="I979" s="141"/>
      <c r="J979" s="141"/>
      <c r="K979" s="141"/>
      <c r="L979" s="141"/>
    </row>
    <row r="980" spans="1:12" ht="15.75" customHeight="1" x14ac:dyDescent="0.2">
      <c r="A980" s="141"/>
      <c r="B980" s="141"/>
      <c r="C980" s="141"/>
      <c r="D980" s="141"/>
      <c r="E980" s="141"/>
      <c r="F980" s="141"/>
      <c r="G980" s="141"/>
      <c r="H980" s="141"/>
      <c r="I980" s="141"/>
      <c r="J980" s="141"/>
      <c r="K980" s="141"/>
      <c r="L980" s="141"/>
    </row>
    <row r="981" spans="1:12" ht="15.75" customHeight="1" x14ac:dyDescent="0.2">
      <c r="A981" s="141"/>
      <c r="B981" s="141"/>
      <c r="C981" s="141"/>
      <c r="D981" s="141"/>
      <c r="E981" s="141"/>
      <c r="F981" s="141"/>
      <c r="G981" s="141"/>
      <c r="H981" s="141"/>
      <c r="I981" s="141"/>
      <c r="J981" s="141"/>
      <c r="K981" s="141"/>
      <c r="L981" s="141"/>
    </row>
    <row r="982" spans="1:12" ht="15.75" customHeight="1" x14ac:dyDescent="0.2">
      <c r="A982" s="141"/>
      <c r="B982" s="141"/>
      <c r="C982" s="141"/>
      <c r="D982" s="141"/>
      <c r="E982" s="141"/>
      <c r="F982" s="141"/>
      <c r="G982" s="141"/>
      <c r="H982" s="141"/>
      <c r="I982" s="141"/>
      <c r="J982" s="141"/>
      <c r="K982" s="141"/>
      <c r="L982" s="141"/>
    </row>
    <row r="983" spans="1:12" ht="15.75" customHeight="1" x14ac:dyDescent="0.2">
      <c r="A983" s="141"/>
      <c r="B983" s="141"/>
      <c r="C983" s="141"/>
      <c r="D983" s="141"/>
      <c r="E983" s="141"/>
      <c r="F983" s="141"/>
      <c r="G983" s="141"/>
      <c r="H983" s="141"/>
      <c r="I983" s="141"/>
      <c r="J983" s="141"/>
      <c r="K983" s="141"/>
      <c r="L983" s="141"/>
    </row>
    <row r="984" spans="1:12" ht="15.75" customHeight="1" x14ac:dyDescent="0.2">
      <c r="A984" s="141"/>
      <c r="B984" s="141"/>
      <c r="C984" s="141"/>
      <c r="D984" s="141"/>
      <c r="E984" s="141"/>
      <c r="F984" s="141"/>
      <c r="G984" s="141"/>
      <c r="H984" s="141"/>
      <c r="I984" s="141"/>
      <c r="J984" s="141"/>
      <c r="K984" s="141"/>
      <c r="L984" s="141"/>
    </row>
    <row r="985" spans="1:12" ht="15.75" customHeight="1" x14ac:dyDescent="0.2">
      <c r="A985" s="141"/>
      <c r="B985" s="141"/>
      <c r="C985" s="141"/>
      <c r="D985" s="141"/>
      <c r="E985" s="141"/>
      <c r="F985" s="141"/>
      <c r="G985" s="141"/>
      <c r="H985" s="141"/>
      <c r="I985" s="141"/>
      <c r="J985" s="141"/>
      <c r="K985" s="141"/>
      <c r="L985" s="141"/>
    </row>
    <row r="986" spans="1:12" ht="15.75" customHeight="1" x14ac:dyDescent="0.2">
      <c r="A986" s="141"/>
      <c r="B986" s="141"/>
      <c r="C986" s="141"/>
      <c r="D986" s="141"/>
      <c r="E986" s="141"/>
      <c r="F986" s="141"/>
      <c r="G986" s="141"/>
      <c r="H986" s="141"/>
      <c r="I986" s="141"/>
      <c r="J986" s="141"/>
      <c r="K986" s="141"/>
      <c r="L986" s="141"/>
    </row>
    <row r="987" spans="1:12" ht="15.75" customHeight="1" x14ac:dyDescent="0.2">
      <c r="A987" s="141"/>
      <c r="B987" s="141"/>
      <c r="C987" s="141"/>
      <c r="D987" s="141"/>
      <c r="E987" s="141"/>
      <c r="F987" s="141"/>
      <c r="G987" s="141"/>
      <c r="H987" s="141"/>
      <c r="I987" s="141"/>
      <c r="J987" s="141"/>
      <c r="K987" s="141"/>
      <c r="L987" s="141"/>
    </row>
    <row r="988" spans="1:12" ht="15.75" customHeight="1" x14ac:dyDescent="0.2">
      <c r="A988" s="141"/>
      <c r="B988" s="141"/>
      <c r="C988" s="141"/>
      <c r="D988" s="141"/>
      <c r="E988" s="141"/>
      <c r="F988" s="141"/>
      <c r="G988" s="141"/>
      <c r="H988" s="141"/>
      <c r="I988" s="141"/>
      <c r="J988" s="141"/>
      <c r="K988" s="141"/>
      <c r="L988" s="141"/>
    </row>
    <row r="989" spans="1:12" ht="15.75" customHeight="1" x14ac:dyDescent="0.2">
      <c r="A989" s="141"/>
      <c r="B989" s="141"/>
      <c r="C989" s="141"/>
      <c r="D989" s="141"/>
      <c r="E989" s="141"/>
      <c r="F989" s="141"/>
      <c r="G989" s="141"/>
      <c r="H989" s="141"/>
      <c r="I989" s="141"/>
      <c r="J989" s="141"/>
      <c r="K989" s="141"/>
      <c r="L989" s="141"/>
    </row>
    <row r="990" spans="1:12" ht="15.75" customHeight="1" x14ac:dyDescent="0.2">
      <c r="A990" s="141"/>
      <c r="B990" s="141"/>
      <c r="C990" s="141"/>
      <c r="D990" s="141"/>
      <c r="E990" s="141"/>
      <c r="F990" s="141"/>
      <c r="G990" s="141"/>
      <c r="H990" s="141"/>
      <c r="I990" s="141"/>
      <c r="J990" s="141"/>
      <c r="K990" s="141"/>
      <c r="L990" s="141"/>
    </row>
    <row r="991" spans="1:12" ht="15.75" customHeight="1" x14ac:dyDescent="0.2">
      <c r="A991" s="141"/>
      <c r="B991" s="141"/>
      <c r="C991" s="141"/>
      <c r="D991" s="141"/>
      <c r="E991" s="141"/>
      <c r="F991" s="141"/>
      <c r="G991" s="141"/>
      <c r="H991" s="141"/>
      <c r="I991" s="141"/>
      <c r="J991" s="141"/>
      <c r="K991" s="141"/>
      <c r="L991" s="141"/>
    </row>
    <row r="992" spans="1:12" ht="15.75" customHeight="1" x14ac:dyDescent="0.2">
      <c r="A992" s="141"/>
      <c r="B992" s="141"/>
      <c r="C992" s="141"/>
      <c r="D992" s="141"/>
      <c r="E992" s="141"/>
      <c r="F992" s="141"/>
      <c r="G992" s="141"/>
      <c r="H992" s="141"/>
      <c r="I992" s="141"/>
      <c r="J992" s="141"/>
      <c r="K992" s="141"/>
      <c r="L992" s="141"/>
    </row>
    <row r="993" spans="1:12" ht="15.75" customHeight="1" x14ac:dyDescent="0.2">
      <c r="A993" s="141"/>
      <c r="B993" s="141"/>
      <c r="C993" s="141"/>
      <c r="D993" s="141"/>
      <c r="E993" s="141"/>
      <c r="F993" s="141"/>
      <c r="G993" s="141"/>
      <c r="H993" s="141"/>
      <c r="I993" s="141"/>
      <c r="J993" s="141"/>
      <c r="K993" s="141"/>
      <c r="L993" s="141"/>
    </row>
    <row r="994" spans="1:12" ht="15.75" customHeight="1" x14ac:dyDescent="0.2">
      <c r="A994" s="141"/>
      <c r="B994" s="141"/>
      <c r="C994" s="141"/>
      <c r="D994" s="141"/>
      <c r="E994" s="141"/>
      <c r="F994" s="141"/>
      <c r="G994" s="141"/>
      <c r="H994" s="141"/>
      <c r="I994" s="141"/>
      <c r="J994" s="141"/>
      <c r="K994" s="141"/>
      <c r="L994" s="141"/>
    </row>
    <row r="995" spans="1:12" ht="15.75" customHeight="1" x14ac:dyDescent="0.2">
      <c r="A995" s="141"/>
      <c r="B995" s="141"/>
      <c r="C995" s="141"/>
      <c r="D995" s="141"/>
      <c r="E995" s="141"/>
      <c r="F995" s="141"/>
      <c r="G995" s="141"/>
      <c r="H995" s="141"/>
      <c r="I995" s="141"/>
      <c r="J995" s="141"/>
      <c r="K995" s="141"/>
      <c r="L995" s="141"/>
    </row>
    <row r="996" spans="1:12" ht="15.75" customHeight="1" x14ac:dyDescent="0.2">
      <c r="A996" s="141"/>
      <c r="B996" s="141"/>
      <c r="C996" s="141"/>
      <c r="D996" s="141"/>
      <c r="E996" s="141"/>
      <c r="F996" s="141"/>
      <c r="G996" s="141"/>
      <c r="H996" s="141"/>
      <c r="I996" s="141"/>
      <c r="J996" s="141"/>
      <c r="K996" s="141"/>
      <c r="L996" s="141"/>
    </row>
    <row r="997" spans="1:12" ht="15.75" customHeight="1" x14ac:dyDescent="0.2">
      <c r="A997" s="141"/>
      <c r="B997" s="141"/>
      <c r="C997" s="141"/>
      <c r="D997" s="141"/>
      <c r="E997" s="141"/>
      <c r="F997" s="141"/>
      <c r="G997" s="141"/>
      <c r="H997" s="141"/>
      <c r="I997" s="141"/>
      <c r="J997" s="141"/>
      <c r="K997" s="141"/>
      <c r="L997" s="141"/>
    </row>
    <row r="998" spans="1:12" ht="15.75" customHeight="1" x14ac:dyDescent="0.2">
      <c r="A998" s="141"/>
      <c r="B998" s="141"/>
      <c r="C998" s="141"/>
      <c r="D998" s="141"/>
      <c r="E998" s="141"/>
      <c r="F998" s="141"/>
      <c r="G998" s="141"/>
      <c r="H998" s="141"/>
      <c r="I998" s="141"/>
      <c r="J998" s="141"/>
      <c r="K998" s="141"/>
      <c r="L998" s="141"/>
    </row>
    <row r="999" spans="1:12" ht="15.75" customHeight="1" x14ac:dyDescent="0.2">
      <c r="A999" s="141"/>
      <c r="B999" s="141"/>
      <c r="C999" s="141"/>
      <c r="D999" s="141"/>
      <c r="E999" s="141"/>
      <c r="F999" s="141"/>
      <c r="G999" s="141"/>
      <c r="H999" s="141"/>
      <c r="I999" s="141"/>
      <c r="J999" s="141"/>
      <c r="K999" s="141"/>
      <c r="L999" s="141"/>
    </row>
    <row r="1000" spans="1:12" ht="15.75" customHeight="1" x14ac:dyDescent="0.2">
      <c r="A1000" s="141"/>
      <c r="B1000" s="141"/>
      <c r="C1000" s="141"/>
      <c r="D1000" s="141"/>
      <c r="E1000" s="141"/>
      <c r="F1000" s="141"/>
      <c r="G1000" s="141"/>
      <c r="H1000" s="141"/>
      <c r="I1000" s="141"/>
      <c r="J1000" s="141"/>
      <c r="K1000" s="141"/>
      <c r="L1000" s="141"/>
    </row>
  </sheetData>
  <mergeCells count="13">
    <mergeCell ref="D1:E1"/>
    <mergeCell ref="A89:C89"/>
    <mergeCell ref="A90:B90"/>
    <mergeCell ref="A86:B86"/>
    <mergeCell ref="A85:B85"/>
    <mergeCell ref="A88:C88"/>
    <mergeCell ref="A87:B87"/>
    <mergeCell ref="C6:K6"/>
    <mergeCell ref="A6:A7"/>
    <mergeCell ref="B6:B7"/>
    <mergeCell ref="A4:K4"/>
    <mergeCell ref="A3:K3"/>
    <mergeCell ref="A2:K2"/>
  </mergeCells>
  <conditionalFormatting sqref="K10:K84">
    <cfRule type="cellIs" dxfId="4" priority="1" operator="notEqual">
      <formula>L10</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1000"/>
  <sheetViews>
    <sheetView view="pageBreakPreview" zoomScaleSheetLayoutView="100" workbookViewId="0">
      <pane xSplit="2" ySplit="9" topLeftCell="C79"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5703125" style="387" customWidth="1"/>
    <col min="2" max="2" width="21.7109375" style="387" bestFit="1" customWidth="1"/>
    <col min="3" max="3" width="6.85546875" style="387" customWidth="1"/>
    <col min="4" max="4" width="10.42578125" style="387" bestFit="1" customWidth="1"/>
    <col min="5" max="5" width="9" style="387" bestFit="1" customWidth="1"/>
    <col min="6" max="6" width="43.28515625" style="436" customWidth="1"/>
    <col min="7" max="7" width="8.7109375" style="387" bestFit="1" customWidth="1"/>
    <col min="8" max="8" width="10.42578125" style="387" bestFit="1" customWidth="1"/>
    <col min="9" max="9" width="9" style="387" bestFit="1" customWidth="1"/>
    <col min="10" max="10" width="8.28515625" style="387" customWidth="1"/>
    <col min="11" max="11" width="8.42578125" style="387" customWidth="1"/>
    <col min="12" max="12" width="10.140625" style="387" customWidth="1"/>
    <col min="13" max="13" width="12.7109375" style="387" bestFit="1" customWidth="1"/>
    <col min="14" max="14" width="0" style="387" hidden="1" customWidth="1"/>
    <col min="15" max="16384" width="14.42578125" style="387"/>
  </cols>
  <sheetData>
    <row r="1" spans="1:26" ht="12.75" x14ac:dyDescent="0.2">
      <c r="A1" s="311"/>
      <c r="B1" s="311"/>
      <c r="C1" s="311"/>
      <c r="D1" s="311"/>
      <c r="E1" s="311"/>
      <c r="F1" s="389"/>
      <c r="G1" s="311"/>
      <c r="H1" s="311"/>
      <c r="I1" s="311"/>
      <c r="J1" s="311"/>
      <c r="K1" s="311"/>
      <c r="L1" s="311"/>
      <c r="M1" s="354" t="s">
        <v>628</v>
      </c>
      <c r="N1" s="141"/>
      <c r="O1" s="141"/>
      <c r="P1" s="141"/>
      <c r="Q1" s="141"/>
      <c r="R1" s="141"/>
      <c r="S1" s="141"/>
      <c r="T1" s="141"/>
      <c r="U1" s="141"/>
      <c r="V1" s="141"/>
      <c r="W1" s="141"/>
      <c r="X1" s="141"/>
      <c r="Y1" s="141"/>
      <c r="Z1" s="141"/>
    </row>
    <row r="2" spans="1:26" ht="12.75" x14ac:dyDescent="0.2">
      <c r="A2" s="594" t="str">
        <f>'AT-2-S1 BUDGET'!A2</f>
        <v>[Mid Day Meal Scheme, U.P.]</v>
      </c>
      <c r="B2" s="608"/>
      <c r="C2" s="608"/>
      <c r="D2" s="608"/>
      <c r="E2" s="608"/>
      <c r="F2" s="608"/>
      <c r="G2" s="608"/>
      <c r="H2" s="608"/>
      <c r="I2" s="608"/>
      <c r="J2" s="608"/>
      <c r="K2" s="608"/>
      <c r="L2" s="608"/>
      <c r="M2" s="608"/>
      <c r="N2" s="141"/>
      <c r="O2" s="141"/>
      <c r="P2" s="141"/>
      <c r="Q2" s="141"/>
      <c r="R2" s="141"/>
      <c r="S2" s="141"/>
      <c r="T2" s="141"/>
      <c r="U2" s="141"/>
      <c r="V2" s="141"/>
      <c r="W2" s="141"/>
      <c r="X2" s="141"/>
      <c r="Y2" s="141"/>
      <c r="Z2" s="141"/>
    </row>
    <row r="3" spans="1:26" ht="23.25" x14ac:dyDescent="0.2">
      <c r="A3" s="597" t="str">
        <f>'AT-2-S1 BUDGET'!A3</f>
        <v>Annual Work Plan and Budget 2018-19</v>
      </c>
      <c r="B3" s="608"/>
      <c r="C3" s="608"/>
      <c r="D3" s="608"/>
      <c r="E3" s="608"/>
      <c r="F3" s="608"/>
      <c r="G3" s="608"/>
      <c r="H3" s="608"/>
      <c r="I3" s="608"/>
      <c r="J3" s="608"/>
      <c r="K3" s="608"/>
      <c r="L3" s="608"/>
      <c r="M3" s="608"/>
      <c r="N3" s="141"/>
      <c r="O3" s="141"/>
      <c r="P3" s="141"/>
      <c r="Q3" s="141"/>
      <c r="R3" s="141"/>
      <c r="S3" s="141"/>
      <c r="T3" s="141"/>
      <c r="U3" s="141"/>
      <c r="V3" s="141"/>
      <c r="W3" s="141"/>
      <c r="X3" s="141"/>
      <c r="Y3" s="141"/>
      <c r="Z3" s="141"/>
    </row>
    <row r="4" spans="1:26" ht="12.75" x14ac:dyDescent="0.2">
      <c r="A4" s="602" t="s">
        <v>630</v>
      </c>
      <c r="B4" s="608"/>
      <c r="C4" s="608"/>
      <c r="D4" s="608"/>
      <c r="E4" s="608"/>
      <c r="F4" s="608"/>
      <c r="G4" s="608"/>
      <c r="H4" s="608"/>
      <c r="I4" s="608"/>
      <c r="J4" s="608"/>
      <c r="K4" s="608"/>
      <c r="L4" s="608"/>
      <c r="M4" s="608"/>
      <c r="N4" s="141"/>
      <c r="O4" s="141"/>
      <c r="P4" s="141"/>
      <c r="Q4" s="141"/>
      <c r="R4" s="141"/>
      <c r="S4" s="141"/>
      <c r="T4" s="141"/>
      <c r="U4" s="141"/>
      <c r="V4" s="141"/>
      <c r="W4" s="141"/>
      <c r="X4" s="141"/>
      <c r="Y4" s="141"/>
      <c r="Z4" s="141"/>
    </row>
    <row r="5" spans="1:26" ht="12.75" x14ac:dyDescent="0.2">
      <c r="A5" s="393" t="str">
        <f>AT_2A_fundflow!A5</f>
        <v>State: UTTAR PRADESH</v>
      </c>
      <c r="B5" s="409"/>
      <c r="C5" s="311"/>
      <c r="D5" s="311"/>
      <c r="E5" s="311"/>
      <c r="F5" s="389"/>
      <c r="G5" s="311"/>
      <c r="H5" s="311"/>
      <c r="I5" s="311"/>
      <c r="J5" s="311"/>
      <c r="K5" s="311"/>
      <c r="L5" s="311"/>
      <c r="M5" s="311"/>
      <c r="N5" s="141"/>
      <c r="O5" s="141"/>
      <c r="P5" s="141"/>
      <c r="Q5" s="141"/>
      <c r="R5" s="141"/>
      <c r="S5" s="141"/>
      <c r="T5" s="141"/>
      <c r="U5" s="141"/>
      <c r="V5" s="141"/>
      <c r="W5" s="141"/>
      <c r="X5" s="141"/>
      <c r="Y5" s="141"/>
      <c r="Z5" s="141"/>
    </row>
    <row r="6" spans="1:26" ht="15.75" customHeight="1" x14ac:dyDescent="0.2">
      <c r="A6" s="603" t="s">
        <v>91</v>
      </c>
      <c r="B6" s="603" t="s">
        <v>99</v>
      </c>
      <c r="C6" s="605" t="s">
        <v>607</v>
      </c>
      <c r="D6" s="609"/>
      <c r="E6" s="610"/>
      <c r="F6" s="605" t="s">
        <v>610</v>
      </c>
      <c r="G6" s="609"/>
      <c r="H6" s="609"/>
      <c r="I6" s="610"/>
      <c r="J6" s="605" t="s">
        <v>611</v>
      </c>
      <c r="K6" s="609"/>
      <c r="L6" s="609"/>
      <c r="M6" s="610"/>
      <c r="N6" s="141"/>
      <c r="O6" s="141"/>
      <c r="P6" s="141"/>
      <c r="Q6" s="141"/>
      <c r="R6" s="141"/>
      <c r="S6" s="141"/>
      <c r="T6" s="141"/>
      <c r="U6" s="141"/>
      <c r="V6" s="141"/>
      <c r="W6" s="141"/>
      <c r="X6" s="141"/>
      <c r="Y6" s="141"/>
      <c r="Z6" s="141"/>
    </row>
    <row r="7" spans="1:26" ht="38.25" x14ac:dyDescent="0.2">
      <c r="A7" s="611"/>
      <c r="B7" s="611"/>
      <c r="C7" s="310" t="s">
        <v>631</v>
      </c>
      <c r="D7" s="310" t="s">
        <v>632</v>
      </c>
      <c r="E7" s="310" t="s">
        <v>582</v>
      </c>
      <c r="F7" s="310" t="s">
        <v>633</v>
      </c>
      <c r="G7" s="310" t="s">
        <v>634</v>
      </c>
      <c r="H7" s="310" t="s">
        <v>632</v>
      </c>
      <c r="I7" s="310" t="s">
        <v>582</v>
      </c>
      <c r="J7" s="310" t="s">
        <v>635</v>
      </c>
      <c r="K7" s="310" t="s">
        <v>634</v>
      </c>
      <c r="L7" s="310" t="s">
        <v>632</v>
      </c>
      <c r="M7" s="310" t="s">
        <v>582</v>
      </c>
      <c r="N7" s="141"/>
      <c r="O7" s="141"/>
      <c r="P7" s="141"/>
      <c r="Q7" s="141"/>
      <c r="R7" s="141"/>
      <c r="S7" s="141"/>
      <c r="T7" s="141"/>
      <c r="U7" s="141"/>
      <c r="V7" s="141"/>
      <c r="W7" s="141"/>
      <c r="X7" s="141"/>
      <c r="Y7" s="141"/>
      <c r="Z7" s="141"/>
    </row>
    <row r="8" spans="1:26" ht="12.75" x14ac:dyDescent="0.2">
      <c r="A8" s="310">
        <v>1</v>
      </c>
      <c r="B8" s="310">
        <v>2</v>
      </c>
      <c r="C8" s="310">
        <v>3</v>
      </c>
      <c r="D8" s="310">
        <v>4</v>
      </c>
      <c r="E8" s="310">
        <v>5</v>
      </c>
      <c r="F8" s="310">
        <v>6</v>
      </c>
      <c r="G8" s="310">
        <v>7</v>
      </c>
      <c r="H8" s="310">
        <v>8</v>
      </c>
      <c r="I8" s="310">
        <v>9</v>
      </c>
      <c r="J8" s="310">
        <v>10</v>
      </c>
      <c r="K8" s="310">
        <v>11</v>
      </c>
      <c r="L8" s="310">
        <v>12</v>
      </c>
      <c r="M8" s="310">
        <v>13</v>
      </c>
      <c r="N8" s="141"/>
      <c r="O8" s="141"/>
      <c r="P8" s="141"/>
      <c r="Q8" s="141"/>
      <c r="R8" s="141"/>
      <c r="S8" s="141"/>
      <c r="T8" s="141"/>
      <c r="U8" s="141"/>
      <c r="V8" s="141"/>
      <c r="W8" s="141"/>
      <c r="X8" s="141"/>
      <c r="Y8" s="141"/>
      <c r="Z8" s="141"/>
    </row>
    <row r="9" spans="1:26" ht="12.75" x14ac:dyDescent="0.2">
      <c r="A9" s="314"/>
      <c r="B9" s="314" t="s">
        <v>32</v>
      </c>
      <c r="C9" s="421">
        <f>SUM(C10:C84)</f>
        <v>26</v>
      </c>
      <c r="D9" s="421">
        <f>SUM(D10:D84)</f>
        <v>436</v>
      </c>
      <c r="E9" s="421">
        <f>SUM(E10:E84)</f>
        <v>47612</v>
      </c>
      <c r="F9" s="445"/>
      <c r="G9" s="421">
        <f>SUM(G10:G84)</f>
        <v>135</v>
      </c>
      <c r="H9" s="421">
        <f>SUM(H10:H84)</f>
        <v>7928</v>
      </c>
      <c r="I9" s="421">
        <f>SUM(I10:I84)</f>
        <v>948996</v>
      </c>
      <c r="J9" s="421"/>
      <c r="K9" s="421">
        <f>SUM(K10:K84)</f>
        <v>0</v>
      </c>
      <c r="L9" s="421">
        <f>SUM(L10:L84)</f>
        <v>0</v>
      </c>
      <c r="M9" s="421">
        <f>SUM(M10:M84)</f>
        <v>0</v>
      </c>
      <c r="N9" s="222"/>
      <c r="O9" s="222"/>
      <c r="P9" s="222"/>
      <c r="Q9" s="222"/>
      <c r="R9" s="222"/>
      <c r="S9" s="222"/>
      <c r="T9" s="222"/>
      <c r="U9" s="222"/>
      <c r="V9" s="222"/>
      <c r="W9" s="222"/>
      <c r="X9" s="222"/>
      <c r="Y9" s="222"/>
      <c r="Z9" s="222"/>
    </row>
    <row r="10" spans="1:26" ht="12.75" x14ac:dyDescent="0.2">
      <c r="A10" s="316">
        <f>AT3A_Schools_PS!A10</f>
        <v>1</v>
      </c>
      <c r="B10" s="316" t="str">
        <f>AT3A_Schools_PS!B10</f>
        <v>01-AGRA</v>
      </c>
      <c r="C10" s="438">
        <v>0</v>
      </c>
      <c r="D10" s="438">
        <v>0</v>
      </c>
      <c r="E10" s="438">
        <v>0</v>
      </c>
      <c r="F10" s="444" t="s">
        <v>637</v>
      </c>
      <c r="G10" s="438">
        <v>1</v>
      </c>
      <c r="H10" s="438">
        <v>57</v>
      </c>
      <c r="I10" s="438">
        <v>4869</v>
      </c>
      <c r="J10" s="438">
        <v>0</v>
      </c>
      <c r="K10" s="438">
        <v>0</v>
      </c>
      <c r="L10" s="438">
        <v>0</v>
      </c>
      <c r="M10" s="438">
        <v>0</v>
      </c>
      <c r="N10" s="141">
        <f>H10-AT_19_Impl_Agency!G10</f>
        <v>0</v>
      </c>
      <c r="O10" s="141"/>
      <c r="P10" s="141"/>
      <c r="Q10" s="141"/>
      <c r="R10" s="141"/>
      <c r="S10" s="141"/>
      <c r="T10" s="141"/>
      <c r="U10" s="141"/>
      <c r="V10" s="141"/>
      <c r="W10" s="141"/>
      <c r="X10" s="141"/>
      <c r="Y10" s="141"/>
      <c r="Z10" s="141"/>
    </row>
    <row r="11" spans="1:26" ht="25.5" x14ac:dyDescent="0.2">
      <c r="A11" s="316">
        <f>AT3A_Schools_PS!A11</f>
        <v>2</v>
      </c>
      <c r="B11" s="316" t="s">
        <v>167</v>
      </c>
      <c r="C11" s="438">
        <v>0</v>
      </c>
      <c r="D11" s="438">
        <v>0</v>
      </c>
      <c r="E11" s="438">
        <v>0</v>
      </c>
      <c r="F11" s="444" t="s">
        <v>638</v>
      </c>
      <c r="G11" s="438">
        <v>18</v>
      </c>
      <c r="H11" s="438">
        <v>282</v>
      </c>
      <c r="I11" s="438">
        <v>44795</v>
      </c>
      <c r="J11" s="438">
        <v>0</v>
      </c>
      <c r="K11" s="438">
        <v>0</v>
      </c>
      <c r="L11" s="438">
        <v>0</v>
      </c>
      <c r="M11" s="438">
        <v>0</v>
      </c>
      <c r="N11" s="141">
        <f>H11-AT_19_Impl_Agency!G11</f>
        <v>0</v>
      </c>
      <c r="O11" s="141"/>
      <c r="P11" s="141"/>
      <c r="Q11" s="141"/>
      <c r="R11" s="141"/>
      <c r="S11" s="141"/>
      <c r="T11" s="141"/>
      <c r="U11" s="141"/>
      <c r="V11" s="141"/>
      <c r="W11" s="141"/>
      <c r="X11" s="141"/>
      <c r="Y11" s="141"/>
      <c r="Z11" s="141"/>
    </row>
    <row r="12" spans="1:26" ht="344.25" x14ac:dyDescent="0.2">
      <c r="A12" s="316">
        <f>AT3A_Schools_PS!A12</f>
        <v>3</v>
      </c>
      <c r="B12" s="316" t="s">
        <v>168</v>
      </c>
      <c r="C12" s="438">
        <v>0</v>
      </c>
      <c r="D12" s="438">
        <v>0</v>
      </c>
      <c r="E12" s="438">
        <v>0</v>
      </c>
      <c r="F12" s="444" t="s">
        <v>639</v>
      </c>
      <c r="G12" s="443">
        <v>0</v>
      </c>
      <c r="H12" s="443">
        <v>59</v>
      </c>
      <c r="I12" s="443">
        <v>1854</v>
      </c>
      <c r="J12" s="443">
        <v>0</v>
      </c>
      <c r="K12" s="443">
        <v>0</v>
      </c>
      <c r="L12" s="443">
        <v>0</v>
      </c>
      <c r="M12" s="443">
        <v>0</v>
      </c>
      <c r="N12" s="141">
        <f>H12-AT_19_Impl_Agency!G12</f>
        <v>0</v>
      </c>
      <c r="O12" s="141"/>
      <c r="P12" s="141"/>
      <c r="Q12" s="141"/>
      <c r="R12" s="141"/>
      <c r="S12" s="141"/>
      <c r="T12" s="141"/>
      <c r="U12" s="141"/>
      <c r="V12" s="141"/>
      <c r="W12" s="141"/>
      <c r="X12" s="141"/>
      <c r="Y12" s="141"/>
      <c r="Z12" s="141"/>
    </row>
    <row r="13" spans="1:26" ht="12.75" x14ac:dyDescent="0.2">
      <c r="A13" s="316">
        <f>AT3A_Schools_PS!A13</f>
        <v>4</v>
      </c>
      <c r="B13" s="316" t="s">
        <v>169</v>
      </c>
      <c r="C13" s="438">
        <v>0</v>
      </c>
      <c r="D13" s="438">
        <v>0</v>
      </c>
      <c r="E13" s="438">
        <v>0</v>
      </c>
      <c r="F13" s="444">
        <v>0</v>
      </c>
      <c r="G13" s="438">
        <v>0</v>
      </c>
      <c r="H13" s="438">
        <v>0</v>
      </c>
      <c r="I13" s="438">
        <v>0</v>
      </c>
      <c r="J13" s="438">
        <v>0</v>
      </c>
      <c r="K13" s="438">
        <v>0</v>
      </c>
      <c r="L13" s="438">
        <v>0</v>
      </c>
      <c r="M13" s="438">
        <v>0</v>
      </c>
      <c r="N13" s="141">
        <f>H13-AT_19_Impl_Agency!G13</f>
        <v>0</v>
      </c>
      <c r="O13" s="141"/>
      <c r="P13" s="141"/>
      <c r="Q13" s="141"/>
      <c r="R13" s="141"/>
      <c r="S13" s="141"/>
      <c r="T13" s="141"/>
      <c r="U13" s="141"/>
      <c r="V13" s="141"/>
      <c r="W13" s="141"/>
      <c r="X13" s="141"/>
      <c r="Y13" s="141"/>
      <c r="Z13" s="141"/>
    </row>
    <row r="14" spans="1:26" ht="12.75" x14ac:dyDescent="0.2">
      <c r="A14" s="316">
        <f>AT3A_Schools_PS!A14</f>
        <v>5</v>
      </c>
      <c r="B14" s="316" t="s">
        <v>170</v>
      </c>
      <c r="C14" s="438">
        <v>0</v>
      </c>
      <c r="D14" s="438">
        <v>0</v>
      </c>
      <c r="E14" s="438">
        <v>0</v>
      </c>
      <c r="F14" s="444">
        <v>0</v>
      </c>
      <c r="G14" s="438">
        <v>0</v>
      </c>
      <c r="H14" s="438">
        <v>0</v>
      </c>
      <c r="I14" s="438">
        <v>0</v>
      </c>
      <c r="J14" s="438">
        <v>0</v>
      </c>
      <c r="K14" s="438">
        <v>0</v>
      </c>
      <c r="L14" s="438">
        <v>0</v>
      </c>
      <c r="M14" s="438">
        <v>0</v>
      </c>
      <c r="N14" s="141">
        <f>H14-AT_19_Impl_Agency!G14</f>
        <v>0</v>
      </c>
      <c r="O14" s="141"/>
      <c r="P14" s="141"/>
      <c r="Q14" s="141"/>
      <c r="R14" s="141"/>
      <c r="S14" s="141"/>
      <c r="T14" s="141"/>
      <c r="U14" s="141"/>
      <c r="V14" s="141"/>
      <c r="W14" s="141"/>
      <c r="X14" s="141"/>
      <c r="Y14" s="141"/>
      <c r="Z14" s="141"/>
    </row>
    <row r="15" spans="1:26" ht="12.75" x14ac:dyDescent="0.2">
      <c r="A15" s="316">
        <f>AT3A_Schools_PS!A15</f>
        <v>6</v>
      </c>
      <c r="B15" s="316" t="s">
        <v>171</v>
      </c>
      <c r="C15" s="438">
        <v>0</v>
      </c>
      <c r="D15" s="438">
        <v>0</v>
      </c>
      <c r="E15" s="438">
        <v>0</v>
      </c>
      <c r="F15" s="444">
        <v>0</v>
      </c>
      <c r="G15" s="438">
        <v>0</v>
      </c>
      <c r="H15" s="438">
        <v>0</v>
      </c>
      <c r="I15" s="438">
        <v>0</v>
      </c>
      <c r="J15" s="438">
        <v>0</v>
      </c>
      <c r="K15" s="438">
        <v>0</v>
      </c>
      <c r="L15" s="438">
        <v>0</v>
      </c>
      <c r="M15" s="438">
        <v>0</v>
      </c>
      <c r="N15" s="141">
        <f>H15-AT_19_Impl_Agency!G15</f>
        <v>0</v>
      </c>
      <c r="O15" s="141"/>
      <c r="P15" s="141"/>
      <c r="Q15" s="141"/>
      <c r="R15" s="141"/>
      <c r="S15" s="141"/>
      <c r="T15" s="141"/>
      <c r="U15" s="141"/>
      <c r="V15" s="141"/>
      <c r="W15" s="141"/>
      <c r="X15" s="141"/>
      <c r="Y15" s="141"/>
      <c r="Z15" s="141"/>
    </row>
    <row r="16" spans="1:26" ht="12.75" x14ac:dyDescent="0.2">
      <c r="A16" s="316">
        <f>AT3A_Schools_PS!A16</f>
        <v>7</v>
      </c>
      <c r="B16" s="316" t="s">
        <v>172</v>
      </c>
      <c r="C16" s="438">
        <v>0</v>
      </c>
      <c r="D16" s="438">
        <v>0</v>
      </c>
      <c r="E16" s="438">
        <v>0</v>
      </c>
      <c r="F16" s="444">
        <v>0</v>
      </c>
      <c r="G16" s="438">
        <v>0</v>
      </c>
      <c r="H16" s="438">
        <v>0</v>
      </c>
      <c r="I16" s="438">
        <v>0</v>
      </c>
      <c r="J16" s="438">
        <v>0</v>
      </c>
      <c r="K16" s="438">
        <v>0</v>
      </c>
      <c r="L16" s="438">
        <v>0</v>
      </c>
      <c r="M16" s="438">
        <v>0</v>
      </c>
      <c r="N16" s="141">
        <f>H16-AT_19_Impl_Agency!G16</f>
        <v>0</v>
      </c>
      <c r="O16" s="141"/>
      <c r="P16" s="141"/>
      <c r="Q16" s="141"/>
      <c r="R16" s="141"/>
      <c r="S16" s="141"/>
      <c r="T16" s="141"/>
      <c r="U16" s="141"/>
      <c r="V16" s="141"/>
      <c r="W16" s="141"/>
      <c r="X16" s="141"/>
      <c r="Y16" s="141"/>
      <c r="Z16" s="141"/>
    </row>
    <row r="17" spans="1:26" ht="38.25" x14ac:dyDescent="0.2">
      <c r="A17" s="316">
        <f>AT3A_Schools_PS!A17</f>
        <v>8</v>
      </c>
      <c r="B17" s="316" t="s">
        <v>173</v>
      </c>
      <c r="C17" s="438">
        <v>0</v>
      </c>
      <c r="D17" s="438">
        <v>0</v>
      </c>
      <c r="E17" s="438">
        <v>0</v>
      </c>
      <c r="F17" s="444" t="s">
        <v>640</v>
      </c>
      <c r="G17" s="438">
        <v>6</v>
      </c>
      <c r="H17" s="438">
        <v>66</v>
      </c>
      <c r="I17" s="438">
        <v>13878</v>
      </c>
      <c r="J17" s="438">
        <v>0</v>
      </c>
      <c r="K17" s="438">
        <v>0</v>
      </c>
      <c r="L17" s="438">
        <v>0</v>
      </c>
      <c r="M17" s="438">
        <v>0</v>
      </c>
      <c r="N17" s="141">
        <f>H17-AT_19_Impl_Agency!G17</f>
        <v>0</v>
      </c>
      <c r="O17" s="141"/>
      <c r="P17" s="141"/>
      <c r="Q17" s="141"/>
      <c r="R17" s="141"/>
      <c r="S17" s="141"/>
      <c r="T17" s="141"/>
      <c r="U17" s="141"/>
      <c r="V17" s="141"/>
      <c r="W17" s="141"/>
      <c r="X17" s="141"/>
      <c r="Y17" s="141"/>
      <c r="Z17" s="141"/>
    </row>
    <row r="18" spans="1:26" ht="12.75" x14ac:dyDescent="0.2">
      <c r="A18" s="316">
        <f>AT3A_Schools_PS!A18</f>
        <v>9</v>
      </c>
      <c r="B18" s="316" t="s">
        <v>174</v>
      </c>
      <c r="C18" s="438">
        <v>0</v>
      </c>
      <c r="D18" s="438">
        <v>0</v>
      </c>
      <c r="E18" s="438">
        <v>0</v>
      </c>
      <c r="F18" s="444">
        <v>0</v>
      </c>
      <c r="G18" s="438">
        <v>0</v>
      </c>
      <c r="H18" s="438">
        <v>0</v>
      </c>
      <c r="I18" s="438">
        <v>0</v>
      </c>
      <c r="J18" s="438">
        <v>0</v>
      </c>
      <c r="K18" s="438">
        <v>0</v>
      </c>
      <c r="L18" s="438">
        <v>0</v>
      </c>
      <c r="M18" s="438">
        <v>0</v>
      </c>
      <c r="N18" s="141">
        <f>H18-AT_19_Impl_Agency!G18</f>
        <v>0</v>
      </c>
      <c r="O18" s="141"/>
      <c r="P18" s="141"/>
      <c r="Q18" s="141"/>
      <c r="R18" s="141"/>
      <c r="S18" s="141"/>
      <c r="T18" s="141"/>
      <c r="U18" s="141"/>
      <c r="V18" s="141"/>
      <c r="W18" s="141"/>
      <c r="X18" s="141"/>
      <c r="Y18" s="141"/>
      <c r="Z18" s="141"/>
    </row>
    <row r="19" spans="1:26" ht="12.75" x14ac:dyDescent="0.2">
      <c r="A19" s="316">
        <f>AT3A_Schools_PS!A19</f>
        <v>10</v>
      </c>
      <c r="B19" s="316" t="s">
        <v>175</v>
      </c>
      <c r="C19" s="438">
        <v>0</v>
      </c>
      <c r="D19" s="438">
        <v>0</v>
      </c>
      <c r="E19" s="438">
        <v>0</v>
      </c>
      <c r="F19" s="444">
        <v>0</v>
      </c>
      <c r="G19" s="438">
        <v>0</v>
      </c>
      <c r="H19" s="438">
        <v>0</v>
      </c>
      <c r="I19" s="438">
        <v>0</v>
      </c>
      <c r="J19" s="438">
        <v>0</v>
      </c>
      <c r="K19" s="438">
        <v>0</v>
      </c>
      <c r="L19" s="438">
        <v>0</v>
      </c>
      <c r="M19" s="438">
        <v>0</v>
      </c>
      <c r="N19" s="141">
        <f>H19-AT_19_Impl_Agency!G19</f>
        <v>0</v>
      </c>
      <c r="O19" s="141"/>
      <c r="P19" s="141"/>
      <c r="Q19" s="141"/>
      <c r="R19" s="141"/>
      <c r="S19" s="141"/>
      <c r="T19" s="141"/>
      <c r="U19" s="141"/>
      <c r="V19" s="141"/>
      <c r="W19" s="141"/>
      <c r="X19" s="141"/>
      <c r="Y19" s="141"/>
      <c r="Z19" s="141"/>
    </row>
    <row r="20" spans="1:26" ht="12.75" x14ac:dyDescent="0.2">
      <c r="A20" s="316">
        <f>AT3A_Schools_PS!A20</f>
        <v>11</v>
      </c>
      <c r="B20" s="316" t="s">
        <v>176</v>
      </c>
      <c r="C20" s="438">
        <v>1</v>
      </c>
      <c r="D20" s="438">
        <v>1</v>
      </c>
      <c r="E20" s="438">
        <v>121</v>
      </c>
      <c r="F20" s="444">
        <v>0</v>
      </c>
      <c r="G20" s="438">
        <v>0</v>
      </c>
      <c r="H20" s="438">
        <v>0</v>
      </c>
      <c r="I20" s="438">
        <v>0</v>
      </c>
      <c r="J20" s="438">
        <v>0</v>
      </c>
      <c r="K20" s="438">
        <v>0</v>
      </c>
      <c r="L20" s="438">
        <v>0</v>
      </c>
      <c r="M20" s="438">
        <v>0</v>
      </c>
      <c r="N20" s="141">
        <f>H20-AT_19_Impl_Agency!G20</f>
        <v>0</v>
      </c>
      <c r="O20" s="141"/>
      <c r="P20" s="141"/>
      <c r="Q20" s="141"/>
      <c r="R20" s="141"/>
      <c r="S20" s="141"/>
      <c r="T20" s="141"/>
      <c r="U20" s="141"/>
      <c r="V20" s="141"/>
      <c r="W20" s="141"/>
      <c r="X20" s="141"/>
      <c r="Y20" s="141"/>
      <c r="Z20" s="141"/>
    </row>
    <row r="21" spans="1:26" ht="12.75" x14ac:dyDescent="0.2">
      <c r="A21" s="316">
        <f>AT3A_Schools_PS!A21</f>
        <v>12</v>
      </c>
      <c r="B21" s="316" t="s">
        <v>177</v>
      </c>
      <c r="C21" s="438">
        <v>0</v>
      </c>
      <c r="D21" s="438">
        <v>0</v>
      </c>
      <c r="E21" s="438">
        <v>0</v>
      </c>
      <c r="F21" s="444">
        <v>0</v>
      </c>
      <c r="G21" s="438">
        <v>0</v>
      </c>
      <c r="H21" s="438">
        <v>0</v>
      </c>
      <c r="I21" s="438">
        <v>0</v>
      </c>
      <c r="J21" s="438">
        <v>0</v>
      </c>
      <c r="K21" s="438">
        <v>0</v>
      </c>
      <c r="L21" s="438">
        <v>0</v>
      </c>
      <c r="M21" s="438">
        <v>0</v>
      </c>
      <c r="N21" s="141">
        <f>H21-AT_19_Impl_Agency!G21</f>
        <v>0</v>
      </c>
      <c r="O21" s="141"/>
      <c r="P21" s="141"/>
      <c r="Q21" s="141"/>
      <c r="R21" s="141"/>
      <c r="S21" s="141"/>
      <c r="T21" s="141"/>
      <c r="U21" s="141"/>
      <c r="V21" s="141"/>
      <c r="W21" s="141"/>
      <c r="X21" s="141"/>
      <c r="Y21" s="141"/>
      <c r="Z21" s="141"/>
    </row>
    <row r="22" spans="1:26" ht="12.75" x14ac:dyDescent="0.2">
      <c r="A22" s="316">
        <f>AT3A_Schools_PS!A22</f>
        <v>13</v>
      </c>
      <c r="B22" s="316" t="s">
        <v>178</v>
      </c>
      <c r="C22" s="438">
        <v>0</v>
      </c>
      <c r="D22" s="438">
        <v>0</v>
      </c>
      <c r="E22" s="438">
        <v>0</v>
      </c>
      <c r="F22" s="444">
        <v>0</v>
      </c>
      <c r="G22" s="438">
        <v>0</v>
      </c>
      <c r="H22" s="438">
        <v>0</v>
      </c>
      <c r="I22" s="438">
        <v>0</v>
      </c>
      <c r="J22" s="438">
        <v>0</v>
      </c>
      <c r="K22" s="438">
        <v>0</v>
      </c>
      <c r="L22" s="438">
        <v>0</v>
      </c>
      <c r="M22" s="438">
        <v>0</v>
      </c>
      <c r="N22" s="141">
        <f>H22-AT_19_Impl_Agency!G22</f>
        <v>0</v>
      </c>
      <c r="O22" s="141"/>
      <c r="P22" s="141"/>
      <c r="Q22" s="141"/>
      <c r="R22" s="141"/>
      <c r="S22" s="141"/>
      <c r="T22" s="141"/>
      <c r="U22" s="141"/>
      <c r="V22" s="141"/>
      <c r="W22" s="141"/>
      <c r="X22" s="141"/>
      <c r="Y22" s="141"/>
      <c r="Z22" s="141"/>
    </row>
    <row r="23" spans="1:26" ht="178.5" x14ac:dyDescent="0.2">
      <c r="A23" s="316">
        <f>AT3A_Schools_PS!A23</f>
        <v>14</v>
      </c>
      <c r="B23" s="316" t="s">
        <v>179</v>
      </c>
      <c r="C23" s="438">
        <v>0</v>
      </c>
      <c r="D23" s="438">
        <v>0</v>
      </c>
      <c r="E23" s="438">
        <v>0</v>
      </c>
      <c r="F23" s="444" t="s">
        <v>644</v>
      </c>
      <c r="G23" s="438">
        <v>6</v>
      </c>
      <c r="H23" s="438">
        <v>357</v>
      </c>
      <c r="I23" s="438">
        <v>60288</v>
      </c>
      <c r="J23" s="438">
        <v>0</v>
      </c>
      <c r="K23" s="438">
        <v>0</v>
      </c>
      <c r="L23" s="438">
        <v>0</v>
      </c>
      <c r="M23" s="438">
        <v>0</v>
      </c>
      <c r="N23" s="141">
        <f>H23-AT_19_Impl_Agency!G23</f>
        <v>0</v>
      </c>
      <c r="O23" s="141"/>
      <c r="P23" s="141"/>
      <c r="Q23" s="141"/>
      <c r="R23" s="141"/>
      <c r="S23" s="141"/>
      <c r="T23" s="141"/>
      <c r="U23" s="141"/>
      <c r="V23" s="141"/>
      <c r="W23" s="141"/>
      <c r="X23" s="141"/>
      <c r="Y23" s="141"/>
      <c r="Z23" s="141"/>
    </row>
    <row r="24" spans="1:26" ht="12.75" x14ac:dyDescent="0.2">
      <c r="A24" s="316">
        <f>AT3A_Schools_PS!A24</f>
        <v>15</v>
      </c>
      <c r="B24" s="316" t="s">
        <v>180</v>
      </c>
      <c r="C24" s="438">
        <v>0</v>
      </c>
      <c r="D24" s="438">
        <v>0</v>
      </c>
      <c r="E24" s="438">
        <v>0</v>
      </c>
      <c r="F24" s="444"/>
      <c r="G24" s="438">
        <v>0</v>
      </c>
      <c r="H24" s="438">
        <v>0</v>
      </c>
      <c r="I24" s="438">
        <v>0</v>
      </c>
      <c r="J24" s="438">
        <v>0</v>
      </c>
      <c r="K24" s="438">
        <v>0</v>
      </c>
      <c r="L24" s="438">
        <v>0</v>
      </c>
      <c r="M24" s="438">
        <v>0</v>
      </c>
      <c r="N24" s="141">
        <f>H24-AT_19_Impl_Agency!G24</f>
        <v>0</v>
      </c>
      <c r="O24" s="141"/>
      <c r="P24" s="141"/>
      <c r="Q24" s="141"/>
      <c r="R24" s="141"/>
      <c r="S24" s="141"/>
      <c r="T24" s="141"/>
      <c r="U24" s="141"/>
      <c r="V24" s="141"/>
      <c r="W24" s="141"/>
      <c r="X24" s="141"/>
      <c r="Y24" s="141"/>
      <c r="Z24" s="141"/>
    </row>
    <row r="25" spans="1:26" ht="12.75" x14ac:dyDescent="0.2">
      <c r="A25" s="316">
        <f>AT3A_Schools_PS!A25</f>
        <v>16</v>
      </c>
      <c r="B25" s="316" t="s">
        <v>181</v>
      </c>
      <c r="C25" s="438">
        <v>0</v>
      </c>
      <c r="D25" s="438">
        <v>0</v>
      </c>
      <c r="E25" s="438">
        <v>0</v>
      </c>
      <c r="F25" s="444"/>
      <c r="G25" s="438">
        <v>0</v>
      </c>
      <c r="H25" s="438">
        <v>0</v>
      </c>
      <c r="I25" s="438">
        <v>0</v>
      </c>
      <c r="J25" s="438">
        <v>0</v>
      </c>
      <c r="K25" s="438">
        <v>0</v>
      </c>
      <c r="L25" s="438">
        <v>0</v>
      </c>
      <c r="M25" s="438">
        <v>0</v>
      </c>
      <c r="N25" s="141">
        <f>H25-AT_19_Impl_Agency!G25</f>
        <v>0</v>
      </c>
      <c r="O25" s="141"/>
      <c r="P25" s="141"/>
      <c r="Q25" s="141"/>
      <c r="R25" s="141"/>
      <c r="S25" s="141"/>
      <c r="T25" s="141"/>
      <c r="U25" s="141"/>
      <c r="V25" s="141"/>
      <c r="W25" s="141"/>
      <c r="X25" s="141"/>
      <c r="Y25" s="141"/>
      <c r="Z25" s="141"/>
    </row>
    <row r="26" spans="1:26" ht="25.5" x14ac:dyDescent="0.2">
      <c r="A26" s="316">
        <f>AT3A_Schools_PS!A26</f>
        <v>17</v>
      </c>
      <c r="B26" s="316" t="s">
        <v>182</v>
      </c>
      <c r="C26" s="438">
        <v>0</v>
      </c>
      <c r="D26" s="438">
        <v>0</v>
      </c>
      <c r="E26" s="438">
        <v>0</v>
      </c>
      <c r="F26" s="444" t="s">
        <v>646</v>
      </c>
      <c r="G26" s="438">
        <v>5</v>
      </c>
      <c r="H26" s="438">
        <v>237</v>
      </c>
      <c r="I26" s="438">
        <v>37111</v>
      </c>
      <c r="J26" s="438">
        <v>0</v>
      </c>
      <c r="K26" s="438">
        <v>0</v>
      </c>
      <c r="L26" s="438">
        <v>0</v>
      </c>
      <c r="M26" s="438">
        <v>0</v>
      </c>
      <c r="N26" s="141">
        <f>H26-AT_19_Impl_Agency!G26</f>
        <v>0</v>
      </c>
      <c r="O26" s="141"/>
      <c r="P26" s="141"/>
      <c r="Q26" s="141"/>
      <c r="R26" s="141"/>
      <c r="S26" s="141"/>
      <c r="T26" s="141"/>
      <c r="U26" s="141"/>
      <c r="V26" s="141"/>
      <c r="W26" s="141"/>
      <c r="X26" s="141"/>
      <c r="Y26" s="141"/>
      <c r="Z26" s="141"/>
    </row>
    <row r="27" spans="1:26" ht="12.75" x14ac:dyDescent="0.2">
      <c r="A27" s="316">
        <f>AT3A_Schools_PS!A27</f>
        <v>18</v>
      </c>
      <c r="B27" s="316" t="s">
        <v>183</v>
      </c>
      <c r="C27" s="438">
        <v>0</v>
      </c>
      <c r="D27" s="438">
        <v>0</v>
      </c>
      <c r="E27" s="438">
        <v>0</v>
      </c>
      <c r="F27" s="444"/>
      <c r="G27" s="438">
        <v>0</v>
      </c>
      <c r="H27" s="438">
        <v>0</v>
      </c>
      <c r="I27" s="438">
        <v>0</v>
      </c>
      <c r="J27" s="438">
        <v>0</v>
      </c>
      <c r="K27" s="438">
        <v>0</v>
      </c>
      <c r="L27" s="438">
        <v>0</v>
      </c>
      <c r="M27" s="438">
        <v>0</v>
      </c>
      <c r="N27" s="141">
        <f>H27-AT_19_Impl_Agency!G27</f>
        <v>0</v>
      </c>
      <c r="O27" s="141"/>
      <c r="P27" s="141"/>
      <c r="Q27" s="141"/>
      <c r="R27" s="141"/>
      <c r="S27" s="141"/>
      <c r="T27" s="141"/>
      <c r="U27" s="141"/>
      <c r="V27" s="141"/>
      <c r="W27" s="141"/>
      <c r="X27" s="141"/>
      <c r="Y27" s="141"/>
      <c r="Z27" s="141"/>
    </row>
    <row r="28" spans="1:26" ht="25.5" x14ac:dyDescent="0.2">
      <c r="A28" s="316">
        <f>AT3A_Schools_PS!A28</f>
        <v>19</v>
      </c>
      <c r="B28" s="316" t="s">
        <v>184</v>
      </c>
      <c r="C28" s="438">
        <v>1</v>
      </c>
      <c r="D28" s="438">
        <v>30</v>
      </c>
      <c r="E28" s="438">
        <v>5252</v>
      </c>
      <c r="F28" s="444" t="s">
        <v>649</v>
      </c>
      <c r="G28" s="438">
        <v>2</v>
      </c>
      <c r="H28" s="438">
        <v>18</v>
      </c>
      <c r="I28" s="438">
        <v>1809</v>
      </c>
      <c r="J28" s="438">
        <v>0</v>
      </c>
      <c r="K28" s="438">
        <v>0</v>
      </c>
      <c r="L28" s="438">
        <v>0</v>
      </c>
      <c r="M28" s="438">
        <v>0</v>
      </c>
      <c r="N28" s="141">
        <f>H28-AT_19_Impl_Agency!G28</f>
        <v>0</v>
      </c>
      <c r="O28" s="141"/>
      <c r="P28" s="141"/>
      <c r="Q28" s="141"/>
      <c r="R28" s="141"/>
      <c r="S28" s="141"/>
      <c r="T28" s="141"/>
      <c r="U28" s="141"/>
      <c r="V28" s="141"/>
      <c r="W28" s="141"/>
      <c r="X28" s="141"/>
      <c r="Y28" s="141"/>
      <c r="Z28" s="141"/>
    </row>
    <row r="29" spans="1:26" ht="12.75" x14ac:dyDescent="0.2">
      <c r="A29" s="316">
        <f>AT3A_Schools_PS!A29</f>
        <v>20</v>
      </c>
      <c r="B29" s="316" t="s">
        <v>185</v>
      </c>
      <c r="C29" s="438">
        <v>0</v>
      </c>
      <c r="D29" s="438">
        <v>0</v>
      </c>
      <c r="E29" s="438">
        <v>0</v>
      </c>
      <c r="F29" s="444"/>
      <c r="G29" s="438">
        <v>0</v>
      </c>
      <c r="H29" s="438">
        <v>0</v>
      </c>
      <c r="I29" s="438">
        <v>0</v>
      </c>
      <c r="J29" s="438">
        <v>0</v>
      </c>
      <c r="K29" s="438">
        <v>0</v>
      </c>
      <c r="L29" s="438">
        <v>0</v>
      </c>
      <c r="M29" s="438">
        <v>0</v>
      </c>
      <c r="N29" s="141">
        <f>H29-AT_19_Impl_Agency!G29</f>
        <v>0</v>
      </c>
      <c r="O29" s="141"/>
      <c r="P29" s="141"/>
      <c r="Q29" s="141"/>
      <c r="R29" s="141"/>
      <c r="S29" s="141"/>
      <c r="T29" s="141"/>
      <c r="U29" s="141"/>
      <c r="V29" s="141"/>
      <c r="W29" s="141"/>
      <c r="X29" s="141"/>
      <c r="Y29" s="141"/>
      <c r="Z29" s="141"/>
    </row>
    <row r="30" spans="1:26" ht="12.75" x14ac:dyDescent="0.2">
      <c r="A30" s="316">
        <f>AT3A_Schools_PS!A30</f>
        <v>21</v>
      </c>
      <c r="B30" s="316" t="s">
        <v>186</v>
      </c>
      <c r="C30" s="438">
        <v>0</v>
      </c>
      <c r="D30" s="438">
        <v>0</v>
      </c>
      <c r="E30" s="438">
        <v>0</v>
      </c>
      <c r="F30" s="444"/>
      <c r="G30" s="438">
        <v>0</v>
      </c>
      <c r="H30" s="438">
        <v>0</v>
      </c>
      <c r="I30" s="438">
        <v>0</v>
      </c>
      <c r="J30" s="438">
        <v>0</v>
      </c>
      <c r="K30" s="438">
        <v>0</v>
      </c>
      <c r="L30" s="438">
        <v>0</v>
      </c>
      <c r="M30" s="438">
        <v>0</v>
      </c>
      <c r="N30" s="141">
        <f>H30-AT_19_Impl_Agency!G30</f>
        <v>0</v>
      </c>
      <c r="O30" s="141"/>
      <c r="P30" s="141"/>
      <c r="Q30" s="141"/>
      <c r="R30" s="141"/>
      <c r="S30" s="141"/>
      <c r="T30" s="141"/>
      <c r="U30" s="141"/>
      <c r="V30" s="141"/>
      <c r="W30" s="141"/>
      <c r="X30" s="141"/>
      <c r="Y30" s="141"/>
      <c r="Z30" s="141"/>
    </row>
    <row r="31" spans="1:26" ht="12.75" x14ac:dyDescent="0.2">
      <c r="A31" s="316">
        <f>AT3A_Schools_PS!A31</f>
        <v>22</v>
      </c>
      <c r="B31" s="316" t="s">
        <v>187</v>
      </c>
      <c r="C31" s="438">
        <v>0</v>
      </c>
      <c r="D31" s="438">
        <v>0</v>
      </c>
      <c r="E31" s="438">
        <v>0</v>
      </c>
      <c r="F31" s="444">
        <v>0</v>
      </c>
      <c r="G31" s="438">
        <v>0</v>
      </c>
      <c r="H31" s="438">
        <v>0</v>
      </c>
      <c r="I31" s="438">
        <v>0</v>
      </c>
      <c r="J31" s="438">
        <v>0</v>
      </c>
      <c r="K31" s="438">
        <v>0</v>
      </c>
      <c r="L31" s="438">
        <v>0</v>
      </c>
      <c r="M31" s="438">
        <v>0</v>
      </c>
      <c r="N31" s="141">
        <f>H31-AT_19_Impl_Agency!G31</f>
        <v>0</v>
      </c>
      <c r="O31" s="141"/>
      <c r="P31" s="141"/>
      <c r="Q31" s="141"/>
      <c r="R31" s="141"/>
      <c r="S31" s="141"/>
      <c r="T31" s="141"/>
      <c r="U31" s="141"/>
      <c r="V31" s="141"/>
      <c r="W31" s="141"/>
      <c r="X31" s="141"/>
      <c r="Y31" s="141"/>
      <c r="Z31" s="141"/>
    </row>
    <row r="32" spans="1:26" ht="12.75" x14ac:dyDescent="0.2">
      <c r="A32" s="316">
        <f>AT3A_Schools_PS!A32</f>
        <v>23</v>
      </c>
      <c r="B32" s="316" t="s">
        <v>188</v>
      </c>
      <c r="C32" s="438">
        <v>0</v>
      </c>
      <c r="D32" s="438">
        <v>0</v>
      </c>
      <c r="E32" s="438">
        <v>0</v>
      </c>
      <c r="F32" s="444"/>
      <c r="G32" s="438">
        <v>0</v>
      </c>
      <c r="H32" s="438">
        <v>0</v>
      </c>
      <c r="I32" s="438">
        <v>0</v>
      </c>
      <c r="J32" s="438">
        <v>0</v>
      </c>
      <c r="K32" s="438">
        <v>0</v>
      </c>
      <c r="L32" s="438">
        <v>0</v>
      </c>
      <c r="M32" s="438">
        <v>0</v>
      </c>
      <c r="N32" s="141">
        <f>H32-AT_19_Impl_Agency!G32</f>
        <v>0</v>
      </c>
      <c r="O32" s="141"/>
      <c r="P32" s="141"/>
      <c r="Q32" s="141"/>
      <c r="R32" s="141"/>
      <c r="S32" s="141"/>
      <c r="T32" s="141"/>
      <c r="U32" s="141"/>
      <c r="V32" s="141"/>
      <c r="W32" s="141"/>
      <c r="X32" s="141"/>
      <c r="Y32" s="141"/>
      <c r="Z32" s="141"/>
    </row>
    <row r="33" spans="1:26" ht="12.75" x14ac:dyDescent="0.2">
      <c r="A33" s="316">
        <f>AT3A_Schools_PS!A33</f>
        <v>24</v>
      </c>
      <c r="B33" s="316" t="s">
        <v>189</v>
      </c>
      <c r="C33" s="438">
        <v>0</v>
      </c>
      <c r="D33" s="438">
        <v>0</v>
      </c>
      <c r="E33" s="438">
        <v>0</v>
      </c>
      <c r="F33" s="444"/>
      <c r="G33" s="438">
        <v>0</v>
      </c>
      <c r="H33" s="438">
        <v>0</v>
      </c>
      <c r="I33" s="438">
        <v>0</v>
      </c>
      <c r="J33" s="438">
        <v>0</v>
      </c>
      <c r="K33" s="438">
        <v>0</v>
      </c>
      <c r="L33" s="438">
        <v>0</v>
      </c>
      <c r="M33" s="438">
        <v>0</v>
      </c>
      <c r="N33" s="141">
        <f>H33-AT_19_Impl_Agency!G33</f>
        <v>0</v>
      </c>
      <c r="O33" s="141"/>
      <c r="P33" s="141"/>
      <c r="Q33" s="141"/>
      <c r="R33" s="141"/>
      <c r="S33" s="141"/>
      <c r="T33" s="141"/>
      <c r="U33" s="141"/>
      <c r="V33" s="141"/>
      <c r="W33" s="141"/>
      <c r="X33" s="141"/>
      <c r="Y33" s="141"/>
      <c r="Z33" s="141"/>
    </row>
    <row r="34" spans="1:26" ht="12.75" x14ac:dyDescent="0.2">
      <c r="A34" s="316">
        <f>AT3A_Schools_PS!A34</f>
        <v>25</v>
      </c>
      <c r="B34" s="316" t="s">
        <v>190</v>
      </c>
      <c r="C34" s="438">
        <v>0</v>
      </c>
      <c r="D34" s="438">
        <v>0</v>
      </c>
      <c r="E34" s="438">
        <v>0</v>
      </c>
      <c r="F34" s="444"/>
      <c r="G34" s="438">
        <v>0</v>
      </c>
      <c r="H34" s="438">
        <v>0</v>
      </c>
      <c r="I34" s="438">
        <v>0</v>
      </c>
      <c r="J34" s="438">
        <v>0</v>
      </c>
      <c r="K34" s="438">
        <v>0</v>
      </c>
      <c r="L34" s="438">
        <v>0</v>
      </c>
      <c r="M34" s="438">
        <v>0</v>
      </c>
      <c r="N34" s="141">
        <f>H34-AT_19_Impl_Agency!G34</f>
        <v>0</v>
      </c>
      <c r="O34" s="141"/>
      <c r="P34" s="141"/>
      <c r="Q34" s="141"/>
      <c r="R34" s="141"/>
      <c r="S34" s="141"/>
      <c r="T34" s="141"/>
      <c r="U34" s="141"/>
      <c r="V34" s="141"/>
      <c r="W34" s="141"/>
      <c r="X34" s="141"/>
      <c r="Y34" s="141"/>
      <c r="Z34" s="141"/>
    </row>
    <row r="35" spans="1:26" ht="12.75" x14ac:dyDescent="0.2">
      <c r="A35" s="316">
        <f>AT3A_Schools_PS!A35</f>
        <v>26</v>
      </c>
      <c r="B35" s="316" t="s">
        <v>191</v>
      </c>
      <c r="C35" s="438">
        <v>0</v>
      </c>
      <c r="D35" s="438">
        <v>0</v>
      </c>
      <c r="E35" s="438">
        <v>0</v>
      </c>
      <c r="F35" s="444"/>
      <c r="G35" s="438">
        <v>0</v>
      </c>
      <c r="H35" s="438">
        <v>33</v>
      </c>
      <c r="I35" s="438">
        <v>0</v>
      </c>
      <c r="J35" s="438">
        <v>0</v>
      </c>
      <c r="K35" s="438">
        <v>0</v>
      </c>
      <c r="L35" s="438">
        <v>0</v>
      </c>
      <c r="M35" s="438">
        <v>0</v>
      </c>
      <c r="N35" s="141">
        <f>H35-AT_19_Impl_Agency!G35</f>
        <v>0</v>
      </c>
      <c r="O35" s="141"/>
      <c r="P35" s="141"/>
      <c r="Q35" s="141"/>
      <c r="R35" s="141"/>
      <c r="S35" s="141"/>
      <c r="T35" s="141"/>
      <c r="U35" s="141"/>
      <c r="V35" s="141"/>
      <c r="W35" s="141"/>
      <c r="X35" s="141"/>
      <c r="Y35" s="141"/>
      <c r="Z35" s="141"/>
    </row>
    <row r="36" spans="1:26" ht="12.75" x14ac:dyDescent="0.2">
      <c r="A36" s="316">
        <f>AT3A_Schools_PS!A36</f>
        <v>27</v>
      </c>
      <c r="B36" s="316" t="s">
        <v>192</v>
      </c>
      <c r="C36" s="438">
        <v>0</v>
      </c>
      <c r="D36" s="438">
        <v>0</v>
      </c>
      <c r="E36" s="438">
        <v>0</v>
      </c>
      <c r="F36" s="444"/>
      <c r="G36" s="438">
        <v>0</v>
      </c>
      <c r="H36" s="438">
        <v>0</v>
      </c>
      <c r="I36" s="438">
        <v>0</v>
      </c>
      <c r="J36" s="438">
        <v>0</v>
      </c>
      <c r="K36" s="438">
        <v>0</v>
      </c>
      <c r="L36" s="438">
        <v>0</v>
      </c>
      <c r="M36" s="438">
        <v>0</v>
      </c>
      <c r="N36" s="141">
        <f>H36-AT_19_Impl_Agency!G36</f>
        <v>0</v>
      </c>
      <c r="O36" s="141"/>
      <c r="P36" s="141"/>
      <c r="Q36" s="141"/>
      <c r="R36" s="141"/>
      <c r="S36" s="141"/>
      <c r="T36" s="141"/>
      <c r="U36" s="141"/>
      <c r="V36" s="141"/>
      <c r="W36" s="141"/>
      <c r="X36" s="141"/>
      <c r="Y36" s="141"/>
      <c r="Z36" s="141"/>
    </row>
    <row r="37" spans="1:26" ht="140.25" x14ac:dyDescent="0.2">
      <c r="A37" s="316">
        <f>AT3A_Schools_PS!A37</f>
        <v>28</v>
      </c>
      <c r="B37" s="316" t="s">
        <v>193</v>
      </c>
      <c r="C37" s="438">
        <v>0</v>
      </c>
      <c r="D37" s="438">
        <v>0</v>
      </c>
      <c r="E37" s="438">
        <v>0</v>
      </c>
      <c r="F37" s="444" t="s">
        <v>656</v>
      </c>
      <c r="G37" s="438">
        <v>12</v>
      </c>
      <c r="H37" s="438">
        <v>744</v>
      </c>
      <c r="I37" s="438">
        <v>94014</v>
      </c>
      <c r="J37" s="438">
        <v>0</v>
      </c>
      <c r="K37" s="438">
        <v>0</v>
      </c>
      <c r="L37" s="438">
        <v>0</v>
      </c>
      <c r="M37" s="438">
        <v>0</v>
      </c>
      <c r="N37" s="141">
        <f>H37-AT_19_Impl_Agency!G37</f>
        <v>0</v>
      </c>
      <c r="O37" s="141"/>
      <c r="P37" s="141"/>
      <c r="Q37" s="141"/>
      <c r="R37" s="141"/>
      <c r="S37" s="141"/>
      <c r="T37" s="141"/>
      <c r="U37" s="141"/>
      <c r="V37" s="141"/>
      <c r="W37" s="141"/>
      <c r="X37" s="141"/>
      <c r="Y37" s="141"/>
      <c r="Z37" s="141"/>
    </row>
    <row r="38" spans="1:26" ht="12.75" x14ac:dyDescent="0.2">
      <c r="A38" s="316">
        <f>AT3A_Schools_PS!A38</f>
        <v>29</v>
      </c>
      <c r="B38" s="316" t="s">
        <v>194</v>
      </c>
      <c r="C38" s="438">
        <v>0</v>
      </c>
      <c r="D38" s="438">
        <v>0</v>
      </c>
      <c r="E38" s="438">
        <v>0</v>
      </c>
      <c r="F38" s="444"/>
      <c r="G38" s="438">
        <v>0</v>
      </c>
      <c r="H38" s="438">
        <v>0</v>
      </c>
      <c r="I38" s="438">
        <v>0</v>
      </c>
      <c r="J38" s="438">
        <v>0</v>
      </c>
      <c r="K38" s="438">
        <v>0</v>
      </c>
      <c r="L38" s="438">
        <v>0</v>
      </c>
      <c r="M38" s="438">
        <v>0</v>
      </c>
      <c r="N38" s="141">
        <f>H38-AT_19_Impl_Agency!G38</f>
        <v>0</v>
      </c>
      <c r="O38" s="141"/>
      <c r="P38" s="141"/>
      <c r="Q38" s="141"/>
      <c r="R38" s="141"/>
      <c r="S38" s="141"/>
      <c r="T38" s="141"/>
      <c r="U38" s="141"/>
      <c r="V38" s="141"/>
      <c r="W38" s="141"/>
      <c r="X38" s="141"/>
      <c r="Y38" s="141"/>
      <c r="Z38" s="141"/>
    </row>
    <row r="39" spans="1:26" ht="12.75" x14ac:dyDescent="0.2">
      <c r="A39" s="316">
        <f>AT3A_Schools_PS!A39</f>
        <v>30</v>
      </c>
      <c r="B39" s="316" t="s">
        <v>195</v>
      </c>
      <c r="C39" s="438">
        <v>0</v>
      </c>
      <c r="D39" s="438">
        <v>0</v>
      </c>
      <c r="E39" s="438">
        <v>0</v>
      </c>
      <c r="F39" s="444"/>
      <c r="G39" s="438">
        <v>0</v>
      </c>
      <c r="H39" s="438">
        <v>0</v>
      </c>
      <c r="I39" s="438">
        <v>0</v>
      </c>
      <c r="J39" s="438">
        <v>0</v>
      </c>
      <c r="K39" s="438">
        <v>0</v>
      </c>
      <c r="L39" s="438">
        <v>0</v>
      </c>
      <c r="M39" s="438">
        <v>0</v>
      </c>
      <c r="N39" s="141">
        <f>H39-AT_19_Impl_Agency!G39</f>
        <v>0</v>
      </c>
      <c r="O39" s="141"/>
      <c r="P39" s="141"/>
      <c r="Q39" s="141"/>
      <c r="R39" s="141"/>
      <c r="S39" s="141"/>
      <c r="T39" s="141"/>
      <c r="U39" s="141"/>
      <c r="V39" s="141"/>
      <c r="W39" s="141"/>
      <c r="X39" s="141"/>
      <c r="Y39" s="141"/>
      <c r="Z39" s="141"/>
    </row>
    <row r="40" spans="1:26" ht="12.75" x14ac:dyDescent="0.2">
      <c r="A40" s="316">
        <f>AT3A_Schools_PS!A40</f>
        <v>31</v>
      </c>
      <c r="B40" s="316" t="s">
        <v>196</v>
      </c>
      <c r="C40" s="438">
        <v>0</v>
      </c>
      <c r="D40" s="438">
        <v>0</v>
      </c>
      <c r="E40" s="438">
        <v>0</v>
      </c>
      <c r="F40" s="444"/>
      <c r="G40" s="438">
        <v>0</v>
      </c>
      <c r="H40" s="438">
        <v>0</v>
      </c>
      <c r="I40" s="438">
        <v>0</v>
      </c>
      <c r="J40" s="438">
        <v>0</v>
      </c>
      <c r="K40" s="438">
        <v>0</v>
      </c>
      <c r="L40" s="438">
        <v>0</v>
      </c>
      <c r="M40" s="438">
        <v>0</v>
      </c>
      <c r="N40" s="141">
        <f>H40-AT_19_Impl_Agency!G40</f>
        <v>0</v>
      </c>
      <c r="O40" s="141"/>
      <c r="P40" s="141"/>
      <c r="Q40" s="141"/>
      <c r="R40" s="141"/>
      <c r="S40" s="141"/>
      <c r="T40" s="141"/>
      <c r="U40" s="141"/>
      <c r="V40" s="141"/>
      <c r="W40" s="141"/>
      <c r="X40" s="141"/>
      <c r="Y40" s="141"/>
      <c r="Z40" s="141"/>
    </row>
    <row r="41" spans="1:26" ht="12.75" x14ac:dyDescent="0.2">
      <c r="A41" s="316">
        <f>AT3A_Schools_PS!A41</f>
        <v>32</v>
      </c>
      <c r="B41" s="316" t="s">
        <v>197</v>
      </c>
      <c r="C41" s="438">
        <v>2</v>
      </c>
      <c r="D41" s="438">
        <v>104</v>
      </c>
      <c r="E41" s="438">
        <v>10001</v>
      </c>
      <c r="F41" s="444"/>
      <c r="G41" s="438">
        <v>0</v>
      </c>
      <c r="H41" s="438">
        <v>0</v>
      </c>
      <c r="I41" s="438">
        <v>0</v>
      </c>
      <c r="J41" s="438">
        <v>0</v>
      </c>
      <c r="K41" s="438">
        <v>0</v>
      </c>
      <c r="L41" s="438">
        <v>0</v>
      </c>
      <c r="M41" s="438">
        <v>0</v>
      </c>
      <c r="N41" s="141">
        <f>H41-AT_19_Impl_Agency!G41</f>
        <v>0</v>
      </c>
      <c r="O41" s="141"/>
      <c r="P41" s="141"/>
      <c r="Q41" s="141"/>
      <c r="R41" s="141"/>
      <c r="S41" s="141"/>
      <c r="T41" s="141"/>
      <c r="U41" s="141"/>
      <c r="V41" s="141"/>
      <c r="W41" s="141"/>
      <c r="X41" s="141"/>
      <c r="Y41" s="141"/>
      <c r="Z41" s="141"/>
    </row>
    <row r="42" spans="1:26" ht="12.75" x14ac:dyDescent="0.2">
      <c r="A42" s="316">
        <f>AT3A_Schools_PS!A42</f>
        <v>33</v>
      </c>
      <c r="B42" s="316" t="s">
        <v>198</v>
      </c>
      <c r="C42" s="438">
        <v>0</v>
      </c>
      <c r="D42" s="438">
        <v>0</v>
      </c>
      <c r="E42" s="438">
        <v>0</v>
      </c>
      <c r="F42" s="444"/>
      <c r="G42" s="438">
        <v>0</v>
      </c>
      <c r="H42" s="438">
        <v>0</v>
      </c>
      <c r="I42" s="438">
        <v>0</v>
      </c>
      <c r="J42" s="438">
        <v>0</v>
      </c>
      <c r="K42" s="438">
        <v>0</v>
      </c>
      <c r="L42" s="438">
        <v>0</v>
      </c>
      <c r="M42" s="438">
        <v>0</v>
      </c>
      <c r="N42" s="141">
        <f>H42-AT_19_Impl_Agency!G42</f>
        <v>0</v>
      </c>
      <c r="O42" s="141"/>
      <c r="P42" s="141"/>
      <c r="Q42" s="141"/>
      <c r="R42" s="141"/>
      <c r="S42" s="141"/>
      <c r="T42" s="141"/>
      <c r="U42" s="141"/>
      <c r="V42" s="141"/>
      <c r="W42" s="141"/>
      <c r="X42" s="141"/>
      <c r="Y42" s="141"/>
      <c r="Z42" s="141"/>
    </row>
    <row r="43" spans="1:26" ht="12.75" x14ac:dyDescent="0.2">
      <c r="A43" s="316">
        <f>AT3A_Schools_PS!A43</f>
        <v>34</v>
      </c>
      <c r="B43" s="316" t="s">
        <v>199</v>
      </c>
      <c r="C43" s="438">
        <v>0</v>
      </c>
      <c r="D43" s="438">
        <v>0</v>
      </c>
      <c r="E43" s="438">
        <v>0</v>
      </c>
      <c r="F43" s="444">
        <v>0</v>
      </c>
      <c r="G43" s="438">
        <v>0</v>
      </c>
      <c r="H43" s="438">
        <v>0</v>
      </c>
      <c r="I43" s="438">
        <v>0</v>
      </c>
      <c r="J43" s="438">
        <v>0</v>
      </c>
      <c r="K43" s="438">
        <v>0</v>
      </c>
      <c r="L43" s="438">
        <v>0</v>
      </c>
      <c r="M43" s="438">
        <v>0</v>
      </c>
      <c r="N43" s="141">
        <f>H43-AT_19_Impl_Agency!G43</f>
        <v>0</v>
      </c>
      <c r="O43" s="141"/>
      <c r="P43" s="141"/>
      <c r="Q43" s="141"/>
      <c r="R43" s="141"/>
      <c r="S43" s="141"/>
      <c r="T43" s="141"/>
      <c r="U43" s="141"/>
      <c r="V43" s="141"/>
      <c r="W43" s="141"/>
      <c r="X43" s="141"/>
      <c r="Y43" s="141"/>
      <c r="Z43" s="141"/>
    </row>
    <row r="44" spans="1:26" ht="12.75" x14ac:dyDescent="0.2">
      <c r="A44" s="316">
        <f>AT3A_Schools_PS!A44</f>
        <v>35</v>
      </c>
      <c r="B44" s="316" t="s">
        <v>200</v>
      </c>
      <c r="C44" s="438">
        <v>10</v>
      </c>
      <c r="D44" s="438">
        <v>10</v>
      </c>
      <c r="E44" s="438">
        <v>1194</v>
      </c>
      <c r="F44" s="444" t="s">
        <v>657</v>
      </c>
      <c r="G44" s="438">
        <v>3</v>
      </c>
      <c r="H44" s="438">
        <v>525</v>
      </c>
      <c r="I44" s="438">
        <v>54664</v>
      </c>
      <c r="J44" s="438">
        <v>0</v>
      </c>
      <c r="K44" s="438">
        <v>0</v>
      </c>
      <c r="L44" s="438">
        <v>0</v>
      </c>
      <c r="M44" s="438">
        <v>0</v>
      </c>
      <c r="N44" s="141">
        <f>H44-AT_19_Impl_Agency!G44</f>
        <v>0</v>
      </c>
      <c r="O44" s="141"/>
      <c r="P44" s="141"/>
      <c r="Q44" s="141"/>
      <c r="R44" s="141"/>
      <c r="S44" s="141"/>
      <c r="T44" s="141"/>
      <c r="U44" s="141"/>
      <c r="V44" s="141"/>
      <c r="W44" s="141"/>
      <c r="X44" s="141"/>
      <c r="Y44" s="141"/>
      <c r="Z44" s="141"/>
    </row>
    <row r="45" spans="1:26" ht="12.75" x14ac:dyDescent="0.2">
      <c r="A45" s="316">
        <f>AT3A_Schools_PS!A45</f>
        <v>36</v>
      </c>
      <c r="B45" s="316" t="s">
        <v>201</v>
      </c>
      <c r="C45" s="438">
        <v>0</v>
      </c>
      <c r="D45" s="438">
        <v>0</v>
      </c>
      <c r="E45" s="438">
        <v>0</v>
      </c>
      <c r="F45" s="444"/>
      <c r="G45" s="438">
        <v>0</v>
      </c>
      <c r="H45" s="438">
        <v>0</v>
      </c>
      <c r="I45" s="438">
        <v>0</v>
      </c>
      <c r="J45" s="438">
        <v>0</v>
      </c>
      <c r="K45" s="438">
        <v>0</v>
      </c>
      <c r="L45" s="438">
        <v>0</v>
      </c>
      <c r="M45" s="438">
        <v>0</v>
      </c>
      <c r="N45" s="141">
        <f>H45-AT_19_Impl_Agency!G45</f>
        <v>0</v>
      </c>
      <c r="O45" s="141"/>
      <c r="P45" s="141"/>
      <c r="Q45" s="141"/>
      <c r="R45" s="141"/>
      <c r="S45" s="141"/>
      <c r="T45" s="141"/>
      <c r="U45" s="141"/>
      <c r="V45" s="141"/>
      <c r="W45" s="141"/>
      <c r="X45" s="141"/>
      <c r="Y45" s="141"/>
      <c r="Z45" s="141"/>
    </row>
    <row r="46" spans="1:26" ht="63.75" x14ac:dyDescent="0.2">
      <c r="A46" s="316">
        <f>AT3A_Schools_PS!A46</f>
        <v>37</v>
      </c>
      <c r="B46" s="316" t="s">
        <v>202</v>
      </c>
      <c r="C46" s="438">
        <v>0</v>
      </c>
      <c r="D46" s="438">
        <v>0</v>
      </c>
      <c r="E46" s="438">
        <v>0</v>
      </c>
      <c r="F46" s="444" t="s">
        <v>658</v>
      </c>
      <c r="G46" s="438">
        <v>6</v>
      </c>
      <c r="H46" s="438">
        <v>125</v>
      </c>
      <c r="I46" s="438">
        <v>11497</v>
      </c>
      <c r="J46" s="438">
        <v>0</v>
      </c>
      <c r="K46" s="438">
        <v>0</v>
      </c>
      <c r="L46" s="438">
        <v>0</v>
      </c>
      <c r="M46" s="438">
        <v>0</v>
      </c>
      <c r="N46" s="141">
        <f>H46-AT_19_Impl_Agency!G46</f>
        <v>0</v>
      </c>
      <c r="O46" s="141"/>
      <c r="P46" s="141"/>
      <c r="Q46" s="141"/>
      <c r="R46" s="141"/>
      <c r="S46" s="141"/>
      <c r="T46" s="141"/>
      <c r="U46" s="141"/>
      <c r="V46" s="141"/>
      <c r="W46" s="141"/>
      <c r="X46" s="141"/>
      <c r="Y46" s="141"/>
      <c r="Z46" s="141"/>
    </row>
    <row r="47" spans="1:26" ht="12.75" x14ac:dyDescent="0.2">
      <c r="A47" s="316">
        <f>AT3A_Schools_PS!A47</f>
        <v>38</v>
      </c>
      <c r="B47" s="316" t="s">
        <v>203</v>
      </c>
      <c r="C47" s="438">
        <v>0</v>
      </c>
      <c r="D47" s="438">
        <v>0</v>
      </c>
      <c r="E47" s="438">
        <v>0</v>
      </c>
      <c r="F47" s="444"/>
      <c r="G47" s="438">
        <v>0</v>
      </c>
      <c r="H47" s="438">
        <v>0</v>
      </c>
      <c r="I47" s="438">
        <v>0</v>
      </c>
      <c r="J47" s="438">
        <v>0</v>
      </c>
      <c r="K47" s="438">
        <v>0</v>
      </c>
      <c r="L47" s="438">
        <v>0</v>
      </c>
      <c r="M47" s="438">
        <v>0</v>
      </c>
      <c r="N47" s="141">
        <f>H47-AT_19_Impl_Agency!G47</f>
        <v>0</v>
      </c>
      <c r="O47" s="141"/>
      <c r="P47" s="141"/>
      <c r="Q47" s="141"/>
      <c r="R47" s="141"/>
      <c r="S47" s="141"/>
      <c r="T47" s="141"/>
      <c r="U47" s="141"/>
      <c r="V47" s="141"/>
      <c r="W47" s="141"/>
      <c r="X47" s="141"/>
      <c r="Y47" s="141"/>
      <c r="Z47" s="141"/>
    </row>
    <row r="48" spans="1:26" ht="12.75" x14ac:dyDescent="0.2">
      <c r="A48" s="316">
        <f>AT3A_Schools_PS!A48</f>
        <v>39</v>
      </c>
      <c r="B48" s="316" t="s">
        <v>205</v>
      </c>
      <c r="C48" s="438">
        <v>1</v>
      </c>
      <c r="D48" s="438">
        <v>20</v>
      </c>
      <c r="E48" s="438">
        <v>2232</v>
      </c>
      <c r="F48" s="444">
        <v>0</v>
      </c>
      <c r="G48" s="438">
        <v>0</v>
      </c>
      <c r="H48" s="438">
        <v>0</v>
      </c>
      <c r="I48" s="438">
        <v>0</v>
      </c>
      <c r="J48" s="438">
        <v>0</v>
      </c>
      <c r="K48" s="438">
        <v>0</v>
      </c>
      <c r="L48" s="438">
        <v>0</v>
      </c>
      <c r="M48" s="438">
        <v>0</v>
      </c>
      <c r="N48" s="141">
        <f>H48-AT_19_Impl_Agency!G48</f>
        <v>0</v>
      </c>
      <c r="O48" s="141"/>
      <c r="P48" s="141"/>
      <c r="Q48" s="141"/>
      <c r="R48" s="141"/>
      <c r="S48" s="141"/>
      <c r="T48" s="141"/>
      <c r="U48" s="141"/>
      <c r="V48" s="141"/>
      <c r="W48" s="141"/>
      <c r="X48" s="141"/>
      <c r="Y48" s="141"/>
      <c r="Z48" s="141"/>
    </row>
    <row r="49" spans="1:26" ht="12.75" x14ac:dyDescent="0.2">
      <c r="A49" s="316">
        <f>AT3A_Schools_PS!A49</f>
        <v>40</v>
      </c>
      <c r="B49" s="316" t="s">
        <v>206</v>
      </c>
      <c r="C49" s="438">
        <v>0</v>
      </c>
      <c r="D49" s="438">
        <v>0</v>
      </c>
      <c r="E49" s="438">
        <v>0</v>
      </c>
      <c r="F49" s="444">
        <v>0</v>
      </c>
      <c r="G49" s="438">
        <v>0</v>
      </c>
      <c r="H49" s="438">
        <v>0</v>
      </c>
      <c r="I49" s="438">
        <v>0</v>
      </c>
      <c r="J49" s="438">
        <v>0</v>
      </c>
      <c r="K49" s="438">
        <v>0</v>
      </c>
      <c r="L49" s="438">
        <v>0</v>
      </c>
      <c r="M49" s="438">
        <v>0</v>
      </c>
      <c r="N49" s="141">
        <f>H49-AT_19_Impl_Agency!G49</f>
        <v>0</v>
      </c>
      <c r="O49" s="141"/>
      <c r="P49" s="141"/>
      <c r="Q49" s="141"/>
      <c r="R49" s="141"/>
      <c r="S49" s="141"/>
      <c r="T49" s="141"/>
      <c r="U49" s="141"/>
      <c r="V49" s="141"/>
      <c r="W49" s="141"/>
      <c r="X49" s="141"/>
      <c r="Y49" s="141"/>
      <c r="Z49" s="141"/>
    </row>
    <row r="50" spans="1:26" ht="12.75" x14ac:dyDescent="0.2">
      <c r="A50" s="316">
        <f>AT3A_Schools_PS!A50</f>
        <v>41</v>
      </c>
      <c r="B50" s="316" t="s">
        <v>207</v>
      </c>
      <c r="C50" s="438">
        <v>0</v>
      </c>
      <c r="D50" s="438">
        <v>0</v>
      </c>
      <c r="E50" s="438">
        <v>0</v>
      </c>
      <c r="F50" s="444">
        <v>0</v>
      </c>
      <c r="G50" s="438">
        <v>0</v>
      </c>
      <c r="H50" s="438">
        <v>0</v>
      </c>
      <c r="I50" s="438">
        <v>0</v>
      </c>
      <c r="J50" s="438">
        <v>0</v>
      </c>
      <c r="K50" s="438">
        <v>0</v>
      </c>
      <c r="L50" s="438">
        <v>0</v>
      </c>
      <c r="M50" s="438">
        <v>0</v>
      </c>
      <c r="N50" s="141">
        <f>H50-AT_19_Impl_Agency!G50</f>
        <v>0</v>
      </c>
      <c r="O50" s="141"/>
      <c r="P50" s="141"/>
      <c r="Q50" s="141"/>
      <c r="R50" s="141"/>
      <c r="S50" s="141"/>
      <c r="T50" s="141"/>
      <c r="U50" s="141"/>
      <c r="V50" s="141"/>
      <c r="W50" s="141"/>
      <c r="X50" s="141"/>
      <c r="Y50" s="141"/>
      <c r="Z50" s="141"/>
    </row>
    <row r="51" spans="1:26" ht="12.75" x14ac:dyDescent="0.2">
      <c r="A51" s="316">
        <f>AT3A_Schools_PS!A51</f>
        <v>42</v>
      </c>
      <c r="B51" s="316" t="s">
        <v>208</v>
      </c>
      <c r="C51" s="438">
        <v>0</v>
      </c>
      <c r="D51" s="438">
        <v>0</v>
      </c>
      <c r="E51" s="438">
        <v>0</v>
      </c>
      <c r="F51" s="444">
        <v>0</v>
      </c>
      <c r="G51" s="438">
        <v>0</v>
      </c>
      <c r="H51" s="438">
        <v>0</v>
      </c>
      <c r="I51" s="438">
        <v>0</v>
      </c>
      <c r="J51" s="438">
        <v>0</v>
      </c>
      <c r="K51" s="438">
        <v>0</v>
      </c>
      <c r="L51" s="438">
        <v>0</v>
      </c>
      <c r="M51" s="438">
        <v>0</v>
      </c>
      <c r="N51" s="141">
        <f>H51-AT_19_Impl_Agency!G51</f>
        <v>0</v>
      </c>
      <c r="O51" s="141"/>
      <c r="P51" s="141"/>
      <c r="Q51" s="141"/>
      <c r="R51" s="141"/>
      <c r="S51" s="141"/>
      <c r="T51" s="141"/>
      <c r="U51" s="141"/>
      <c r="V51" s="141"/>
      <c r="W51" s="141"/>
      <c r="X51" s="141"/>
      <c r="Y51" s="141"/>
      <c r="Z51" s="141"/>
    </row>
    <row r="52" spans="1:26" ht="102" x14ac:dyDescent="0.2">
      <c r="A52" s="316">
        <f>AT3A_Schools_PS!A52</f>
        <v>43</v>
      </c>
      <c r="B52" s="316" t="s">
        <v>209</v>
      </c>
      <c r="C52" s="438">
        <v>0</v>
      </c>
      <c r="D52" s="438">
        <v>0</v>
      </c>
      <c r="E52" s="438">
        <v>0</v>
      </c>
      <c r="F52" s="444" t="s">
        <v>659</v>
      </c>
      <c r="G52" s="438">
        <v>10</v>
      </c>
      <c r="H52" s="438">
        <v>565</v>
      </c>
      <c r="I52" s="438">
        <v>65305</v>
      </c>
      <c r="J52" s="438">
        <v>0</v>
      </c>
      <c r="K52" s="438">
        <v>0</v>
      </c>
      <c r="L52" s="438">
        <v>0</v>
      </c>
      <c r="M52" s="438">
        <v>0</v>
      </c>
      <c r="N52" s="141">
        <f>H52-AT_19_Impl_Agency!G52</f>
        <v>0</v>
      </c>
      <c r="O52" s="141"/>
      <c r="P52" s="141"/>
      <c r="Q52" s="141"/>
      <c r="R52" s="141"/>
      <c r="S52" s="141"/>
      <c r="T52" s="141"/>
      <c r="U52" s="141"/>
      <c r="V52" s="141"/>
      <c r="W52" s="141"/>
      <c r="X52" s="141"/>
      <c r="Y52" s="141"/>
      <c r="Z52" s="141"/>
    </row>
    <row r="53" spans="1:26" ht="12.75" x14ac:dyDescent="0.2">
      <c r="A53" s="316">
        <f>AT3A_Schools_PS!A53</f>
        <v>44</v>
      </c>
      <c r="B53" s="316" t="s">
        <v>210</v>
      </c>
      <c r="C53" s="438">
        <v>0</v>
      </c>
      <c r="D53" s="438">
        <v>0</v>
      </c>
      <c r="E53" s="438">
        <v>0</v>
      </c>
      <c r="F53" s="444">
        <v>0</v>
      </c>
      <c r="G53" s="438">
        <v>0</v>
      </c>
      <c r="H53" s="438">
        <v>0</v>
      </c>
      <c r="I53" s="438">
        <v>0</v>
      </c>
      <c r="J53" s="438">
        <v>0</v>
      </c>
      <c r="K53" s="438">
        <v>0</v>
      </c>
      <c r="L53" s="438">
        <v>0</v>
      </c>
      <c r="M53" s="438">
        <v>0</v>
      </c>
      <c r="N53" s="141">
        <f>H53-AT_19_Impl_Agency!G53</f>
        <v>0</v>
      </c>
      <c r="O53" s="141"/>
      <c r="P53" s="141"/>
      <c r="Q53" s="141"/>
      <c r="R53" s="141"/>
      <c r="S53" s="141"/>
      <c r="T53" s="141"/>
      <c r="U53" s="141"/>
      <c r="V53" s="141"/>
      <c r="W53" s="141"/>
      <c r="X53" s="141"/>
      <c r="Y53" s="141"/>
      <c r="Z53" s="141"/>
    </row>
    <row r="54" spans="1:26" ht="12.75" x14ac:dyDescent="0.2">
      <c r="A54" s="316">
        <f>AT3A_Schools_PS!A54</f>
        <v>45</v>
      </c>
      <c r="B54" s="316" t="s">
        <v>213</v>
      </c>
      <c r="C54" s="438">
        <v>0</v>
      </c>
      <c r="D54" s="438">
        <v>0</v>
      </c>
      <c r="E54" s="438">
        <v>0</v>
      </c>
      <c r="F54" s="444">
        <v>0</v>
      </c>
      <c r="G54" s="438">
        <v>0</v>
      </c>
      <c r="H54" s="438">
        <v>0</v>
      </c>
      <c r="I54" s="438">
        <v>0</v>
      </c>
      <c r="J54" s="438">
        <v>0</v>
      </c>
      <c r="K54" s="438">
        <v>0</v>
      </c>
      <c r="L54" s="438">
        <v>0</v>
      </c>
      <c r="M54" s="438">
        <v>0</v>
      </c>
      <c r="N54" s="141">
        <f>H54-AT_19_Impl_Agency!G54</f>
        <v>0</v>
      </c>
      <c r="O54" s="141"/>
      <c r="P54" s="141"/>
      <c r="Q54" s="141"/>
      <c r="R54" s="141"/>
      <c r="S54" s="141"/>
      <c r="T54" s="141"/>
      <c r="U54" s="141"/>
      <c r="V54" s="141"/>
      <c r="W54" s="141"/>
      <c r="X54" s="141"/>
      <c r="Y54" s="141"/>
      <c r="Z54" s="141"/>
    </row>
    <row r="55" spans="1:26" ht="12.75" x14ac:dyDescent="0.2">
      <c r="A55" s="316">
        <f>AT3A_Schools_PS!A55</f>
        <v>46</v>
      </c>
      <c r="B55" s="316" t="s">
        <v>215</v>
      </c>
      <c r="C55" s="438">
        <v>0</v>
      </c>
      <c r="D55" s="438">
        <v>0</v>
      </c>
      <c r="E55" s="438">
        <v>0</v>
      </c>
      <c r="F55" s="444">
        <v>0</v>
      </c>
      <c r="G55" s="438">
        <v>0</v>
      </c>
      <c r="H55" s="438">
        <v>0</v>
      </c>
      <c r="I55" s="438">
        <v>0</v>
      </c>
      <c r="J55" s="438">
        <v>0</v>
      </c>
      <c r="K55" s="438">
        <v>0</v>
      </c>
      <c r="L55" s="438">
        <v>0</v>
      </c>
      <c r="M55" s="438">
        <v>0</v>
      </c>
      <c r="N55" s="141">
        <f>H55-AT_19_Impl_Agency!G55</f>
        <v>0</v>
      </c>
      <c r="O55" s="141"/>
      <c r="P55" s="141"/>
      <c r="Q55" s="141"/>
      <c r="R55" s="141"/>
      <c r="S55" s="141"/>
      <c r="T55" s="141"/>
      <c r="U55" s="141"/>
      <c r="V55" s="141"/>
      <c r="W55" s="141"/>
      <c r="X55" s="141"/>
      <c r="Y55" s="141"/>
      <c r="Z55" s="141"/>
    </row>
    <row r="56" spans="1:26" ht="12.75" x14ac:dyDescent="0.2">
      <c r="A56" s="316">
        <f>AT3A_Schools_PS!A56</f>
        <v>47</v>
      </c>
      <c r="B56" s="316" t="s">
        <v>216</v>
      </c>
      <c r="C56" s="438">
        <v>0</v>
      </c>
      <c r="D56" s="438">
        <v>0</v>
      </c>
      <c r="E56" s="438">
        <v>0</v>
      </c>
      <c r="F56" s="444" t="s">
        <v>660</v>
      </c>
      <c r="G56" s="438">
        <v>9</v>
      </c>
      <c r="H56" s="438">
        <v>110</v>
      </c>
      <c r="I56" s="438">
        <v>19670</v>
      </c>
      <c r="J56" s="438">
        <v>0</v>
      </c>
      <c r="K56" s="438">
        <v>0</v>
      </c>
      <c r="L56" s="438">
        <v>0</v>
      </c>
      <c r="M56" s="438">
        <v>0</v>
      </c>
      <c r="N56" s="141">
        <f>H56-AT_19_Impl_Agency!G56</f>
        <v>0</v>
      </c>
      <c r="O56" s="141"/>
      <c r="P56" s="141"/>
      <c r="Q56" s="141"/>
      <c r="R56" s="141"/>
      <c r="S56" s="141"/>
      <c r="T56" s="141"/>
      <c r="U56" s="141"/>
      <c r="V56" s="141"/>
      <c r="W56" s="141"/>
      <c r="X56" s="141"/>
      <c r="Y56" s="141"/>
      <c r="Z56" s="141"/>
    </row>
    <row r="57" spans="1:26" ht="12.75" x14ac:dyDescent="0.2">
      <c r="A57" s="316">
        <f>AT3A_Schools_PS!A57</f>
        <v>48</v>
      </c>
      <c r="B57" s="316" t="s">
        <v>217</v>
      </c>
      <c r="C57" s="438">
        <v>0</v>
      </c>
      <c r="D57" s="438">
        <v>0</v>
      </c>
      <c r="E57" s="438">
        <v>0</v>
      </c>
      <c r="F57" s="444">
        <v>0</v>
      </c>
      <c r="G57" s="438">
        <v>0</v>
      </c>
      <c r="H57" s="438">
        <v>0</v>
      </c>
      <c r="I57" s="438">
        <v>0</v>
      </c>
      <c r="J57" s="438">
        <v>0</v>
      </c>
      <c r="K57" s="438">
        <v>0</v>
      </c>
      <c r="L57" s="438">
        <v>0</v>
      </c>
      <c r="M57" s="438">
        <v>0</v>
      </c>
      <c r="N57" s="141">
        <f>H57-AT_19_Impl_Agency!G57</f>
        <v>0</v>
      </c>
      <c r="O57" s="141"/>
      <c r="P57" s="141"/>
      <c r="Q57" s="141"/>
      <c r="R57" s="141"/>
      <c r="S57" s="141"/>
      <c r="T57" s="141"/>
      <c r="U57" s="141"/>
      <c r="V57" s="141"/>
      <c r="W57" s="141"/>
      <c r="X57" s="141"/>
      <c r="Y57" s="141"/>
      <c r="Z57" s="141"/>
    </row>
    <row r="58" spans="1:26" ht="63.75" x14ac:dyDescent="0.2">
      <c r="A58" s="316">
        <f>AT3A_Schools_PS!A58</f>
        <v>49</v>
      </c>
      <c r="B58" s="316" t="s">
        <v>218</v>
      </c>
      <c r="C58" s="438">
        <v>0</v>
      </c>
      <c r="D58" s="438">
        <v>0</v>
      </c>
      <c r="E58" s="438">
        <v>0</v>
      </c>
      <c r="F58" s="444" t="s">
        <v>661</v>
      </c>
      <c r="G58" s="438">
        <v>12</v>
      </c>
      <c r="H58" s="438">
        <v>1441</v>
      </c>
      <c r="I58" s="438">
        <v>167761</v>
      </c>
      <c r="J58" s="438">
        <v>0</v>
      </c>
      <c r="K58" s="438">
        <v>0</v>
      </c>
      <c r="L58" s="438">
        <v>0</v>
      </c>
      <c r="M58" s="438">
        <v>0</v>
      </c>
      <c r="N58" s="141">
        <f>H58-AT_19_Impl_Agency!G58</f>
        <v>0</v>
      </c>
      <c r="O58" s="141"/>
      <c r="P58" s="141"/>
      <c r="Q58" s="141"/>
      <c r="R58" s="141"/>
      <c r="S58" s="141"/>
      <c r="T58" s="141"/>
      <c r="U58" s="141"/>
      <c r="V58" s="141"/>
      <c r="W58" s="141"/>
      <c r="X58" s="141"/>
      <c r="Y58" s="141"/>
      <c r="Z58" s="141"/>
    </row>
    <row r="59" spans="1:26" ht="12.75" x14ac:dyDescent="0.2">
      <c r="A59" s="316">
        <f>AT3A_Schools_PS!A59</f>
        <v>50</v>
      </c>
      <c r="B59" s="316" t="s">
        <v>219</v>
      </c>
      <c r="C59" s="438">
        <v>0</v>
      </c>
      <c r="D59" s="438">
        <v>0</v>
      </c>
      <c r="E59" s="438">
        <v>0</v>
      </c>
      <c r="F59" s="444">
        <v>0</v>
      </c>
      <c r="G59" s="438">
        <v>0</v>
      </c>
      <c r="H59" s="438">
        <v>0</v>
      </c>
      <c r="I59" s="438">
        <v>0</v>
      </c>
      <c r="J59" s="438">
        <v>0</v>
      </c>
      <c r="K59" s="438">
        <v>0</v>
      </c>
      <c r="L59" s="438">
        <v>0</v>
      </c>
      <c r="M59" s="438">
        <v>0</v>
      </c>
      <c r="N59" s="141">
        <f>H59-AT_19_Impl_Agency!G59</f>
        <v>0</v>
      </c>
      <c r="O59" s="141"/>
      <c r="P59" s="141"/>
      <c r="Q59" s="141"/>
      <c r="R59" s="141"/>
      <c r="S59" s="141"/>
      <c r="T59" s="141"/>
      <c r="U59" s="141"/>
      <c r="V59" s="141"/>
      <c r="W59" s="141"/>
      <c r="X59" s="141"/>
      <c r="Y59" s="141"/>
      <c r="Z59" s="141"/>
    </row>
    <row r="60" spans="1:26" ht="12.75" x14ac:dyDescent="0.2">
      <c r="A60" s="316">
        <f>AT3A_Schools_PS!A60</f>
        <v>51</v>
      </c>
      <c r="B60" s="316" t="s">
        <v>220</v>
      </c>
      <c r="C60" s="438">
        <v>0</v>
      </c>
      <c r="D60" s="438">
        <v>0</v>
      </c>
      <c r="E60" s="438">
        <v>0</v>
      </c>
      <c r="F60" s="444">
        <v>0</v>
      </c>
      <c r="G60" s="438">
        <v>0</v>
      </c>
      <c r="H60" s="438">
        <v>0</v>
      </c>
      <c r="I60" s="438">
        <v>0</v>
      </c>
      <c r="J60" s="438">
        <v>0</v>
      </c>
      <c r="K60" s="438">
        <v>0</v>
      </c>
      <c r="L60" s="438">
        <v>0</v>
      </c>
      <c r="M60" s="438">
        <v>0</v>
      </c>
      <c r="N60" s="141">
        <f>H60-AT_19_Impl_Agency!G60</f>
        <v>0</v>
      </c>
      <c r="O60" s="141"/>
      <c r="P60" s="141"/>
      <c r="Q60" s="141"/>
      <c r="R60" s="141"/>
      <c r="S60" s="141"/>
      <c r="T60" s="141"/>
      <c r="U60" s="141"/>
      <c r="V60" s="141"/>
      <c r="W60" s="141"/>
      <c r="X60" s="141"/>
      <c r="Y60" s="141"/>
      <c r="Z60" s="141"/>
    </row>
    <row r="61" spans="1:26" ht="12.75" x14ac:dyDescent="0.2">
      <c r="A61" s="316">
        <f>AT3A_Schools_PS!A61</f>
        <v>52</v>
      </c>
      <c r="B61" s="316" t="s">
        <v>221</v>
      </c>
      <c r="C61" s="438">
        <v>0</v>
      </c>
      <c r="D61" s="438">
        <v>0</v>
      </c>
      <c r="E61" s="438">
        <v>0</v>
      </c>
      <c r="F61" s="444">
        <v>0</v>
      </c>
      <c r="G61" s="438">
        <v>0</v>
      </c>
      <c r="H61" s="438">
        <v>0</v>
      </c>
      <c r="I61" s="438">
        <v>0</v>
      </c>
      <c r="J61" s="438">
        <v>0</v>
      </c>
      <c r="K61" s="438">
        <v>0</v>
      </c>
      <c r="L61" s="438">
        <v>0</v>
      </c>
      <c r="M61" s="438">
        <v>0</v>
      </c>
      <c r="N61" s="141">
        <f>H61-AT_19_Impl_Agency!G61</f>
        <v>0</v>
      </c>
      <c r="O61" s="141"/>
      <c r="P61" s="141"/>
      <c r="Q61" s="141"/>
      <c r="R61" s="141"/>
      <c r="S61" s="141"/>
      <c r="T61" s="141"/>
      <c r="U61" s="141"/>
      <c r="V61" s="141"/>
      <c r="W61" s="141"/>
      <c r="X61" s="141"/>
      <c r="Y61" s="141"/>
      <c r="Z61" s="141"/>
    </row>
    <row r="62" spans="1:26" ht="25.5" x14ac:dyDescent="0.2">
      <c r="A62" s="316">
        <f>AT3A_Schools_PS!A62</f>
        <v>53</v>
      </c>
      <c r="B62" s="316" t="s">
        <v>222</v>
      </c>
      <c r="C62" s="438">
        <v>0</v>
      </c>
      <c r="D62" s="438">
        <v>0</v>
      </c>
      <c r="E62" s="438">
        <v>0</v>
      </c>
      <c r="F62" s="444" t="s">
        <v>667</v>
      </c>
      <c r="G62" s="438">
        <v>1</v>
      </c>
      <c r="H62" s="438">
        <v>2073</v>
      </c>
      <c r="I62" s="438">
        <v>161025</v>
      </c>
      <c r="J62" s="438">
        <v>0</v>
      </c>
      <c r="K62" s="438">
        <v>0</v>
      </c>
      <c r="L62" s="438">
        <v>0</v>
      </c>
      <c r="M62" s="438">
        <v>0</v>
      </c>
      <c r="N62" s="141">
        <f>H62-AT_19_Impl_Agency!G62</f>
        <v>0</v>
      </c>
      <c r="O62" s="141"/>
      <c r="P62" s="141"/>
      <c r="Q62" s="141"/>
      <c r="R62" s="141"/>
      <c r="S62" s="141"/>
      <c r="T62" s="141"/>
      <c r="U62" s="141"/>
      <c r="V62" s="141"/>
      <c r="W62" s="141"/>
      <c r="X62" s="141"/>
      <c r="Y62" s="141"/>
      <c r="Z62" s="141"/>
    </row>
    <row r="63" spans="1:26" ht="12.75" x14ac:dyDescent="0.2">
      <c r="A63" s="316">
        <f>AT3A_Schools_PS!A63</f>
        <v>54</v>
      </c>
      <c r="B63" s="316" t="s">
        <v>223</v>
      </c>
      <c r="C63" s="438">
        <v>2</v>
      </c>
      <c r="D63" s="438">
        <v>31</v>
      </c>
      <c r="E63" s="438">
        <v>5295</v>
      </c>
      <c r="F63" s="444" t="s">
        <v>675</v>
      </c>
      <c r="G63" s="438">
        <v>6</v>
      </c>
      <c r="H63" s="438">
        <v>107</v>
      </c>
      <c r="I63" s="438">
        <v>31540</v>
      </c>
      <c r="J63" s="438">
        <v>0</v>
      </c>
      <c r="K63" s="438">
        <v>0</v>
      </c>
      <c r="L63" s="438">
        <v>0</v>
      </c>
      <c r="M63" s="438">
        <v>0</v>
      </c>
      <c r="N63" s="141">
        <f>H63-AT_19_Impl_Agency!G63</f>
        <v>0</v>
      </c>
      <c r="O63" s="141"/>
      <c r="P63" s="141"/>
      <c r="Q63" s="141"/>
      <c r="R63" s="141"/>
      <c r="S63" s="141"/>
      <c r="T63" s="141"/>
      <c r="U63" s="141"/>
      <c r="V63" s="141"/>
      <c r="W63" s="141"/>
      <c r="X63" s="141"/>
      <c r="Y63" s="141"/>
      <c r="Z63" s="141"/>
    </row>
    <row r="64" spans="1:26" ht="25.5" x14ac:dyDescent="0.2">
      <c r="A64" s="316">
        <f>AT3A_Schools_PS!A64</f>
        <v>55</v>
      </c>
      <c r="B64" s="316" t="s">
        <v>224</v>
      </c>
      <c r="C64" s="438">
        <v>0</v>
      </c>
      <c r="D64" s="438">
        <v>0</v>
      </c>
      <c r="E64" s="438">
        <v>0</v>
      </c>
      <c r="F64" s="444" t="s">
        <v>676</v>
      </c>
      <c r="G64" s="438">
        <v>7</v>
      </c>
      <c r="H64" s="438">
        <v>420</v>
      </c>
      <c r="I64" s="438">
        <v>66127</v>
      </c>
      <c r="J64" s="438">
        <v>0</v>
      </c>
      <c r="K64" s="438">
        <v>0</v>
      </c>
      <c r="L64" s="438">
        <v>0</v>
      </c>
      <c r="M64" s="438">
        <v>0</v>
      </c>
      <c r="N64" s="141">
        <f>H64-AT_19_Impl_Agency!G64</f>
        <v>0</v>
      </c>
      <c r="O64" s="141"/>
      <c r="P64" s="141"/>
      <c r="Q64" s="141"/>
      <c r="R64" s="141"/>
      <c r="S64" s="141"/>
      <c r="T64" s="141"/>
      <c r="U64" s="141"/>
      <c r="V64" s="141"/>
      <c r="W64" s="141"/>
      <c r="X64" s="141"/>
      <c r="Y64" s="141"/>
      <c r="Z64" s="141"/>
    </row>
    <row r="65" spans="1:26" ht="12.75" x14ac:dyDescent="0.2">
      <c r="A65" s="316">
        <f>AT3A_Schools_PS!A65</f>
        <v>56</v>
      </c>
      <c r="B65" s="316" t="s">
        <v>225</v>
      </c>
      <c r="C65" s="438">
        <v>0</v>
      </c>
      <c r="D65" s="438">
        <v>0</v>
      </c>
      <c r="E65" s="438">
        <v>0</v>
      </c>
      <c r="F65" s="444">
        <v>0</v>
      </c>
      <c r="G65" s="438">
        <v>0</v>
      </c>
      <c r="H65" s="438">
        <v>0</v>
      </c>
      <c r="I65" s="438">
        <v>0</v>
      </c>
      <c r="J65" s="438">
        <v>0</v>
      </c>
      <c r="K65" s="438">
        <v>0</v>
      </c>
      <c r="L65" s="438">
        <v>0</v>
      </c>
      <c r="M65" s="438">
        <v>0</v>
      </c>
      <c r="N65" s="141">
        <f>H65-AT_19_Impl_Agency!G65</f>
        <v>0</v>
      </c>
      <c r="O65" s="141"/>
      <c r="P65" s="141"/>
      <c r="Q65" s="141"/>
      <c r="R65" s="141"/>
      <c r="S65" s="141"/>
      <c r="T65" s="141"/>
      <c r="U65" s="141"/>
      <c r="V65" s="141"/>
      <c r="W65" s="141"/>
      <c r="X65" s="141"/>
      <c r="Y65" s="141"/>
      <c r="Z65" s="141"/>
    </row>
    <row r="66" spans="1:26" ht="38.25" x14ac:dyDescent="0.2">
      <c r="A66" s="316">
        <f>AT3A_Schools_PS!A66</f>
        <v>57</v>
      </c>
      <c r="B66" s="316" t="s">
        <v>226</v>
      </c>
      <c r="C66" s="438">
        <v>0</v>
      </c>
      <c r="D66" s="438">
        <v>0</v>
      </c>
      <c r="E66" s="438">
        <v>0</v>
      </c>
      <c r="F66" s="444" t="s">
        <v>677</v>
      </c>
      <c r="G66" s="438">
        <v>11</v>
      </c>
      <c r="H66" s="438">
        <v>202</v>
      </c>
      <c r="I66" s="438">
        <v>28763</v>
      </c>
      <c r="J66" s="438">
        <v>0</v>
      </c>
      <c r="K66" s="438">
        <v>0</v>
      </c>
      <c r="L66" s="438">
        <v>0</v>
      </c>
      <c r="M66" s="438">
        <v>0</v>
      </c>
      <c r="N66" s="141">
        <f>H66-AT_19_Impl_Agency!G66</f>
        <v>0</v>
      </c>
      <c r="O66" s="141"/>
      <c r="P66" s="141"/>
      <c r="Q66" s="141"/>
      <c r="R66" s="141"/>
      <c r="S66" s="141"/>
      <c r="T66" s="141"/>
      <c r="U66" s="141"/>
      <c r="V66" s="141"/>
      <c r="W66" s="141"/>
      <c r="X66" s="141"/>
      <c r="Y66" s="141"/>
      <c r="Z66" s="141"/>
    </row>
    <row r="67" spans="1:26" ht="12.75" x14ac:dyDescent="0.2">
      <c r="A67" s="316">
        <f>AT3A_Schools_PS!A67</f>
        <v>58</v>
      </c>
      <c r="B67" s="316" t="s">
        <v>227</v>
      </c>
      <c r="C67" s="438">
        <v>1</v>
      </c>
      <c r="D67" s="438">
        <v>11</v>
      </c>
      <c r="E67" s="438">
        <v>981</v>
      </c>
      <c r="F67" s="444"/>
      <c r="G67" s="438">
        <v>0</v>
      </c>
      <c r="H67" s="438">
        <v>0</v>
      </c>
      <c r="I67" s="438">
        <v>0</v>
      </c>
      <c r="J67" s="438">
        <v>0</v>
      </c>
      <c r="K67" s="438">
        <v>0</v>
      </c>
      <c r="L67" s="438">
        <v>0</v>
      </c>
      <c r="M67" s="438">
        <v>0</v>
      </c>
      <c r="N67" s="141">
        <f>H67-AT_19_Impl_Agency!G67</f>
        <v>0</v>
      </c>
      <c r="O67" s="141"/>
      <c r="P67" s="141"/>
      <c r="Q67" s="141"/>
      <c r="R67" s="141"/>
      <c r="S67" s="141"/>
      <c r="T67" s="141"/>
      <c r="U67" s="141"/>
      <c r="V67" s="141"/>
      <c r="W67" s="141"/>
      <c r="X67" s="141"/>
      <c r="Y67" s="141"/>
      <c r="Z67" s="141"/>
    </row>
    <row r="68" spans="1:26" ht="12.75" x14ac:dyDescent="0.2">
      <c r="A68" s="316">
        <f>AT3A_Schools_PS!A68</f>
        <v>59</v>
      </c>
      <c r="B68" s="316" t="s">
        <v>228</v>
      </c>
      <c r="C68" s="438">
        <v>0</v>
      </c>
      <c r="D68" s="438">
        <v>0</v>
      </c>
      <c r="E68" s="438">
        <v>0</v>
      </c>
      <c r="F68" s="444">
        <v>0</v>
      </c>
      <c r="G68" s="438">
        <v>0</v>
      </c>
      <c r="H68" s="438">
        <v>0</v>
      </c>
      <c r="I68" s="438">
        <v>0</v>
      </c>
      <c r="J68" s="438">
        <v>0</v>
      </c>
      <c r="K68" s="438">
        <v>0</v>
      </c>
      <c r="L68" s="438">
        <v>0</v>
      </c>
      <c r="M68" s="438">
        <v>0</v>
      </c>
      <c r="N68" s="141">
        <f>H68-AT_19_Impl_Agency!G68</f>
        <v>0</v>
      </c>
      <c r="O68" s="141"/>
      <c r="P68" s="141"/>
      <c r="Q68" s="141"/>
      <c r="R68" s="141"/>
      <c r="S68" s="141"/>
      <c r="T68" s="141"/>
      <c r="U68" s="141"/>
      <c r="V68" s="141"/>
      <c r="W68" s="141"/>
      <c r="X68" s="141"/>
      <c r="Y68" s="141"/>
      <c r="Z68" s="141"/>
    </row>
    <row r="69" spans="1:26" ht="12.75" x14ac:dyDescent="0.2">
      <c r="A69" s="316">
        <f>AT3A_Schools_PS!A69</f>
        <v>60</v>
      </c>
      <c r="B69" s="316" t="s">
        <v>229</v>
      </c>
      <c r="C69" s="438">
        <v>2</v>
      </c>
      <c r="D69" s="438">
        <v>72</v>
      </c>
      <c r="E69" s="438">
        <v>6550</v>
      </c>
      <c r="F69" s="444"/>
      <c r="G69" s="438">
        <v>0</v>
      </c>
      <c r="H69" s="438">
        <v>0</v>
      </c>
      <c r="I69" s="438">
        <v>0</v>
      </c>
      <c r="J69" s="438">
        <v>0</v>
      </c>
      <c r="K69" s="438">
        <v>0</v>
      </c>
      <c r="L69" s="438">
        <v>0</v>
      </c>
      <c r="M69" s="438">
        <v>0</v>
      </c>
      <c r="N69" s="141">
        <f>H69-AT_19_Impl_Agency!G69</f>
        <v>0</v>
      </c>
      <c r="O69" s="141"/>
      <c r="P69" s="141"/>
      <c r="Q69" s="141"/>
      <c r="R69" s="141"/>
      <c r="S69" s="141"/>
      <c r="T69" s="141"/>
      <c r="U69" s="141"/>
      <c r="V69" s="141"/>
      <c r="W69" s="141"/>
      <c r="X69" s="141"/>
      <c r="Y69" s="141"/>
      <c r="Z69" s="141"/>
    </row>
    <row r="70" spans="1:26" ht="12.75" x14ac:dyDescent="0.2">
      <c r="A70" s="316">
        <f>AT3A_Schools_PS!A70</f>
        <v>61</v>
      </c>
      <c r="B70" s="316" t="s">
        <v>230</v>
      </c>
      <c r="C70" s="438">
        <v>0</v>
      </c>
      <c r="D70" s="438">
        <v>0</v>
      </c>
      <c r="E70" s="438">
        <v>0</v>
      </c>
      <c r="F70" s="444">
        <v>0</v>
      </c>
      <c r="G70" s="438">
        <v>0</v>
      </c>
      <c r="H70" s="438">
        <v>0</v>
      </c>
      <c r="I70" s="438">
        <v>0</v>
      </c>
      <c r="J70" s="438">
        <v>0</v>
      </c>
      <c r="K70" s="438">
        <v>0</v>
      </c>
      <c r="L70" s="438">
        <v>0</v>
      </c>
      <c r="M70" s="438">
        <v>0</v>
      </c>
      <c r="N70" s="141">
        <f>H70-AT_19_Impl_Agency!G70</f>
        <v>0</v>
      </c>
      <c r="O70" s="141"/>
      <c r="P70" s="141"/>
      <c r="Q70" s="141"/>
      <c r="R70" s="141"/>
      <c r="S70" s="141"/>
      <c r="T70" s="141"/>
      <c r="U70" s="141"/>
      <c r="V70" s="141"/>
      <c r="W70" s="141"/>
      <c r="X70" s="141"/>
      <c r="Y70" s="141"/>
      <c r="Z70" s="141"/>
    </row>
    <row r="71" spans="1:26" ht="76.5" x14ac:dyDescent="0.2">
      <c r="A71" s="316">
        <f>AT3A_Schools_PS!A71</f>
        <v>62</v>
      </c>
      <c r="B71" s="316" t="s">
        <v>231</v>
      </c>
      <c r="C71" s="438">
        <v>0</v>
      </c>
      <c r="D71" s="438">
        <v>0</v>
      </c>
      <c r="E71" s="438">
        <v>0</v>
      </c>
      <c r="F71" s="444" t="s">
        <v>678</v>
      </c>
      <c r="G71" s="438">
        <v>7</v>
      </c>
      <c r="H71" s="438">
        <v>152</v>
      </c>
      <c r="I71" s="438">
        <v>13720</v>
      </c>
      <c r="J71" s="438">
        <v>0</v>
      </c>
      <c r="K71" s="438">
        <v>0</v>
      </c>
      <c r="L71" s="438">
        <v>0</v>
      </c>
      <c r="M71" s="438">
        <v>0</v>
      </c>
      <c r="N71" s="141">
        <f>H71-AT_19_Impl_Agency!G71</f>
        <v>0</v>
      </c>
      <c r="O71" s="141"/>
      <c r="P71" s="141"/>
      <c r="Q71" s="141"/>
      <c r="R71" s="141"/>
      <c r="S71" s="141"/>
      <c r="T71" s="141"/>
      <c r="U71" s="141"/>
      <c r="V71" s="141"/>
      <c r="W71" s="141"/>
      <c r="X71" s="141"/>
      <c r="Y71" s="141"/>
      <c r="Z71" s="141"/>
    </row>
    <row r="72" spans="1:26" ht="51" x14ac:dyDescent="0.2">
      <c r="A72" s="316">
        <f>AT3A_Schools_PS!A72</f>
        <v>63</v>
      </c>
      <c r="B72" s="316" t="s">
        <v>232</v>
      </c>
      <c r="C72" s="438">
        <v>3</v>
      </c>
      <c r="D72" s="438">
        <v>64</v>
      </c>
      <c r="E72" s="438">
        <v>6522</v>
      </c>
      <c r="F72" s="444" t="s">
        <v>679</v>
      </c>
      <c r="G72" s="438">
        <v>5</v>
      </c>
      <c r="H72" s="438">
        <v>232</v>
      </c>
      <c r="I72" s="438">
        <v>39869</v>
      </c>
      <c r="J72" s="438">
        <v>0</v>
      </c>
      <c r="K72" s="438">
        <v>0</v>
      </c>
      <c r="L72" s="438">
        <v>0</v>
      </c>
      <c r="M72" s="438">
        <v>0</v>
      </c>
      <c r="N72" s="141">
        <f>H72-AT_19_Impl_Agency!G72</f>
        <v>0</v>
      </c>
      <c r="O72" s="141"/>
      <c r="P72" s="141"/>
      <c r="Q72" s="141"/>
      <c r="R72" s="141"/>
      <c r="S72" s="141"/>
      <c r="T72" s="141"/>
      <c r="U72" s="141"/>
      <c r="V72" s="141"/>
      <c r="W72" s="141"/>
      <c r="X72" s="141"/>
      <c r="Y72" s="141"/>
      <c r="Z72" s="141"/>
    </row>
    <row r="73" spans="1:26" ht="12.75" x14ac:dyDescent="0.2">
      <c r="A73" s="316">
        <f>AT3A_Schools_PS!A73</f>
        <v>64</v>
      </c>
      <c r="B73" s="316" t="s">
        <v>233</v>
      </c>
      <c r="C73" s="438">
        <v>0</v>
      </c>
      <c r="D73" s="438">
        <v>0</v>
      </c>
      <c r="E73" s="438">
        <v>0</v>
      </c>
      <c r="F73" s="444">
        <v>0</v>
      </c>
      <c r="G73" s="438">
        <v>0</v>
      </c>
      <c r="H73" s="438">
        <v>0</v>
      </c>
      <c r="I73" s="438">
        <v>0</v>
      </c>
      <c r="J73" s="438">
        <v>0</v>
      </c>
      <c r="K73" s="438">
        <v>0</v>
      </c>
      <c r="L73" s="438">
        <v>0</v>
      </c>
      <c r="M73" s="438">
        <v>0</v>
      </c>
      <c r="N73" s="141">
        <f>H73-AT_19_Impl_Agency!G73</f>
        <v>0</v>
      </c>
      <c r="O73" s="141"/>
      <c r="P73" s="141"/>
      <c r="Q73" s="141"/>
      <c r="R73" s="141"/>
      <c r="S73" s="141"/>
      <c r="T73" s="141"/>
      <c r="U73" s="141"/>
      <c r="V73" s="141"/>
      <c r="W73" s="141"/>
      <c r="X73" s="141"/>
      <c r="Y73" s="141"/>
      <c r="Z73" s="141"/>
    </row>
    <row r="74" spans="1:26" ht="12.75" x14ac:dyDescent="0.2">
      <c r="A74" s="316">
        <f>AT3A_Schools_PS!A74</f>
        <v>65</v>
      </c>
      <c r="B74" s="316" t="s">
        <v>234</v>
      </c>
      <c r="C74" s="438">
        <v>0</v>
      </c>
      <c r="D74" s="438">
        <v>0</v>
      </c>
      <c r="E74" s="438">
        <v>0</v>
      </c>
      <c r="F74" s="444">
        <v>0</v>
      </c>
      <c r="G74" s="438">
        <v>0</v>
      </c>
      <c r="H74" s="438">
        <v>0</v>
      </c>
      <c r="I74" s="438">
        <v>0</v>
      </c>
      <c r="J74" s="438">
        <v>0</v>
      </c>
      <c r="K74" s="438">
        <v>0</v>
      </c>
      <c r="L74" s="438">
        <v>0</v>
      </c>
      <c r="M74" s="438">
        <v>0</v>
      </c>
      <c r="N74" s="141">
        <f>H74-AT_19_Impl_Agency!G74</f>
        <v>0</v>
      </c>
      <c r="O74" s="141"/>
      <c r="P74" s="141"/>
      <c r="Q74" s="141"/>
      <c r="R74" s="141"/>
      <c r="S74" s="141"/>
      <c r="T74" s="141"/>
      <c r="U74" s="141"/>
      <c r="V74" s="141"/>
      <c r="W74" s="141"/>
      <c r="X74" s="141"/>
      <c r="Y74" s="141"/>
      <c r="Z74" s="141"/>
    </row>
    <row r="75" spans="1:26" ht="12.75" x14ac:dyDescent="0.2">
      <c r="A75" s="316">
        <f>AT3A_Schools_PS!A75</f>
        <v>66</v>
      </c>
      <c r="B75" s="316" t="s">
        <v>235</v>
      </c>
      <c r="C75" s="438">
        <v>0</v>
      </c>
      <c r="D75" s="438">
        <v>0</v>
      </c>
      <c r="E75" s="438">
        <v>0</v>
      </c>
      <c r="F75" s="444">
        <v>0</v>
      </c>
      <c r="G75" s="438">
        <v>0</v>
      </c>
      <c r="H75" s="438">
        <v>0</v>
      </c>
      <c r="I75" s="438">
        <v>0</v>
      </c>
      <c r="J75" s="438">
        <v>0</v>
      </c>
      <c r="K75" s="438">
        <v>0</v>
      </c>
      <c r="L75" s="438">
        <v>0</v>
      </c>
      <c r="M75" s="438">
        <v>0</v>
      </c>
      <c r="N75" s="141">
        <f>H75-AT_19_Impl_Agency!G75</f>
        <v>0</v>
      </c>
      <c r="O75" s="141"/>
      <c r="P75" s="141"/>
      <c r="Q75" s="141"/>
      <c r="R75" s="141"/>
      <c r="S75" s="141"/>
      <c r="T75" s="141"/>
      <c r="U75" s="141"/>
      <c r="V75" s="141"/>
      <c r="W75" s="141"/>
      <c r="X75" s="141"/>
      <c r="Y75" s="141"/>
      <c r="Z75" s="141"/>
    </row>
    <row r="76" spans="1:26" ht="12.75" x14ac:dyDescent="0.2">
      <c r="A76" s="316">
        <f>AT3A_Schools_PS!A76</f>
        <v>67</v>
      </c>
      <c r="B76" s="316" t="s">
        <v>236</v>
      </c>
      <c r="C76" s="438">
        <v>0</v>
      </c>
      <c r="D76" s="438">
        <v>0</v>
      </c>
      <c r="E76" s="438">
        <v>0</v>
      </c>
      <c r="F76" s="444">
        <v>0</v>
      </c>
      <c r="G76" s="438">
        <v>0</v>
      </c>
      <c r="H76" s="438">
        <v>0</v>
      </c>
      <c r="I76" s="438">
        <v>0</v>
      </c>
      <c r="J76" s="438">
        <v>0</v>
      </c>
      <c r="K76" s="438">
        <v>0</v>
      </c>
      <c r="L76" s="438">
        <v>0</v>
      </c>
      <c r="M76" s="438">
        <v>0</v>
      </c>
      <c r="N76" s="141">
        <f>H76-AT_19_Impl_Agency!G76</f>
        <v>0</v>
      </c>
      <c r="O76" s="141"/>
      <c r="P76" s="141"/>
      <c r="Q76" s="141"/>
      <c r="R76" s="141"/>
      <c r="S76" s="141"/>
      <c r="T76" s="141"/>
      <c r="U76" s="141"/>
      <c r="V76" s="141"/>
      <c r="W76" s="141"/>
      <c r="X76" s="141"/>
      <c r="Y76" s="141"/>
      <c r="Z76" s="141"/>
    </row>
    <row r="77" spans="1:26" ht="12.75" x14ac:dyDescent="0.2">
      <c r="A77" s="316">
        <f>AT3A_Schools_PS!A77</f>
        <v>68</v>
      </c>
      <c r="B77" s="316" t="s">
        <v>237</v>
      </c>
      <c r="C77" s="438">
        <v>1</v>
      </c>
      <c r="D77" s="438">
        <v>70</v>
      </c>
      <c r="E77" s="438">
        <v>5968</v>
      </c>
      <c r="F77" s="444">
        <v>0</v>
      </c>
      <c r="G77" s="438">
        <v>0</v>
      </c>
      <c r="H77" s="438">
        <v>0</v>
      </c>
      <c r="I77" s="438">
        <v>0</v>
      </c>
      <c r="J77" s="438">
        <v>0</v>
      </c>
      <c r="K77" s="438">
        <v>0</v>
      </c>
      <c r="L77" s="438">
        <v>0</v>
      </c>
      <c r="M77" s="438">
        <v>0</v>
      </c>
      <c r="N77" s="141">
        <f>H77-AT_19_Impl_Agency!G77</f>
        <v>0</v>
      </c>
      <c r="O77" s="141"/>
      <c r="P77" s="141"/>
      <c r="Q77" s="141"/>
      <c r="R77" s="141"/>
      <c r="S77" s="141"/>
      <c r="T77" s="141"/>
      <c r="U77" s="141"/>
      <c r="V77" s="141"/>
      <c r="W77" s="141"/>
      <c r="X77" s="141"/>
      <c r="Y77" s="141"/>
      <c r="Z77" s="141"/>
    </row>
    <row r="78" spans="1:26" ht="12.75" x14ac:dyDescent="0.2">
      <c r="A78" s="316">
        <f>AT3A_Schools_PS!A78</f>
        <v>69</v>
      </c>
      <c r="B78" s="316" t="s">
        <v>238</v>
      </c>
      <c r="C78" s="438">
        <v>0</v>
      </c>
      <c r="D78" s="438">
        <v>0</v>
      </c>
      <c r="E78" s="438">
        <v>0</v>
      </c>
      <c r="F78" s="444">
        <v>0</v>
      </c>
      <c r="G78" s="438">
        <v>0</v>
      </c>
      <c r="H78" s="438">
        <v>0</v>
      </c>
      <c r="I78" s="438">
        <v>0</v>
      </c>
      <c r="J78" s="438">
        <v>0</v>
      </c>
      <c r="K78" s="438">
        <v>0</v>
      </c>
      <c r="L78" s="438">
        <v>0</v>
      </c>
      <c r="M78" s="438">
        <v>0</v>
      </c>
      <c r="N78" s="141">
        <f>H78-AT_19_Impl_Agency!G78</f>
        <v>0</v>
      </c>
      <c r="O78" s="141"/>
      <c r="P78" s="141"/>
      <c r="Q78" s="141"/>
      <c r="R78" s="141"/>
      <c r="S78" s="141"/>
      <c r="T78" s="141"/>
      <c r="U78" s="141"/>
      <c r="V78" s="141"/>
      <c r="W78" s="141"/>
      <c r="X78" s="141"/>
      <c r="Y78" s="141"/>
      <c r="Z78" s="141"/>
    </row>
    <row r="79" spans="1:26" ht="12.75" x14ac:dyDescent="0.2">
      <c r="A79" s="316">
        <f>AT3A_Schools_PS!A79</f>
        <v>70</v>
      </c>
      <c r="B79" s="316" t="s">
        <v>239</v>
      </c>
      <c r="C79" s="438">
        <v>0</v>
      </c>
      <c r="D79" s="438">
        <v>0</v>
      </c>
      <c r="E79" s="438">
        <v>0</v>
      </c>
      <c r="F79" s="444">
        <v>0</v>
      </c>
      <c r="G79" s="438">
        <v>0</v>
      </c>
      <c r="H79" s="438">
        <v>0</v>
      </c>
      <c r="I79" s="438">
        <v>0</v>
      </c>
      <c r="J79" s="438">
        <v>0</v>
      </c>
      <c r="K79" s="438">
        <v>0</v>
      </c>
      <c r="L79" s="438">
        <v>0</v>
      </c>
      <c r="M79" s="438">
        <v>0</v>
      </c>
      <c r="N79" s="141">
        <f>H79-AT_19_Impl_Agency!G79</f>
        <v>0</v>
      </c>
      <c r="O79" s="141"/>
      <c r="P79" s="141"/>
      <c r="Q79" s="141"/>
      <c r="R79" s="141"/>
      <c r="S79" s="141"/>
      <c r="T79" s="141"/>
      <c r="U79" s="141"/>
      <c r="V79" s="141"/>
      <c r="W79" s="141"/>
      <c r="X79" s="141"/>
      <c r="Y79" s="141"/>
      <c r="Z79" s="141"/>
    </row>
    <row r="80" spans="1:26" ht="12.75" x14ac:dyDescent="0.2">
      <c r="A80" s="316">
        <f>AT3A_Schools_PS!A80</f>
        <v>71</v>
      </c>
      <c r="B80" s="316" t="s">
        <v>240</v>
      </c>
      <c r="C80" s="438">
        <v>0</v>
      </c>
      <c r="D80" s="438">
        <v>0</v>
      </c>
      <c r="E80" s="438">
        <v>0</v>
      </c>
      <c r="F80" s="444">
        <v>0</v>
      </c>
      <c r="G80" s="438">
        <v>0</v>
      </c>
      <c r="H80" s="438">
        <v>0</v>
      </c>
      <c r="I80" s="438">
        <v>0</v>
      </c>
      <c r="J80" s="438">
        <v>0</v>
      </c>
      <c r="K80" s="438">
        <v>0</v>
      </c>
      <c r="L80" s="438">
        <v>0</v>
      </c>
      <c r="M80" s="438">
        <v>0</v>
      </c>
      <c r="N80" s="141">
        <f>H80-AT_19_Impl_Agency!G80</f>
        <v>0</v>
      </c>
      <c r="O80" s="141"/>
      <c r="P80" s="141"/>
      <c r="Q80" s="141"/>
      <c r="R80" s="141"/>
      <c r="S80" s="141"/>
      <c r="T80" s="141"/>
      <c r="U80" s="141"/>
      <c r="V80" s="141"/>
      <c r="W80" s="141"/>
      <c r="X80" s="141"/>
      <c r="Y80" s="141"/>
      <c r="Z80" s="141"/>
    </row>
    <row r="81" spans="1:26" ht="12.75" x14ac:dyDescent="0.2">
      <c r="A81" s="316">
        <f>AT3A_Schools_PS!A81</f>
        <v>72</v>
      </c>
      <c r="B81" s="316" t="s">
        <v>241</v>
      </c>
      <c r="C81" s="438">
        <v>1</v>
      </c>
      <c r="D81" s="438">
        <v>13</v>
      </c>
      <c r="E81" s="438">
        <v>2724</v>
      </c>
      <c r="F81" s="444">
        <v>0</v>
      </c>
      <c r="G81" s="438">
        <v>0</v>
      </c>
      <c r="H81" s="438">
        <v>0</v>
      </c>
      <c r="I81" s="438">
        <v>0</v>
      </c>
      <c r="J81" s="438">
        <v>0</v>
      </c>
      <c r="K81" s="438">
        <v>0</v>
      </c>
      <c r="L81" s="438">
        <v>0</v>
      </c>
      <c r="M81" s="438">
        <v>0</v>
      </c>
      <c r="N81" s="141">
        <f>H81-AT_19_Impl_Agency!G81</f>
        <v>0</v>
      </c>
      <c r="O81" s="141"/>
      <c r="P81" s="141"/>
      <c r="Q81" s="141"/>
      <c r="R81" s="141"/>
      <c r="S81" s="141"/>
      <c r="T81" s="141"/>
      <c r="U81" s="141"/>
      <c r="V81" s="141"/>
      <c r="W81" s="141"/>
      <c r="X81" s="141"/>
      <c r="Y81" s="141"/>
      <c r="Z81" s="141"/>
    </row>
    <row r="82" spans="1:26" ht="51" x14ac:dyDescent="0.2">
      <c r="A82" s="316">
        <f>AT3A_Schools_PS!A82</f>
        <v>73</v>
      </c>
      <c r="B82" s="316" t="s">
        <v>242</v>
      </c>
      <c r="C82" s="438">
        <v>0</v>
      </c>
      <c r="D82" s="438">
        <v>0</v>
      </c>
      <c r="E82" s="438">
        <v>0</v>
      </c>
      <c r="F82" s="444" t="s">
        <v>680</v>
      </c>
      <c r="G82" s="438">
        <v>4</v>
      </c>
      <c r="H82" s="438">
        <v>86</v>
      </c>
      <c r="I82" s="438">
        <v>19198</v>
      </c>
      <c r="J82" s="438">
        <v>0</v>
      </c>
      <c r="K82" s="438">
        <v>0</v>
      </c>
      <c r="L82" s="438">
        <v>0</v>
      </c>
      <c r="M82" s="438">
        <v>0</v>
      </c>
      <c r="N82" s="141">
        <f>H82-AT_19_Impl_Agency!G82</f>
        <v>0</v>
      </c>
      <c r="O82" s="141"/>
      <c r="P82" s="141"/>
      <c r="Q82" s="141"/>
      <c r="R82" s="141"/>
      <c r="S82" s="141"/>
      <c r="T82" s="141"/>
      <c r="U82" s="141"/>
      <c r="V82" s="141"/>
      <c r="W82" s="141"/>
      <c r="X82" s="141"/>
      <c r="Y82" s="141"/>
      <c r="Z82" s="141"/>
    </row>
    <row r="83" spans="1:26" ht="12.75" x14ac:dyDescent="0.2">
      <c r="A83" s="316">
        <f>AT3A_Schools_PS!A83</f>
        <v>74</v>
      </c>
      <c r="B83" s="316" t="s">
        <v>243</v>
      </c>
      <c r="C83" s="438">
        <v>0</v>
      </c>
      <c r="D83" s="438">
        <v>0</v>
      </c>
      <c r="E83" s="438">
        <v>0</v>
      </c>
      <c r="F83" s="444">
        <v>0</v>
      </c>
      <c r="G83" s="438">
        <v>0</v>
      </c>
      <c r="H83" s="438">
        <v>0</v>
      </c>
      <c r="I83" s="438">
        <v>0</v>
      </c>
      <c r="J83" s="438">
        <v>0</v>
      </c>
      <c r="K83" s="438">
        <v>0</v>
      </c>
      <c r="L83" s="438">
        <v>0</v>
      </c>
      <c r="M83" s="438">
        <v>0</v>
      </c>
      <c r="N83" s="141">
        <f>H83-AT_19_Impl_Agency!G83</f>
        <v>0</v>
      </c>
      <c r="O83" s="141"/>
      <c r="P83" s="141"/>
      <c r="Q83" s="141"/>
      <c r="R83" s="141"/>
      <c r="S83" s="141"/>
      <c r="T83" s="141"/>
      <c r="U83" s="141"/>
      <c r="V83" s="141"/>
      <c r="W83" s="141"/>
      <c r="X83" s="141"/>
      <c r="Y83" s="141"/>
      <c r="Z83" s="141"/>
    </row>
    <row r="84" spans="1:26" ht="38.25" x14ac:dyDescent="0.2">
      <c r="A84" s="316">
        <f>AT3A_Schools_PS!A84</f>
        <v>75</v>
      </c>
      <c r="B84" s="316" t="s">
        <v>244</v>
      </c>
      <c r="C84" s="438">
        <v>1</v>
      </c>
      <c r="D84" s="438">
        <v>10</v>
      </c>
      <c r="E84" s="438">
        <v>772</v>
      </c>
      <c r="F84" s="444" t="s">
        <v>681</v>
      </c>
      <c r="G84" s="438">
        <v>4</v>
      </c>
      <c r="H84" s="438">
        <v>37</v>
      </c>
      <c r="I84" s="438">
        <v>11239</v>
      </c>
      <c r="J84" s="438">
        <v>0</v>
      </c>
      <c r="K84" s="438">
        <v>0</v>
      </c>
      <c r="L84" s="438">
        <v>0</v>
      </c>
      <c r="M84" s="438">
        <v>0</v>
      </c>
      <c r="N84" s="141">
        <f>H84-AT_19_Impl_Agency!G84</f>
        <v>0</v>
      </c>
      <c r="O84" s="141"/>
      <c r="P84" s="141"/>
      <c r="Q84" s="141"/>
      <c r="R84" s="141"/>
      <c r="S84" s="141"/>
      <c r="T84" s="141"/>
      <c r="U84" s="141"/>
      <c r="V84" s="141"/>
      <c r="W84" s="141"/>
      <c r="X84" s="141"/>
      <c r="Y84" s="141"/>
      <c r="Z84" s="141"/>
    </row>
    <row r="85" spans="1:26" ht="15.75" customHeight="1" x14ac:dyDescent="0.2">
      <c r="A85" s="141"/>
      <c r="B85" s="141"/>
      <c r="C85" s="141"/>
      <c r="D85" s="141"/>
      <c r="E85" s="141"/>
      <c r="F85" s="435"/>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x14ac:dyDescent="0.2">
      <c r="A86" s="141"/>
      <c r="B86" s="141"/>
      <c r="C86" s="141"/>
      <c r="D86" s="141"/>
      <c r="E86" s="141"/>
      <c r="F86" s="435"/>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x14ac:dyDescent="0.2">
      <c r="A87" s="141"/>
      <c r="B87" s="141"/>
      <c r="C87" s="141"/>
      <c r="D87" s="141"/>
      <c r="E87" s="141"/>
      <c r="F87" s="435"/>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x14ac:dyDescent="0.2">
      <c r="A88" s="141"/>
      <c r="B88" s="141"/>
      <c r="C88" s="141"/>
      <c r="D88" s="141"/>
      <c r="E88" s="141"/>
      <c r="F88" s="435"/>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x14ac:dyDescent="0.2">
      <c r="A89" s="222" t="str">
        <f>AT_2A_fundflow!A73</f>
        <v>Date:</v>
      </c>
      <c r="B89" s="141"/>
      <c r="C89" s="141"/>
      <c r="D89" s="141"/>
      <c r="E89" s="141"/>
      <c r="F89" s="435"/>
      <c r="G89" s="141"/>
      <c r="H89" s="141"/>
      <c r="I89" s="141"/>
      <c r="J89" s="141"/>
      <c r="K89" s="141"/>
      <c r="L89" s="388" t="str">
        <f>'AT-1'!J46</f>
        <v>(Signature)</v>
      </c>
      <c r="M89" s="141"/>
      <c r="N89" s="141"/>
      <c r="O89" s="141"/>
      <c r="P89" s="141"/>
      <c r="Q89" s="141"/>
      <c r="R89" s="141"/>
      <c r="S89" s="141"/>
      <c r="T89" s="141"/>
      <c r="U89" s="141"/>
      <c r="V89" s="141"/>
      <c r="W89" s="141"/>
      <c r="X89" s="141"/>
      <c r="Y89" s="141"/>
      <c r="Z89" s="141"/>
    </row>
    <row r="90" spans="1:26" ht="15.75" customHeight="1" x14ac:dyDescent="0.2">
      <c r="A90" s="222" t="str">
        <f>AT_2A_fundflow!A74</f>
        <v>Place: LUCKNOW</v>
      </c>
      <c r="B90" s="141"/>
      <c r="C90" s="141"/>
      <c r="D90" s="141"/>
      <c r="E90" s="141"/>
      <c r="F90" s="435"/>
      <c r="G90" s="141"/>
      <c r="H90" s="141"/>
      <c r="I90" s="141"/>
      <c r="J90" s="141"/>
      <c r="K90" s="141"/>
      <c r="L90" s="388" t="str">
        <f>'AT-1'!J47</f>
        <v>Secretary Basic Education Department</v>
      </c>
      <c r="M90" s="141"/>
      <c r="N90" s="141"/>
      <c r="O90" s="141"/>
      <c r="P90" s="141"/>
      <c r="Q90" s="141"/>
      <c r="R90" s="141"/>
      <c r="S90" s="141"/>
      <c r="T90" s="141"/>
      <c r="U90" s="141"/>
      <c r="V90" s="141"/>
      <c r="W90" s="141"/>
      <c r="X90" s="141"/>
      <c r="Y90" s="141"/>
      <c r="Z90" s="141"/>
    </row>
    <row r="91" spans="1:26" ht="15.75" customHeight="1" x14ac:dyDescent="0.2">
      <c r="A91" s="141"/>
      <c r="B91" s="141"/>
      <c r="C91" s="141"/>
      <c r="D91" s="141"/>
      <c r="E91" s="141"/>
      <c r="F91" s="435"/>
      <c r="G91" s="141"/>
      <c r="H91" s="141"/>
      <c r="I91" s="141"/>
      <c r="J91" s="141"/>
      <c r="K91" s="388" t="str">
        <f>'AT-1'!I48</f>
        <v>Seal:</v>
      </c>
      <c r="L91" s="141"/>
      <c r="M91" s="141"/>
      <c r="N91" s="141"/>
      <c r="O91" s="141"/>
      <c r="P91" s="141"/>
      <c r="Q91" s="141"/>
      <c r="R91" s="141"/>
      <c r="S91" s="141"/>
      <c r="T91" s="141"/>
      <c r="U91" s="141"/>
      <c r="V91" s="141"/>
      <c r="W91" s="141"/>
      <c r="X91" s="141"/>
      <c r="Y91" s="141"/>
      <c r="Z91" s="141"/>
    </row>
    <row r="92" spans="1:26" ht="15.75" customHeight="1" x14ac:dyDescent="0.2">
      <c r="A92" s="141"/>
      <c r="B92" s="141"/>
      <c r="C92" s="141"/>
      <c r="D92" s="141"/>
      <c r="E92" s="141"/>
      <c r="F92" s="435"/>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x14ac:dyDescent="0.2">
      <c r="A93" s="141"/>
      <c r="B93" s="141"/>
      <c r="C93" s="141"/>
      <c r="D93" s="141"/>
      <c r="E93" s="141"/>
      <c r="F93" s="435"/>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x14ac:dyDescent="0.2">
      <c r="A94" s="141"/>
      <c r="B94" s="141"/>
      <c r="C94" s="141"/>
      <c r="D94" s="141"/>
      <c r="E94" s="141"/>
      <c r="F94" s="435"/>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x14ac:dyDescent="0.2">
      <c r="A95" s="141"/>
      <c r="B95" s="141"/>
      <c r="C95" s="141"/>
      <c r="D95" s="141"/>
      <c r="E95" s="141"/>
      <c r="F95" s="435"/>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x14ac:dyDescent="0.2">
      <c r="A96" s="141"/>
      <c r="B96" s="141"/>
      <c r="C96" s="141"/>
      <c r="D96" s="141"/>
      <c r="E96" s="141"/>
      <c r="F96" s="435"/>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x14ac:dyDescent="0.2">
      <c r="A97" s="141"/>
      <c r="B97" s="141"/>
      <c r="C97" s="141"/>
      <c r="D97" s="141"/>
      <c r="E97" s="141"/>
      <c r="F97" s="435"/>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x14ac:dyDescent="0.2">
      <c r="A98" s="141"/>
      <c r="B98" s="141"/>
      <c r="C98" s="141"/>
      <c r="D98" s="141"/>
      <c r="E98" s="141"/>
      <c r="F98" s="435"/>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x14ac:dyDescent="0.2">
      <c r="A99" s="141"/>
      <c r="B99" s="141"/>
      <c r="C99" s="141"/>
      <c r="D99" s="141"/>
      <c r="E99" s="141"/>
      <c r="F99" s="435"/>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x14ac:dyDescent="0.2">
      <c r="A100" s="141"/>
      <c r="B100" s="141"/>
      <c r="C100" s="141"/>
      <c r="D100" s="141"/>
      <c r="E100" s="141"/>
      <c r="F100" s="435"/>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x14ac:dyDescent="0.2">
      <c r="A101" s="141"/>
      <c r="B101" s="141"/>
      <c r="C101" s="141"/>
      <c r="D101" s="141"/>
      <c r="E101" s="141"/>
      <c r="F101" s="435"/>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x14ac:dyDescent="0.2">
      <c r="A102" s="141"/>
      <c r="B102" s="141"/>
      <c r="C102" s="141"/>
      <c r="D102" s="141"/>
      <c r="E102" s="141"/>
      <c r="F102" s="435"/>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x14ac:dyDescent="0.2">
      <c r="A103" s="141"/>
      <c r="B103" s="141"/>
      <c r="C103" s="141"/>
      <c r="D103" s="141"/>
      <c r="E103" s="141"/>
      <c r="F103" s="435"/>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x14ac:dyDescent="0.2">
      <c r="A104" s="141"/>
      <c r="B104" s="141"/>
      <c r="C104" s="141"/>
      <c r="D104" s="141"/>
      <c r="E104" s="141"/>
      <c r="F104" s="435"/>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x14ac:dyDescent="0.2">
      <c r="A105" s="141"/>
      <c r="B105" s="141"/>
      <c r="C105" s="141"/>
      <c r="D105" s="141"/>
      <c r="E105" s="141"/>
      <c r="F105" s="435"/>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x14ac:dyDescent="0.2">
      <c r="A106" s="141"/>
      <c r="B106" s="141"/>
      <c r="C106" s="141"/>
      <c r="D106" s="141"/>
      <c r="E106" s="141"/>
      <c r="F106" s="435"/>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x14ac:dyDescent="0.2">
      <c r="A107" s="141"/>
      <c r="B107" s="141"/>
      <c r="C107" s="141"/>
      <c r="D107" s="141"/>
      <c r="E107" s="141"/>
      <c r="F107" s="435"/>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x14ac:dyDescent="0.2">
      <c r="A108" s="141"/>
      <c r="B108" s="141"/>
      <c r="C108" s="141"/>
      <c r="D108" s="141"/>
      <c r="E108" s="141"/>
      <c r="F108" s="435"/>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x14ac:dyDescent="0.2">
      <c r="A109" s="141"/>
      <c r="B109" s="141"/>
      <c r="C109" s="141"/>
      <c r="D109" s="141"/>
      <c r="E109" s="141"/>
      <c r="F109" s="435"/>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x14ac:dyDescent="0.2">
      <c r="A110" s="141"/>
      <c r="B110" s="141"/>
      <c r="C110" s="141"/>
      <c r="D110" s="141"/>
      <c r="E110" s="141"/>
      <c r="F110" s="435"/>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x14ac:dyDescent="0.2">
      <c r="A111" s="141"/>
      <c r="B111" s="141"/>
      <c r="C111" s="141"/>
      <c r="D111" s="141"/>
      <c r="E111" s="141"/>
      <c r="F111" s="435"/>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x14ac:dyDescent="0.2">
      <c r="A112" s="141"/>
      <c r="B112" s="141"/>
      <c r="C112" s="141"/>
      <c r="D112" s="141"/>
      <c r="E112" s="141"/>
      <c r="F112" s="435"/>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x14ac:dyDescent="0.2">
      <c r="A113" s="141"/>
      <c r="B113" s="141"/>
      <c r="C113" s="141"/>
      <c r="D113" s="141"/>
      <c r="E113" s="141"/>
      <c r="F113" s="435"/>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x14ac:dyDescent="0.2">
      <c r="A114" s="141"/>
      <c r="B114" s="141"/>
      <c r="C114" s="141"/>
      <c r="D114" s="141"/>
      <c r="E114" s="141"/>
      <c r="F114" s="435"/>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x14ac:dyDescent="0.2">
      <c r="A115" s="141"/>
      <c r="B115" s="141"/>
      <c r="C115" s="141"/>
      <c r="D115" s="141"/>
      <c r="E115" s="141"/>
      <c r="F115" s="435"/>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x14ac:dyDescent="0.2">
      <c r="A116" s="141"/>
      <c r="B116" s="141"/>
      <c r="C116" s="141"/>
      <c r="D116" s="141"/>
      <c r="E116" s="141"/>
      <c r="F116" s="435"/>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x14ac:dyDescent="0.2">
      <c r="A117" s="141"/>
      <c r="B117" s="141"/>
      <c r="C117" s="141"/>
      <c r="D117" s="141"/>
      <c r="E117" s="141"/>
      <c r="F117" s="435"/>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x14ac:dyDescent="0.2">
      <c r="A118" s="141"/>
      <c r="B118" s="141"/>
      <c r="C118" s="141"/>
      <c r="D118" s="141"/>
      <c r="E118" s="141"/>
      <c r="F118" s="435"/>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x14ac:dyDescent="0.2">
      <c r="A119" s="141"/>
      <c r="B119" s="141"/>
      <c r="C119" s="141"/>
      <c r="D119" s="141"/>
      <c r="E119" s="141"/>
      <c r="F119" s="435"/>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x14ac:dyDescent="0.2">
      <c r="A120" s="141"/>
      <c r="B120" s="141"/>
      <c r="C120" s="141"/>
      <c r="D120" s="141"/>
      <c r="E120" s="141"/>
      <c r="F120" s="435"/>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x14ac:dyDescent="0.2">
      <c r="A121" s="141"/>
      <c r="B121" s="141"/>
      <c r="C121" s="141"/>
      <c r="D121" s="141"/>
      <c r="E121" s="141"/>
      <c r="F121" s="435"/>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x14ac:dyDescent="0.2">
      <c r="A122" s="141"/>
      <c r="B122" s="141"/>
      <c r="C122" s="141"/>
      <c r="D122" s="141"/>
      <c r="E122" s="141"/>
      <c r="F122" s="435"/>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x14ac:dyDescent="0.2">
      <c r="A123" s="141"/>
      <c r="B123" s="141"/>
      <c r="C123" s="141"/>
      <c r="D123" s="141"/>
      <c r="E123" s="141"/>
      <c r="F123" s="435"/>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x14ac:dyDescent="0.2">
      <c r="A124" s="141"/>
      <c r="B124" s="141"/>
      <c r="C124" s="141"/>
      <c r="D124" s="141"/>
      <c r="E124" s="141"/>
      <c r="F124" s="435"/>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x14ac:dyDescent="0.2">
      <c r="A125" s="141"/>
      <c r="B125" s="141"/>
      <c r="C125" s="141"/>
      <c r="D125" s="141"/>
      <c r="E125" s="141"/>
      <c r="F125" s="435"/>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x14ac:dyDescent="0.2">
      <c r="A126" s="141"/>
      <c r="B126" s="141"/>
      <c r="C126" s="141"/>
      <c r="D126" s="141"/>
      <c r="E126" s="141"/>
      <c r="F126" s="435"/>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x14ac:dyDescent="0.2">
      <c r="A127" s="141"/>
      <c r="B127" s="141"/>
      <c r="C127" s="141"/>
      <c r="D127" s="141"/>
      <c r="E127" s="141"/>
      <c r="F127" s="435"/>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x14ac:dyDescent="0.2">
      <c r="A128" s="141"/>
      <c r="B128" s="141"/>
      <c r="C128" s="141"/>
      <c r="D128" s="141"/>
      <c r="E128" s="141"/>
      <c r="F128" s="435"/>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x14ac:dyDescent="0.2">
      <c r="A129" s="141"/>
      <c r="B129" s="141"/>
      <c r="C129" s="141"/>
      <c r="D129" s="141"/>
      <c r="E129" s="141"/>
      <c r="F129" s="435"/>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x14ac:dyDescent="0.2">
      <c r="A130" s="141"/>
      <c r="B130" s="141"/>
      <c r="C130" s="141"/>
      <c r="D130" s="141"/>
      <c r="E130" s="141"/>
      <c r="F130" s="435"/>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x14ac:dyDescent="0.2">
      <c r="A131" s="141"/>
      <c r="B131" s="141"/>
      <c r="C131" s="141"/>
      <c r="D131" s="141"/>
      <c r="E131" s="141"/>
      <c r="F131" s="435"/>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x14ac:dyDescent="0.2">
      <c r="A132" s="141"/>
      <c r="B132" s="141"/>
      <c r="C132" s="141"/>
      <c r="D132" s="141"/>
      <c r="E132" s="141"/>
      <c r="F132" s="435"/>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x14ac:dyDescent="0.2">
      <c r="A133" s="141"/>
      <c r="B133" s="141"/>
      <c r="C133" s="141"/>
      <c r="D133" s="141"/>
      <c r="E133" s="141"/>
      <c r="F133" s="435"/>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x14ac:dyDescent="0.2">
      <c r="A134" s="141"/>
      <c r="B134" s="141"/>
      <c r="C134" s="141"/>
      <c r="D134" s="141"/>
      <c r="E134" s="141"/>
      <c r="F134" s="435"/>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x14ac:dyDescent="0.2">
      <c r="A135" s="141"/>
      <c r="B135" s="141"/>
      <c r="C135" s="141"/>
      <c r="D135" s="141"/>
      <c r="E135" s="141"/>
      <c r="F135" s="435"/>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x14ac:dyDescent="0.2">
      <c r="A136" s="141"/>
      <c r="B136" s="141"/>
      <c r="C136" s="141"/>
      <c r="D136" s="141"/>
      <c r="E136" s="141"/>
      <c r="F136" s="435"/>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x14ac:dyDescent="0.2">
      <c r="A137" s="141"/>
      <c r="B137" s="141"/>
      <c r="C137" s="141"/>
      <c r="D137" s="141"/>
      <c r="E137" s="141"/>
      <c r="F137" s="435"/>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x14ac:dyDescent="0.2">
      <c r="A138" s="141"/>
      <c r="B138" s="141"/>
      <c r="C138" s="141"/>
      <c r="D138" s="141"/>
      <c r="E138" s="141"/>
      <c r="F138" s="435"/>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x14ac:dyDescent="0.2">
      <c r="A139" s="141"/>
      <c r="B139" s="141"/>
      <c r="C139" s="141"/>
      <c r="D139" s="141"/>
      <c r="E139" s="141"/>
      <c r="F139" s="435"/>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x14ac:dyDescent="0.2">
      <c r="A140" s="141"/>
      <c r="B140" s="141"/>
      <c r="C140" s="141"/>
      <c r="D140" s="141"/>
      <c r="E140" s="141"/>
      <c r="F140" s="435"/>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x14ac:dyDescent="0.2">
      <c r="A141" s="141"/>
      <c r="B141" s="141"/>
      <c r="C141" s="141"/>
      <c r="D141" s="141"/>
      <c r="E141" s="141"/>
      <c r="F141" s="435"/>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x14ac:dyDescent="0.2">
      <c r="A142" s="141"/>
      <c r="B142" s="141"/>
      <c r="C142" s="141"/>
      <c r="D142" s="141"/>
      <c r="E142" s="141"/>
      <c r="F142" s="435"/>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x14ac:dyDescent="0.2">
      <c r="A143" s="141"/>
      <c r="B143" s="141"/>
      <c r="C143" s="141"/>
      <c r="D143" s="141"/>
      <c r="E143" s="141"/>
      <c r="F143" s="435"/>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x14ac:dyDescent="0.2">
      <c r="A144" s="141"/>
      <c r="B144" s="141"/>
      <c r="C144" s="141"/>
      <c r="D144" s="141"/>
      <c r="E144" s="141"/>
      <c r="F144" s="435"/>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x14ac:dyDescent="0.2">
      <c r="A145" s="141"/>
      <c r="B145" s="141"/>
      <c r="C145" s="141"/>
      <c r="D145" s="141"/>
      <c r="E145" s="141"/>
      <c r="F145" s="435"/>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x14ac:dyDescent="0.2">
      <c r="A146" s="141"/>
      <c r="B146" s="141"/>
      <c r="C146" s="141"/>
      <c r="D146" s="141"/>
      <c r="E146" s="141"/>
      <c r="F146" s="435"/>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x14ac:dyDescent="0.2">
      <c r="A147" s="141"/>
      <c r="B147" s="141"/>
      <c r="C147" s="141"/>
      <c r="D147" s="141"/>
      <c r="E147" s="141"/>
      <c r="F147" s="435"/>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x14ac:dyDescent="0.2">
      <c r="A148" s="141"/>
      <c r="B148" s="141"/>
      <c r="C148" s="141"/>
      <c r="D148" s="141"/>
      <c r="E148" s="141"/>
      <c r="F148" s="435"/>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x14ac:dyDescent="0.2">
      <c r="A149" s="141"/>
      <c r="B149" s="141"/>
      <c r="C149" s="141"/>
      <c r="D149" s="141"/>
      <c r="E149" s="141"/>
      <c r="F149" s="435"/>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x14ac:dyDescent="0.2">
      <c r="A150" s="141"/>
      <c r="B150" s="141"/>
      <c r="C150" s="141"/>
      <c r="D150" s="141"/>
      <c r="E150" s="141"/>
      <c r="F150" s="435"/>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x14ac:dyDescent="0.2">
      <c r="A151" s="141"/>
      <c r="B151" s="141"/>
      <c r="C151" s="141"/>
      <c r="D151" s="141"/>
      <c r="E151" s="141"/>
      <c r="F151" s="435"/>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x14ac:dyDescent="0.2">
      <c r="A152" s="141"/>
      <c r="B152" s="141"/>
      <c r="C152" s="141"/>
      <c r="D152" s="141"/>
      <c r="E152" s="141"/>
      <c r="F152" s="435"/>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x14ac:dyDescent="0.2">
      <c r="A153" s="141"/>
      <c r="B153" s="141"/>
      <c r="C153" s="141"/>
      <c r="D153" s="141"/>
      <c r="E153" s="141"/>
      <c r="F153" s="435"/>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x14ac:dyDescent="0.2">
      <c r="A154" s="141"/>
      <c r="B154" s="141"/>
      <c r="C154" s="141"/>
      <c r="D154" s="141"/>
      <c r="E154" s="141"/>
      <c r="F154" s="435"/>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x14ac:dyDescent="0.2">
      <c r="A155" s="141"/>
      <c r="B155" s="141"/>
      <c r="C155" s="141"/>
      <c r="D155" s="141"/>
      <c r="E155" s="141"/>
      <c r="F155" s="435"/>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x14ac:dyDescent="0.2">
      <c r="A156" s="141"/>
      <c r="B156" s="141"/>
      <c r="C156" s="141"/>
      <c r="D156" s="141"/>
      <c r="E156" s="141"/>
      <c r="F156" s="435"/>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x14ac:dyDescent="0.2">
      <c r="A157" s="141"/>
      <c r="B157" s="141"/>
      <c r="C157" s="141"/>
      <c r="D157" s="141"/>
      <c r="E157" s="141"/>
      <c r="F157" s="435"/>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x14ac:dyDescent="0.2">
      <c r="A158" s="141"/>
      <c r="B158" s="141"/>
      <c r="C158" s="141"/>
      <c r="D158" s="141"/>
      <c r="E158" s="141"/>
      <c r="F158" s="435"/>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x14ac:dyDescent="0.2">
      <c r="A159" s="141"/>
      <c r="B159" s="141"/>
      <c r="C159" s="141"/>
      <c r="D159" s="141"/>
      <c r="E159" s="141"/>
      <c r="F159" s="435"/>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x14ac:dyDescent="0.2">
      <c r="A160" s="141"/>
      <c r="B160" s="141"/>
      <c r="C160" s="141"/>
      <c r="D160" s="141"/>
      <c r="E160" s="141"/>
      <c r="F160" s="435"/>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x14ac:dyDescent="0.2">
      <c r="A161" s="141"/>
      <c r="B161" s="141"/>
      <c r="C161" s="141"/>
      <c r="D161" s="141"/>
      <c r="E161" s="141"/>
      <c r="F161" s="435"/>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x14ac:dyDescent="0.2">
      <c r="A162" s="141"/>
      <c r="B162" s="141"/>
      <c r="C162" s="141"/>
      <c r="D162" s="141"/>
      <c r="E162" s="141"/>
      <c r="F162" s="435"/>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x14ac:dyDescent="0.2">
      <c r="A163" s="141"/>
      <c r="B163" s="141"/>
      <c r="C163" s="141"/>
      <c r="D163" s="141"/>
      <c r="E163" s="141"/>
      <c r="F163" s="435"/>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x14ac:dyDescent="0.2">
      <c r="A164" s="141"/>
      <c r="B164" s="141"/>
      <c r="C164" s="141"/>
      <c r="D164" s="141"/>
      <c r="E164" s="141"/>
      <c r="F164" s="435"/>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x14ac:dyDescent="0.2">
      <c r="A165" s="141"/>
      <c r="B165" s="141"/>
      <c r="C165" s="141"/>
      <c r="D165" s="141"/>
      <c r="E165" s="141"/>
      <c r="F165" s="435"/>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x14ac:dyDescent="0.2">
      <c r="A166" s="141"/>
      <c r="B166" s="141"/>
      <c r="C166" s="141"/>
      <c r="D166" s="141"/>
      <c r="E166" s="141"/>
      <c r="F166" s="435"/>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x14ac:dyDescent="0.2">
      <c r="A167" s="141"/>
      <c r="B167" s="141"/>
      <c r="C167" s="141"/>
      <c r="D167" s="141"/>
      <c r="E167" s="141"/>
      <c r="F167" s="435"/>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x14ac:dyDescent="0.2">
      <c r="A168" s="141"/>
      <c r="B168" s="141"/>
      <c r="C168" s="141"/>
      <c r="D168" s="141"/>
      <c r="E168" s="141"/>
      <c r="F168" s="435"/>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x14ac:dyDescent="0.2">
      <c r="A169" s="141"/>
      <c r="B169" s="141"/>
      <c r="C169" s="141"/>
      <c r="D169" s="141"/>
      <c r="E169" s="141"/>
      <c r="F169" s="435"/>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x14ac:dyDescent="0.2">
      <c r="A170" s="141"/>
      <c r="B170" s="141"/>
      <c r="C170" s="141"/>
      <c r="D170" s="141"/>
      <c r="E170" s="141"/>
      <c r="F170" s="435"/>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x14ac:dyDescent="0.2">
      <c r="A171" s="141"/>
      <c r="B171" s="141"/>
      <c r="C171" s="141"/>
      <c r="D171" s="141"/>
      <c r="E171" s="141"/>
      <c r="F171" s="435"/>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x14ac:dyDescent="0.2">
      <c r="A172" s="141"/>
      <c r="B172" s="141"/>
      <c r="C172" s="141"/>
      <c r="D172" s="141"/>
      <c r="E172" s="141"/>
      <c r="F172" s="435"/>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x14ac:dyDescent="0.2">
      <c r="A173" s="141"/>
      <c r="B173" s="141"/>
      <c r="C173" s="141"/>
      <c r="D173" s="141"/>
      <c r="E173" s="141"/>
      <c r="F173" s="435"/>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x14ac:dyDescent="0.2">
      <c r="A174" s="141"/>
      <c r="B174" s="141"/>
      <c r="C174" s="141"/>
      <c r="D174" s="141"/>
      <c r="E174" s="141"/>
      <c r="F174" s="435"/>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x14ac:dyDescent="0.2">
      <c r="A175" s="141"/>
      <c r="B175" s="141"/>
      <c r="C175" s="141"/>
      <c r="D175" s="141"/>
      <c r="E175" s="141"/>
      <c r="F175" s="435"/>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x14ac:dyDescent="0.2">
      <c r="A176" s="141"/>
      <c r="B176" s="141"/>
      <c r="C176" s="141"/>
      <c r="D176" s="141"/>
      <c r="E176" s="141"/>
      <c r="F176" s="435"/>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x14ac:dyDescent="0.2">
      <c r="A177" s="141"/>
      <c r="B177" s="141"/>
      <c r="C177" s="141"/>
      <c r="D177" s="141"/>
      <c r="E177" s="141"/>
      <c r="F177" s="435"/>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x14ac:dyDescent="0.2">
      <c r="A178" s="141"/>
      <c r="B178" s="141"/>
      <c r="C178" s="141"/>
      <c r="D178" s="141"/>
      <c r="E178" s="141"/>
      <c r="F178" s="435"/>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x14ac:dyDescent="0.2">
      <c r="A179" s="141"/>
      <c r="B179" s="141"/>
      <c r="C179" s="141"/>
      <c r="D179" s="141"/>
      <c r="E179" s="141"/>
      <c r="F179" s="435"/>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x14ac:dyDescent="0.2">
      <c r="A180" s="141"/>
      <c r="B180" s="141"/>
      <c r="C180" s="141"/>
      <c r="D180" s="141"/>
      <c r="E180" s="141"/>
      <c r="F180" s="435"/>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x14ac:dyDescent="0.2">
      <c r="A181" s="141"/>
      <c r="B181" s="141"/>
      <c r="C181" s="141"/>
      <c r="D181" s="141"/>
      <c r="E181" s="141"/>
      <c r="F181" s="435"/>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x14ac:dyDescent="0.2">
      <c r="A182" s="141"/>
      <c r="B182" s="141"/>
      <c r="C182" s="141"/>
      <c r="D182" s="141"/>
      <c r="E182" s="141"/>
      <c r="F182" s="435"/>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x14ac:dyDescent="0.2">
      <c r="A183" s="141"/>
      <c r="B183" s="141"/>
      <c r="C183" s="141"/>
      <c r="D183" s="141"/>
      <c r="E183" s="141"/>
      <c r="F183" s="435"/>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x14ac:dyDescent="0.2">
      <c r="A184" s="141"/>
      <c r="B184" s="141"/>
      <c r="C184" s="141"/>
      <c r="D184" s="141"/>
      <c r="E184" s="141"/>
      <c r="F184" s="435"/>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x14ac:dyDescent="0.2">
      <c r="A185" s="141"/>
      <c r="B185" s="141"/>
      <c r="C185" s="141"/>
      <c r="D185" s="141"/>
      <c r="E185" s="141"/>
      <c r="F185" s="435"/>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x14ac:dyDescent="0.2">
      <c r="A186" s="141"/>
      <c r="B186" s="141"/>
      <c r="C186" s="141"/>
      <c r="D186" s="141"/>
      <c r="E186" s="141"/>
      <c r="F186" s="435"/>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x14ac:dyDescent="0.2">
      <c r="A187" s="141"/>
      <c r="B187" s="141"/>
      <c r="C187" s="141"/>
      <c r="D187" s="141"/>
      <c r="E187" s="141"/>
      <c r="F187" s="435"/>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x14ac:dyDescent="0.2">
      <c r="A188" s="141"/>
      <c r="B188" s="141"/>
      <c r="C188" s="141"/>
      <c r="D188" s="141"/>
      <c r="E188" s="141"/>
      <c r="F188" s="435"/>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x14ac:dyDescent="0.2">
      <c r="A189" s="141"/>
      <c r="B189" s="141"/>
      <c r="C189" s="141"/>
      <c r="D189" s="141"/>
      <c r="E189" s="141"/>
      <c r="F189" s="435"/>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x14ac:dyDescent="0.2">
      <c r="A190" s="141"/>
      <c r="B190" s="141"/>
      <c r="C190" s="141"/>
      <c r="D190" s="141"/>
      <c r="E190" s="141"/>
      <c r="F190" s="435"/>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x14ac:dyDescent="0.2">
      <c r="A191" s="141"/>
      <c r="B191" s="141"/>
      <c r="C191" s="141"/>
      <c r="D191" s="141"/>
      <c r="E191" s="141"/>
      <c r="F191" s="435"/>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x14ac:dyDescent="0.2">
      <c r="A192" s="141"/>
      <c r="B192" s="141"/>
      <c r="C192" s="141"/>
      <c r="D192" s="141"/>
      <c r="E192" s="141"/>
      <c r="F192" s="435"/>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x14ac:dyDescent="0.2">
      <c r="A193" s="141"/>
      <c r="B193" s="141"/>
      <c r="C193" s="141"/>
      <c r="D193" s="141"/>
      <c r="E193" s="141"/>
      <c r="F193" s="435"/>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x14ac:dyDescent="0.2">
      <c r="A194" s="141"/>
      <c r="B194" s="141"/>
      <c r="C194" s="141"/>
      <c r="D194" s="141"/>
      <c r="E194" s="141"/>
      <c r="F194" s="435"/>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x14ac:dyDescent="0.2">
      <c r="A195" s="141"/>
      <c r="B195" s="141"/>
      <c r="C195" s="141"/>
      <c r="D195" s="141"/>
      <c r="E195" s="141"/>
      <c r="F195" s="435"/>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x14ac:dyDescent="0.2">
      <c r="A196" s="141"/>
      <c r="B196" s="141"/>
      <c r="C196" s="141"/>
      <c r="D196" s="141"/>
      <c r="E196" s="141"/>
      <c r="F196" s="435"/>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x14ac:dyDescent="0.2">
      <c r="A197" s="141"/>
      <c r="B197" s="141"/>
      <c r="C197" s="141"/>
      <c r="D197" s="141"/>
      <c r="E197" s="141"/>
      <c r="F197" s="435"/>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x14ac:dyDescent="0.2">
      <c r="A198" s="141"/>
      <c r="B198" s="141"/>
      <c r="C198" s="141"/>
      <c r="D198" s="141"/>
      <c r="E198" s="141"/>
      <c r="F198" s="435"/>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x14ac:dyDescent="0.2">
      <c r="A199" s="141"/>
      <c r="B199" s="141"/>
      <c r="C199" s="141"/>
      <c r="D199" s="141"/>
      <c r="E199" s="141"/>
      <c r="F199" s="435"/>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x14ac:dyDescent="0.2">
      <c r="A200" s="141"/>
      <c r="B200" s="141"/>
      <c r="C200" s="141"/>
      <c r="D200" s="141"/>
      <c r="E200" s="141"/>
      <c r="F200" s="435"/>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x14ac:dyDescent="0.2">
      <c r="A201" s="141"/>
      <c r="B201" s="141"/>
      <c r="C201" s="141"/>
      <c r="D201" s="141"/>
      <c r="E201" s="141"/>
      <c r="F201" s="435"/>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x14ac:dyDescent="0.2">
      <c r="A202" s="141"/>
      <c r="B202" s="141"/>
      <c r="C202" s="141"/>
      <c r="D202" s="141"/>
      <c r="E202" s="141"/>
      <c r="F202" s="435"/>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x14ac:dyDescent="0.2">
      <c r="A203" s="141"/>
      <c r="B203" s="141"/>
      <c r="C203" s="141"/>
      <c r="D203" s="141"/>
      <c r="E203" s="141"/>
      <c r="F203" s="435"/>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x14ac:dyDescent="0.2">
      <c r="A204" s="141"/>
      <c r="B204" s="141"/>
      <c r="C204" s="141"/>
      <c r="D204" s="141"/>
      <c r="E204" s="141"/>
      <c r="F204" s="435"/>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x14ac:dyDescent="0.2">
      <c r="A205" s="141"/>
      <c r="B205" s="141"/>
      <c r="C205" s="141"/>
      <c r="D205" s="141"/>
      <c r="E205" s="141"/>
      <c r="F205" s="435"/>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x14ac:dyDescent="0.2">
      <c r="A206" s="141"/>
      <c r="B206" s="141"/>
      <c r="C206" s="141"/>
      <c r="D206" s="141"/>
      <c r="E206" s="141"/>
      <c r="F206" s="435"/>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x14ac:dyDescent="0.2">
      <c r="A207" s="141"/>
      <c r="B207" s="141"/>
      <c r="C207" s="141"/>
      <c r="D207" s="141"/>
      <c r="E207" s="141"/>
      <c r="F207" s="435"/>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x14ac:dyDescent="0.2">
      <c r="A208" s="141"/>
      <c r="B208" s="141"/>
      <c r="C208" s="141"/>
      <c r="D208" s="141"/>
      <c r="E208" s="141"/>
      <c r="F208" s="435"/>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x14ac:dyDescent="0.2">
      <c r="A209" s="141"/>
      <c r="B209" s="141"/>
      <c r="C209" s="141"/>
      <c r="D209" s="141"/>
      <c r="E209" s="141"/>
      <c r="F209" s="435"/>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x14ac:dyDescent="0.2">
      <c r="A210" s="141"/>
      <c r="B210" s="141"/>
      <c r="C210" s="141"/>
      <c r="D210" s="141"/>
      <c r="E210" s="141"/>
      <c r="F210" s="435"/>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x14ac:dyDescent="0.2">
      <c r="A211" s="141"/>
      <c r="B211" s="141"/>
      <c r="C211" s="141"/>
      <c r="D211" s="141"/>
      <c r="E211" s="141"/>
      <c r="F211" s="435"/>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x14ac:dyDescent="0.2">
      <c r="A212" s="141"/>
      <c r="B212" s="141"/>
      <c r="C212" s="141"/>
      <c r="D212" s="141"/>
      <c r="E212" s="141"/>
      <c r="F212" s="435"/>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x14ac:dyDescent="0.2">
      <c r="A213" s="141"/>
      <c r="B213" s="141"/>
      <c r="C213" s="141"/>
      <c r="D213" s="141"/>
      <c r="E213" s="141"/>
      <c r="F213" s="435"/>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x14ac:dyDescent="0.2">
      <c r="A214" s="141"/>
      <c r="B214" s="141"/>
      <c r="C214" s="141"/>
      <c r="D214" s="141"/>
      <c r="E214" s="141"/>
      <c r="F214" s="435"/>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x14ac:dyDescent="0.2">
      <c r="A215" s="141"/>
      <c r="B215" s="141"/>
      <c r="C215" s="141"/>
      <c r="D215" s="141"/>
      <c r="E215" s="141"/>
      <c r="F215" s="435"/>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x14ac:dyDescent="0.2">
      <c r="A216" s="141"/>
      <c r="B216" s="141"/>
      <c r="C216" s="141"/>
      <c r="D216" s="141"/>
      <c r="E216" s="141"/>
      <c r="F216" s="435"/>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x14ac:dyDescent="0.2">
      <c r="A217" s="141"/>
      <c r="B217" s="141"/>
      <c r="C217" s="141"/>
      <c r="D217" s="141"/>
      <c r="E217" s="141"/>
      <c r="F217" s="435"/>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x14ac:dyDescent="0.2">
      <c r="A218" s="141"/>
      <c r="B218" s="141"/>
      <c r="C218" s="141"/>
      <c r="D218" s="141"/>
      <c r="E218" s="141"/>
      <c r="F218" s="435"/>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x14ac:dyDescent="0.2">
      <c r="A219" s="141"/>
      <c r="B219" s="141"/>
      <c r="C219" s="141"/>
      <c r="D219" s="141"/>
      <c r="E219" s="141"/>
      <c r="F219" s="435"/>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x14ac:dyDescent="0.2">
      <c r="A220" s="141"/>
      <c r="B220" s="141"/>
      <c r="C220" s="141"/>
      <c r="D220" s="141"/>
      <c r="E220" s="141"/>
      <c r="F220" s="435"/>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x14ac:dyDescent="0.2">
      <c r="A221" s="141"/>
      <c r="B221" s="141"/>
      <c r="C221" s="141"/>
      <c r="D221" s="141"/>
      <c r="E221" s="141"/>
      <c r="F221" s="435"/>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x14ac:dyDescent="0.2">
      <c r="A222" s="141"/>
      <c r="B222" s="141"/>
      <c r="C222" s="141"/>
      <c r="D222" s="141"/>
      <c r="E222" s="141"/>
      <c r="F222" s="435"/>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x14ac:dyDescent="0.2">
      <c r="A223" s="141"/>
      <c r="B223" s="141"/>
      <c r="C223" s="141"/>
      <c r="D223" s="141"/>
      <c r="E223" s="141"/>
      <c r="F223" s="435"/>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x14ac:dyDescent="0.2">
      <c r="A224" s="141"/>
      <c r="B224" s="141"/>
      <c r="C224" s="141"/>
      <c r="D224" s="141"/>
      <c r="E224" s="141"/>
      <c r="F224" s="435"/>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x14ac:dyDescent="0.2">
      <c r="A225" s="141"/>
      <c r="B225" s="141"/>
      <c r="C225" s="141"/>
      <c r="D225" s="141"/>
      <c r="E225" s="141"/>
      <c r="F225" s="435"/>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x14ac:dyDescent="0.2">
      <c r="A226" s="141"/>
      <c r="B226" s="141"/>
      <c r="C226" s="141"/>
      <c r="D226" s="141"/>
      <c r="E226" s="141"/>
      <c r="F226" s="435"/>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x14ac:dyDescent="0.2">
      <c r="A227" s="141"/>
      <c r="B227" s="141"/>
      <c r="C227" s="141"/>
      <c r="D227" s="141"/>
      <c r="E227" s="141"/>
      <c r="F227" s="435"/>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x14ac:dyDescent="0.2">
      <c r="A228" s="141"/>
      <c r="B228" s="141"/>
      <c r="C228" s="141"/>
      <c r="D228" s="141"/>
      <c r="E228" s="141"/>
      <c r="F228" s="435"/>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x14ac:dyDescent="0.2">
      <c r="A229" s="141"/>
      <c r="B229" s="141"/>
      <c r="C229" s="141"/>
      <c r="D229" s="141"/>
      <c r="E229" s="141"/>
      <c r="F229" s="435"/>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x14ac:dyDescent="0.2">
      <c r="A230" s="141"/>
      <c r="B230" s="141"/>
      <c r="C230" s="141"/>
      <c r="D230" s="141"/>
      <c r="E230" s="141"/>
      <c r="F230" s="435"/>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x14ac:dyDescent="0.2">
      <c r="A231" s="141"/>
      <c r="B231" s="141"/>
      <c r="C231" s="141"/>
      <c r="D231" s="141"/>
      <c r="E231" s="141"/>
      <c r="F231" s="435"/>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x14ac:dyDescent="0.2">
      <c r="A232" s="141"/>
      <c r="B232" s="141"/>
      <c r="C232" s="141"/>
      <c r="D232" s="141"/>
      <c r="E232" s="141"/>
      <c r="F232" s="435"/>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x14ac:dyDescent="0.2">
      <c r="A233" s="141"/>
      <c r="B233" s="141"/>
      <c r="C233" s="141"/>
      <c r="D233" s="141"/>
      <c r="E233" s="141"/>
      <c r="F233" s="435"/>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x14ac:dyDescent="0.2">
      <c r="A234" s="141"/>
      <c r="B234" s="141"/>
      <c r="C234" s="141"/>
      <c r="D234" s="141"/>
      <c r="E234" s="141"/>
      <c r="F234" s="435"/>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x14ac:dyDescent="0.2">
      <c r="A235" s="141"/>
      <c r="B235" s="141"/>
      <c r="C235" s="141"/>
      <c r="D235" s="141"/>
      <c r="E235" s="141"/>
      <c r="F235" s="435"/>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x14ac:dyDescent="0.2">
      <c r="A236" s="141"/>
      <c r="B236" s="141"/>
      <c r="C236" s="141"/>
      <c r="D236" s="141"/>
      <c r="E236" s="141"/>
      <c r="F236" s="435"/>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x14ac:dyDescent="0.2">
      <c r="A237" s="141"/>
      <c r="B237" s="141"/>
      <c r="C237" s="141"/>
      <c r="D237" s="141"/>
      <c r="E237" s="141"/>
      <c r="F237" s="435"/>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x14ac:dyDescent="0.2">
      <c r="A238" s="141"/>
      <c r="B238" s="141"/>
      <c r="C238" s="141"/>
      <c r="D238" s="141"/>
      <c r="E238" s="141"/>
      <c r="F238" s="435"/>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x14ac:dyDescent="0.2">
      <c r="A239" s="141"/>
      <c r="B239" s="141"/>
      <c r="C239" s="141"/>
      <c r="D239" s="141"/>
      <c r="E239" s="141"/>
      <c r="F239" s="435"/>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x14ac:dyDescent="0.2">
      <c r="A240" s="141"/>
      <c r="B240" s="141"/>
      <c r="C240" s="141"/>
      <c r="D240" s="141"/>
      <c r="E240" s="141"/>
      <c r="F240" s="435"/>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x14ac:dyDescent="0.2">
      <c r="A241" s="141"/>
      <c r="B241" s="141"/>
      <c r="C241" s="141"/>
      <c r="D241" s="141"/>
      <c r="E241" s="141"/>
      <c r="F241" s="435"/>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x14ac:dyDescent="0.2">
      <c r="A242" s="141"/>
      <c r="B242" s="141"/>
      <c r="C242" s="141"/>
      <c r="D242" s="141"/>
      <c r="E242" s="141"/>
      <c r="F242" s="435"/>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x14ac:dyDescent="0.2">
      <c r="A243" s="141"/>
      <c r="B243" s="141"/>
      <c r="C243" s="141"/>
      <c r="D243" s="141"/>
      <c r="E243" s="141"/>
      <c r="F243" s="435"/>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x14ac:dyDescent="0.2">
      <c r="A244" s="141"/>
      <c r="B244" s="141"/>
      <c r="C244" s="141"/>
      <c r="D244" s="141"/>
      <c r="E244" s="141"/>
      <c r="F244" s="435"/>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x14ac:dyDescent="0.2">
      <c r="A245" s="141"/>
      <c r="B245" s="141"/>
      <c r="C245" s="141"/>
      <c r="D245" s="141"/>
      <c r="E245" s="141"/>
      <c r="F245" s="435"/>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x14ac:dyDescent="0.2">
      <c r="A246" s="141"/>
      <c r="B246" s="141"/>
      <c r="C246" s="141"/>
      <c r="D246" s="141"/>
      <c r="E246" s="141"/>
      <c r="F246" s="435"/>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x14ac:dyDescent="0.2">
      <c r="A247" s="141"/>
      <c r="B247" s="141"/>
      <c r="C247" s="141"/>
      <c r="D247" s="141"/>
      <c r="E247" s="141"/>
      <c r="F247" s="435"/>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x14ac:dyDescent="0.2">
      <c r="A248" s="141"/>
      <c r="B248" s="141"/>
      <c r="C248" s="141"/>
      <c r="D248" s="141"/>
      <c r="E248" s="141"/>
      <c r="F248" s="435"/>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x14ac:dyDescent="0.2">
      <c r="A249" s="141"/>
      <c r="B249" s="141"/>
      <c r="C249" s="141"/>
      <c r="D249" s="141"/>
      <c r="E249" s="141"/>
      <c r="F249" s="435"/>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x14ac:dyDescent="0.2">
      <c r="A250" s="141"/>
      <c r="B250" s="141"/>
      <c r="C250" s="141"/>
      <c r="D250" s="141"/>
      <c r="E250" s="141"/>
      <c r="F250" s="435"/>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x14ac:dyDescent="0.2">
      <c r="A251" s="141"/>
      <c r="B251" s="141"/>
      <c r="C251" s="141"/>
      <c r="D251" s="141"/>
      <c r="E251" s="141"/>
      <c r="F251" s="435"/>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x14ac:dyDescent="0.2">
      <c r="A252" s="141"/>
      <c r="B252" s="141"/>
      <c r="C252" s="141"/>
      <c r="D252" s="141"/>
      <c r="E252" s="141"/>
      <c r="F252" s="435"/>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x14ac:dyDescent="0.2">
      <c r="A253" s="141"/>
      <c r="B253" s="141"/>
      <c r="C253" s="141"/>
      <c r="D253" s="141"/>
      <c r="E253" s="141"/>
      <c r="F253" s="435"/>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x14ac:dyDescent="0.2">
      <c r="A254" s="141"/>
      <c r="B254" s="141"/>
      <c r="C254" s="141"/>
      <c r="D254" s="141"/>
      <c r="E254" s="141"/>
      <c r="F254" s="435"/>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x14ac:dyDescent="0.2">
      <c r="A255" s="141"/>
      <c r="B255" s="141"/>
      <c r="C255" s="141"/>
      <c r="D255" s="141"/>
      <c r="E255" s="141"/>
      <c r="F255" s="435"/>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x14ac:dyDescent="0.2">
      <c r="A256" s="141"/>
      <c r="B256" s="141"/>
      <c r="C256" s="141"/>
      <c r="D256" s="141"/>
      <c r="E256" s="141"/>
      <c r="F256" s="435"/>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x14ac:dyDescent="0.2">
      <c r="A257" s="141"/>
      <c r="B257" s="141"/>
      <c r="C257" s="141"/>
      <c r="D257" s="141"/>
      <c r="E257" s="141"/>
      <c r="F257" s="435"/>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x14ac:dyDescent="0.2">
      <c r="A258" s="141"/>
      <c r="B258" s="141"/>
      <c r="C258" s="141"/>
      <c r="D258" s="141"/>
      <c r="E258" s="141"/>
      <c r="F258" s="435"/>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x14ac:dyDescent="0.2">
      <c r="A259" s="141"/>
      <c r="B259" s="141"/>
      <c r="C259" s="141"/>
      <c r="D259" s="141"/>
      <c r="E259" s="141"/>
      <c r="F259" s="435"/>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x14ac:dyDescent="0.2">
      <c r="A260" s="141"/>
      <c r="B260" s="141"/>
      <c r="C260" s="141"/>
      <c r="D260" s="141"/>
      <c r="E260" s="141"/>
      <c r="F260" s="435"/>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x14ac:dyDescent="0.2">
      <c r="A261" s="141"/>
      <c r="B261" s="141"/>
      <c r="C261" s="141"/>
      <c r="D261" s="141"/>
      <c r="E261" s="141"/>
      <c r="F261" s="435"/>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x14ac:dyDescent="0.2">
      <c r="A262" s="141"/>
      <c r="B262" s="141"/>
      <c r="C262" s="141"/>
      <c r="D262" s="141"/>
      <c r="E262" s="141"/>
      <c r="F262" s="435"/>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x14ac:dyDescent="0.2">
      <c r="A263" s="141"/>
      <c r="B263" s="141"/>
      <c r="C263" s="141"/>
      <c r="D263" s="141"/>
      <c r="E263" s="141"/>
      <c r="F263" s="435"/>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x14ac:dyDescent="0.2">
      <c r="A264" s="141"/>
      <c r="B264" s="141"/>
      <c r="C264" s="141"/>
      <c r="D264" s="141"/>
      <c r="E264" s="141"/>
      <c r="F264" s="435"/>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x14ac:dyDescent="0.2">
      <c r="A265" s="141"/>
      <c r="B265" s="141"/>
      <c r="C265" s="141"/>
      <c r="D265" s="141"/>
      <c r="E265" s="141"/>
      <c r="F265" s="435"/>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x14ac:dyDescent="0.2">
      <c r="A266" s="141"/>
      <c r="B266" s="141"/>
      <c r="C266" s="141"/>
      <c r="D266" s="141"/>
      <c r="E266" s="141"/>
      <c r="F266" s="435"/>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x14ac:dyDescent="0.2">
      <c r="A267" s="141"/>
      <c r="B267" s="141"/>
      <c r="C267" s="141"/>
      <c r="D267" s="141"/>
      <c r="E267" s="141"/>
      <c r="F267" s="435"/>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x14ac:dyDescent="0.2">
      <c r="A268" s="141"/>
      <c r="B268" s="141"/>
      <c r="C268" s="141"/>
      <c r="D268" s="141"/>
      <c r="E268" s="141"/>
      <c r="F268" s="435"/>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x14ac:dyDescent="0.2">
      <c r="A269" s="141"/>
      <c r="B269" s="141"/>
      <c r="C269" s="141"/>
      <c r="D269" s="141"/>
      <c r="E269" s="141"/>
      <c r="F269" s="435"/>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x14ac:dyDescent="0.2">
      <c r="A270" s="141"/>
      <c r="B270" s="141"/>
      <c r="C270" s="141"/>
      <c r="D270" s="141"/>
      <c r="E270" s="141"/>
      <c r="F270" s="435"/>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x14ac:dyDescent="0.2">
      <c r="A271" s="141"/>
      <c r="B271" s="141"/>
      <c r="C271" s="141"/>
      <c r="D271" s="141"/>
      <c r="E271" s="141"/>
      <c r="F271" s="435"/>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x14ac:dyDescent="0.2">
      <c r="A272" s="141"/>
      <c r="B272" s="141"/>
      <c r="C272" s="141"/>
      <c r="D272" s="141"/>
      <c r="E272" s="141"/>
      <c r="F272" s="435"/>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x14ac:dyDescent="0.2">
      <c r="A273" s="141"/>
      <c r="B273" s="141"/>
      <c r="C273" s="141"/>
      <c r="D273" s="141"/>
      <c r="E273" s="141"/>
      <c r="F273" s="435"/>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x14ac:dyDescent="0.2">
      <c r="A274" s="141"/>
      <c r="B274" s="141"/>
      <c r="C274" s="141"/>
      <c r="D274" s="141"/>
      <c r="E274" s="141"/>
      <c r="F274" s="435"/>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x14ac:dyDescent="0.2">
      <c r="A275" s="141"/>
      <c r="B275" s="141"/>
      <c r="C275" s="141"/>
      <c r="D275" s="141"/>
      <c r="E275" s="141"/>
      <c r="F275" s="435"/>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x14ac:dyDescent="0.2">
      <c r="A276" s="141"/>
      <c r="B276" s="141"/>
      <c r="C276" s="141"/>
      <c r="D276" s="141"/>
      <c r="E276" s="141"/>
      <c r="F276" s="435"/>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x14ac:dyDescent="0.2">
      <c r="A277" s="141"/>
      <c r="B277" s="141"/>
      <c r="C277" s="141"/>
      <c r="D277" s="141"/>
      <c r="E277" s="141"/>
      <c r="F277" s="435"/>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x14ac:dyDescent="0.2">
      <c r="A278" s="141"/>
      <c r="B278" s="141"/>
      <c r="C278" s="141"/>
      <c r="D278" s="141"/>
      <c r="E278" s="141"/>
      <c r="F278" s="435"/>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x14ac:dyDescent="0.2">
      <c r="A279" s="141"/>
      <c r="B279" s="141"/>
      <c r="C279" s="141"/>
      <c r="D279" s="141"/>
      <c r="E279" s="141"/>
      <c r="F279" s="435"/>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x14ac:dyDescent="0.2">
      <c r="A280" s="141"/>
      <c r="B280" s="141"/>
      <c r="C280" s="141"/>
      <c r="D280" s="141"/>
      <c r="E280" s="141"/>
      <c r="F280" s="435"/>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x14ac:dyDescent="0.2">
      <c r="A281" s="141"/>
      <c r="B281" s="141"/>
      <c r="C281" s="141"/>
      <c r="D281" s="141"/>
      <c r="E281" s="141"/>
      <c r="F281" s="435"/>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x14ac:dyDescent="0.2">
      <c r="A282" s="141"/>
      <c r="B282" s="141"/>
      <c r="C282" s="141"/>
      <c r="D282" s="141"/>
      <c r="E282" s="141"/>
      <c r="F282" s="435"/>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x14ac:dyDescent="0.2">
      <c r="A283" s="141"/>
      <c r="B283" s="141"/>
      <c r="C283" s="141"/>
      <c r="D283" s="141"/>
      <c r="E283" s="141"/>
      <c r="F283" s="435"/>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x14ac:dyDescent="0.2">
      <c r="A284" s="141"/>
      <c r="B284" s="141"/>
      <c r="C284" s="141"/>
      <c r="D284" s="141"/>
      <c r="E284" s="141"/>
      <c r="F284" s="435"/>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x14ac:dyDescent="0.2">
      <c r="A285" s="141"/>
      <c r="B285" s="141"/>
      <c r="C285" s="141"/>
      <c r="D285" s="141"/>
      <c r="E285" s="141"/>
      <c r="F285" s="435"/>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x14ac:dyDescent="0.2">
      <c r="A286" s="141"/>
      <c r="B286" s="141"/>
      <c r="C286" s="141"/>
      <c r="D286" s="141"/>
      <c r="E286" s="141"/>
      <c r="F286" s="435"/>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x14ac:dyDescent="0.2">
      <c r="A287" s="141"/>
      <c r="B287" s="141"/>
      <c r="C287" s="141"/>
      <c r="D287" s="141"/>
      <c r="E287" s="141"/>
      <c r="F287" s="435"/>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x14ac:dyDescent="0.2">
      <c r="A288" s="141"/>
      <c r="B288" s="141"/>
      <c r="C288" s="141"/>
      <c r="D288" s="141"/>
      <c r="E288" s="141"/>
      <c r="F288" s="435"/>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x14ac:dyDescent="0.2">
      <c r="A289" s="141"/>
      <c r="B289" s="141"/>
      <c r="C289" s="141"/>
      <c r="D289" s="141"/>
      <c r="E289" s="141"/>
      <c r="F289" s="435"/>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x14ac:dyDescent="0.2">
      <c r="A290" s="141"/>
      <c r="B290" s="141"/>
      <c r="C290" s="141"/>
      <c r="D290" s="141"/>
      <c r="E290" s="141"/>
      <c r="F290" s="435"/>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x14ac:dyDescent="0.2">
      <c r="A291" s="141"/>
      <c r="B291" s="141"/>
      <c r="C291" s="141"/>
      <c r="D291" s="141"/>
      <c r="E291" s="141"/>
      <c r="F291" s="435"/>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x14ac:dyDescent="0.2">
      <c r="A292" s="141"/>
      <c r="B292" s="141"/>
      <c r="C292" s="141"/>
      <c r="D292" s="141"/>
      <c r="E292" s="141"/>
      <c r="F292" s="435"/>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x14ac:dyDescent="0.2">
      <c r="A293" s="141"/>
      <c r="B293" s="141"/>
      <c r="C293" s="141"/>
      <c r="D293" s="141"/>
      <c r="E293" s="141"/>
      <c r="F293" s="435"/>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x14ac:dyDescent="0.2">
      <c r="A294" s="141"/>
      <c r="B294" s="141"/>
      <c r="C294" s="141"/>
      <c r="D294" s="141"/>
      <c r="E294" s="141"/>
      <c r="F294" s="435"/>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x14ac:dyDescent="0.2">
      <c r="A295" s="141"/>
      <c r="B295" s="141"/>
      <c r="C295" s="141"/>
      <c r="D295" s="141"/>
      <c r="E295" s="141"/>
      <c r="F295" s="435"/>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x14ac:dyDescent="0.2">
      <c r="A296" s="141"/>
      <c r="B296" s="141"/>
      <c r="C296" s="141"/>
      <c r="D296" s="141"/>
      <c r="E296" s="141"/>
      <c r="F296" s="435"/>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x14ac:dyDescent="0.2">
      <c r="A297" s="141"/>
      <c r="B297" s="141"/>
      <c r="C297" s="141"/>
      <c r="D297" s="141"/>
      <c r="E297" s="141"/>
      <c r="F297" s="435"/>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x14ac:dyDescent="0.2">
      <c r="A298" s="141"/>
      <c r="B298" s="141"/>
      <c r="C298" s="141"/>
      <c r="D298" s="141"/>
      <c r="E298" s="141"/>
      <c r="F298" s="435"/>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x14ac:dyDescent="0.2">
      <c r="A299" s="141"/>
      <c r="B299" s="141"/>
      <c r="C299" s="141"/>
      <c r="D299" s="141"/>
      <c r="E299" s="141"/>
      <c r="F299" s="435"/>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x14ac:dyDescent="0.2">
      <c r="A300" s="141"/>
      <c r="B300" s="141"/>
      <c r="C300" s="141"/>
      <c r="D300" s="141"/>
      <c r="E300" s="141"/>
      <c r="F300" s="435"/>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x14ac:dyDescent="0.2">
      <c r="A301" s="141"/>
      <c r="B301" s="141"/>
      <c r="C301" s="141"/>
      <c r="D301" s="141"/>
      <c r="E301" s="141"/>
      <c r="F301" s="435"/>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x14ac:dyDescent="0.2">
      <c r="A302" s="141"/>
      <c r="B302" s="141"/>
      <c r="C302" s="141"/>
      <c r="D302" s="141"/>
      <c r="E302" s="141"/>
      <c r="F302" s="435"/>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x14ac:dyDescent="0.2">
      <c r="A303" s="141"/>
      <c r="B303" s="141"/>
      <c r="C303" s="141"/>
      <c r="D303" s="141"/>
      <c r="E303" s="141"/>
      <c r="F303" s="435"/>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x14ac:dyDescent="0.2">
      <c r="A304" s="141"/>
      <c r="B304" s="141"/>
      <c r="C304" s="141"/>
      <c r="D304" s="141"/>
      <c r="E304" s="141"/>
      <c r="F304" s="435"/>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x14ac:dyDescent="0.2">
      <c r="A305" s="141"/>
      <c r="B305" s="141"/>
      <c r="C305" s="141"/>
      <c r="D305" s="141"/>
      <c r="E305" s="141"/>
      <c r="F305" s="435"/>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x14ac:dyDescent="0.2">
      <c r="A306" s="141"/>
      <c r="B306" s="141"/>
      <c r="C306" s="141"/>
      <c r="D306" s="141"/>
      <c r="E306" s="141"/>
      <c r="F306" s="435"/>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x14ac:dyDescent="0.2">
      <c r="A307" s="141"/>
      <c r="B307" s="141"/>
      <c r="C307" s="141"/>
      <c r="D307" s="141"/>
      <c r="E307" s="141"/>
      <c r="F307" s="435"/>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x14ac:dyDescent="0.2">
      <c r="A308" s="141"/>
      <c r="B308" s="141"/>
      <c r="C308" s="141"/>
      <c r="D308" s="141"/>
      <c r="E308" s="141"/>
      <c r="F308" s="435"/>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x14ac:dyDescent="0.2">
      <c r="A309" s="141"/>
      <c r="B309" s="141"/>
      <c r="C309" s="141"/>
      <c r="D309" s="141"/>
      <c r="E309" s="141"/>
      <c r="F309" s="435"/>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x14ac:dyDescent="0.2">
      <c r="A310" s="141"/>
      <c r="B310" s="141"/>
      <c r="C310" s="141"/>
      <c r="D310" s="141"/>
      <c r="E310" s="141"/>
      <c r="F310" s="435"/>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x14ac:dyDescent="0.2">
      <c r="A311" s="141"/>
      <c r="B311" s="141"/>
      <c r="C311" s="141"/>
      <c r="D311" s="141"/>
      <c r="E311" s="141"/>
      <c r="F311" s="435"/>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x14ac:dyDescent="0.2">
      <c r="A312" s="141"/>
      <c r="B312" s="141"/>
      <c r="C312" s="141"/>
      <c r="D312" s="141"/>
      <c r="E312" s="141"/>
      <c r="F312" s="435"/>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x14ac:dyDescent="0.2">
      <c r="A313" s="141"/>
      <c r="B313" s="141"/>
      <c r="C313" s="141"/>
      <c r="D313" s="141"/>
      <c r="E313" s="141"/>
      <c r="F313" s="435"/>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x14ac:dyDescent="0.2">
      <c r="A314" s="141"/>
      <c r="B314" s="141"/>
      <c r="C314" s="141"/>
      <c r="D314" s="141"/>
      <c r="E314" s="141"/>
      <c r="F314" s="435"/>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x14ac:dyDescent="0.2">
      <c r="A315" s="141"/>
      <c r="B315" s="141"/>
      <c r="C315" s="141"/>
      <c r="D315" s="141"/>
      <c r="E315" s="141"/>
      <c r="F315" s="435"/>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x14ac:dyDescent="0.2">
      <c r="A316" s="141"/>
      <c r="B316" s="141"/>
      <c r="C316" s="141"/>
      <c r="D316" s="141"/>
      <c r="E316" s="141"/>
      <c r="F316" s="435"/>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x14ac:dyDescent="0.2">
      <c r="A317" s="141"/>
      <c r="B317" s="141"/>
      <c r="C317" s="141"/>
      <c r="D317" s="141"/>
      <c r="E317" s="141"/>
      <c r="F317" s="435"/>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x14ac:dyDescent="0.2">
      <c r="A318" s="141"/>
      <c r="B318" s="141"/>
      <c r="C318" s="141"/>
      <c r="D318" s="141"/>
      <c r="E318" s="141"/>
      <c r="F318" s="435"/>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x14ac:dyDescent="0.2">
      <c r="A319" s="141"/>
      <c r="B319" s="141"/>
      <c r="C319" s="141"/>
      <c r="D319" s="141"/>
      <c r="E319" s="141"/>
      <c r="F319" s="435"/>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x14ac:dyDescent="0.2">
      <c r="A320" s="141"/>
      <c r="B320" s="141"/>
      <c r="C320" s="141"/>
      <c r="D320" s="141"/>
      <c r="E320" s="141"/>
      <c r="F320" s="435"/>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x14ac:dyDescent="0.2">
      <c r="A321" s="141"/>
      <c r="B321" s="141"/>
      <c r="C321" s="141"/>
      <c r="D321" s="141"/>
      <c r="E321" s="141"/>
      <c r="F321" s="435"/>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x14ac:dyDescent="0.2">
      <c r="A322" s="141"/>
      <c r="B322" s="141"/>
      <c r="C322" s="141"/>
      <c r="D322" s="141"/>
      <c r="E322" s="141"/>
      <c r="F322" s="435"/>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x14ac:dyDescent="0.2">
      <c r="A323" s="141"/>
      <c r="B323" s="141"/>
      <c r="C323" s="141"/>
      <c r="D323" s="141"/>
      <c r="E323" s="141"/>
      <c r="F323" s="435"/>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x14ac:dyDescent="0.2">
      <c r="A324" s="141"/>
      <c r="B324" s="141"/>
      <c r="C324" s="141"/>
      <c r="D324" s="141"/>
      <c r="E324" s="141"/>
      <c r="F324" s="435"/>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x14ac:dyDescent="0.2">
      <c r="A325" s="141"/>
      <c r="B325" s="141"/>
      <c r="C325" s="141"/>
      <c r="D325" s="141"/>
      <c r="E325" s="141"/>
      <c r="F325" s="435"/>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x14ac:dyDescent="0.2">
      <c r="A326" s="141"/>
      <c r="B326" s="141"/>
      <c r="C326" s="141"/>
      <c r="D326" s="141"/>
      <c r="E326" s="141"/>
      <c r="F326" s="435"/>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x14ac:dyDescent="0.2">
      <c r="A327" s="141"/>
      <c r="B327" s="141"/>
      <c r="C327" s="141"/>
      <c r="D327" s="141"/>
      <c r="E327" s="141"/>
      <c r="F327" s="435"/>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x14ac:dyDescent="0.2">
      <c r="A328" s="141"/>
      <c r="B328" s="141"/>
      <c r="C328" s="141"/>
      <c r="D328" s="141"/>
      <c r="E328" s="141"/>
      <c r="F328" s="435"/>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x14ac:dyDescent="0.2">
      <c r="A329" s="141"/>
      <c r="B329" s="141"/>
      <c r="C329" s="141"/>
      <c r="D329" s="141"/>
      <c r="E329" s="141"/>
      <c r="F329" s="435"/>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x14ac:dyDescent="0.2">
      <c r="A330" s="141"/>
      <c r="B330" s="141"/>
      <c r="C330" s="141"/>
      <c r="D330" s="141"/>
      <c r="E330" s="141"/>
      <c r="F330" s="435"/>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x14ac:dyDescent="0.2">
      <c r="A331" s="141"/>
      <c r="B331" s="141"/>
      <c r="C331" s="141"/>
      <c r="D331" s="141"/>
      <c r="E331" s="141"/>
      <c r="F331" s="435"/>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x14ac:dyDescent="0.2">
      <c r="A332" s="141"/>
      <c r="B332" s="141"/>
      <c r="C332" s="141"/>
      <c r="D332" s="141"/>
      <c r="E332" s="141"/>
      <c r="F332" s="435"/>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x14ac:dyDescent="0.2">
      <c r="A333" s="141"/>
      <c r="B333" s="141"/>
      <c r="C333" s="141"/>
      <c r="D333" s="141"/>
      <c r="E333" s="141"/>
      <c r="F333" s="435"/>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x14ac:dyDescent="0.2">
      <c r="A334" s="141"/>
      <c r="B334" s="141"/>
      <c r="C334" s="141"/>
      <c r="D334" s="141"/>
      <c r="E334" s="141"/>
      <c r="F334" s="435"/>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x14ac:dyDescent="0.2">
      <c r="A335" s="141"/>
      <c r="B335" s="141"/>
      <c r="C335" s="141"/>
      <c r="D335" s="141"/>
      <c r="E335" s="141"/>
      <c r="F335" s="435"/>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x14ac:dyDescent="0.2">
      <c r="A336" s="141"/>
      <c r="B336" s="141"/>
      <c r="C336" s="141"/>
      <c r="D336" s="141"/>
      <c r="E336" s="141"/>
      <c r="F336" s="435"/>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x14ac:dyDescent="0.2">
      <c r="A337" s="141"/>
      <c r="B337" s="141"/>
      <c r="C337" s="141"/>
      <c r="D337" s="141"/>
      <c r="E337" s="141"/>
      <c r="F337" s="435"/>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x14ac:dyDescent="0.2">
      <c r="A338" s="141"/>
      <c r="B338" s="141"/>
      <c r="C338" s="141"/>
      <c r="D338" s="141"/>
      <c r="E338" s="141"/>
      <c r="F338" s="435"/>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x14ac:dyDescent="0.2">
      <c r="A339" s="141"/>
      <c r="B339" s="141"/>
      <c r="C339" s="141"/>
      <c r="D339" s="141"/>
      <c r="E339" s="141"/>
      <c r="F339" s="435"/>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x14ac:dyDescent="0.2">
      <c r="A340" s="141"/>
      <c r="B340" s="141"/>
      <c r="C340" s="141"/>
      <c r="D340" s="141"/>
      <c r="E340" s="141"/>
      <c r="F340" s="435"/>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x14ac:dyDescent="0.2">
      <c r="A341" s="141"/>
      <c r="B341" s="141"/>
      <c r="C341" s="141"/>
      <c r="D341" s="141"/>
      <c r="E341" s="141"/>
      <c r="F341" s="435"/>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x14ac:dyDescent="0.2">
      <c r="A342" s="141"/>
      <c r="B342" s="141"/>
      <c r="C342" s="141"/>
      <c r="D342" s="141"/>
      <c r="E342" s="141"/>
      <c r="F342" s="435"/>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x14ac:dyDescent="0.2">
      <c r="A343" s="141"/>
      <c r="B343" s="141"/>
      <c r="C343" s="141"/>
      <c r="D343" s="141"/>
      <c r="E343" s="141"/>
      <c r="F343" s="435"/>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x14ac:dyDescent="0.2">
      <c r="A344" s="141"/>
      <c r="B344" s="141"/>
      <c r="C344" s="141"/>
      <c r="D344" s="141"/>
      <c r="E344" s="141"/>
      <c r="F344" s="435"/>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x14ac:dyDescent="0.2">
      <c r="A345" s="141"/>
      <c r="B345" s="141"/>
      <c r="C345" s="141"/>
      <c r="D345" s="141"/>
      <c r="E345" s="141"/>
      <c r="F345" s="435"/>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x14ac:dyDescent="0.2">
      <c r="A346" s="141"/>
      <c r="B346" s="141"/>
      <c r="C346" s="141"/>
      <c r="D346" s="141"/>
      <c r="E346" s="141"/>
      <c r="F346" s="435"/>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x14ac:dyDescent="0.2">
      <c r="A347" s="141"/>
      <c r="B347" s="141"/>
      <c r="C347" s="141"/>
      <c r="D347" s="141"/>
      <c r="E347" s="141"/>
      <c r="F347" s="435"/>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x14ac:dyDescent="0.2">
      <c r="A348" s="141"/>
      <c r="B348" s="141"/>
      <c r="C348" s="141"/>
      <c r="D348" s="141"/>
      <c r="E348" s="141"/>
      <c r="F348" s="435"/>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x14ac:dyDescent="0.2">
      <c r="A349" s="141"/>
      <c r="B349" s="141"/>
      <c r="C349" s="141"/>
      <c r="D349" s="141"/>
      <c r="E349" s="141"/>
      <c r="F349" s="435"/>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x14ac:dyDescent="0.2">
      <c r="A350" s="141"/>
      <c r="B350" s="141"/>
      <c r="C350" s="141"/>
      <c r="D350" s="141"/>
      <c r="E350" s="141"/>
      <c r="F350" s="435"/>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x14ac:dyDescent="0.2">
      <c r="A351" s="141"/>
      <c r="B351" s="141"/>
      <c r="C351" s="141"/>
      <c r="D351" s="141"/>
      <c r="E351" s="141"/>
      <c r="F351" s="435"/>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x14ac:dyDescent="0.2">
      <c r="A352" s="141"/>
      <c r="B352" s="141"/>
      <c r="C352" s="141"/>
      <c r="D352" s="141"/>
      <c r="E352" s="141"/>
      <c r="F352" s="435"/>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x14ac:dyDescent="0.2">
      <c r="A353" s="141"/>
      <c r="B353" s="141"/>
      <c r="C353" s="141"/>
      <c r="D353" s="141"/>
      <c r="E353" s="141"/>
      <c r="F353" s="435"/>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x14ac:dyDescent="0.2">
      <c r="A354" s="141"/>
      <c r="B354" s="141"/>
      <c r="C354" s="141"/>
      <c r="D354" s="141"/>
      <c r="E354" s="141"/>
      <c r="F354" s="435"/>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x14ac:dyDescent="0.2">
      <c r="A355" s="141"/>
      <c r="B355" s="141"/>
      <c r="C355" s="141"/>
      <c r="D355" s="141"/>
      <c r="E355" s="141"/>
      <c r="F355" s="435"/>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x14ac:dyDescent="0.2">
      <c r="A356" s="141"/>
      <c r="B356" s="141"/>
      <c r="C356" s="141"/>
      <c r="D356" s="141"/>
      <c r="E356" s="141"/>
      <c r="F356" s="435"/>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x14ac:dyDescent="0.2">
      <c r="A357" s="141"/>
      <c r="B357" s="141"/>
      <c r="C357" s="141"/>
      <c r="D357" s="141"/>
      <c r="E357" s="141"/>
      <c r="F357" s="435"/>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x14ac:dyDescent="0.2">
      <c r="A358" s="141"/>
      <c r="B358" s="141"/>
      <c r="C358" s="141"/>
      <c r="D358" s="141"/>
      <c r="E358" s="141"/>
      <c r="F358" s="435"/>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x14ac:dyDescent="0.2">
      <c r="A359" s="141"/>
      <c r="B359" s="141"/>
      <c r="C359" s="141"/>
      <c r="D359" s="141"/>
      <c r="E359" s="141"/>
      <c r="F359" s="435"/>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x14ac:dyDescent="0.2">
      <c r="A360" s="141"/>
      <c r="B360" s="141"/>
      <c r="C360" s="141"/>
      <c r="D360" s="141"/>
      <c r="E360" s="141"/>
      <c r="F360" s="435"/>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x14ac:dyDescent="0.2">
      <c r="A361" s="141"/>
      <c r="B361" s="141"/>
      <c r="C361" s="141"/>
      <c r="D361" s="141"/>
      <c r="E361" s="141"/>
      <c r="F361" s="435"/>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x14ac:dyDescent="0.2">
      <c r="A362" s="141"/>
      <c r="B362" s="141"/>
      <c r="C362" s="141"/>
      <c r="D362" s="141"/>
      <c r="E362" s="141"/>
      <c r="F362" s="435"/>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x14ac:dyDescent="0.2">
      <c r="A363" s="141"/>
      <c r="B363" s="141"/>
      <c r="C363" s="141"/>
      <c r="D363" s="141"/>
      <c r="E363" s="141"/>
      <c r="F363" s="435"/>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x14ac:dyDescent="0.2">
      <c r="A364" s="141"/>
      <c r="B364" s="141"/>
      <c r="C364" s="141"/>
      <c r="D364" s="141"/>
      <c r="E364" s="141"/>
      <c r="F364" s="435"/>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x14ac:dyDescent="0.2">
      <c r="A365" s="141"/>
      <c r="B365" s="141"/>
      <c r="C365" s="141"/>
      <c r="D365" s="141"/>
      <c r="E365" s="141"/>
      <c r="F365" s="435"/>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x14ac:dyDescent="0.2">
      <c r="A366" s="141"/>
      <c r="B366" s="141"/>
      <c r="C366" s="141"/>
      <c r="D366" s="141"/>
      <c r="E366" s="141"/>
      <c r="F366" s="435"/>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x14ac:dyDescent="0.2">
      <c r="A367" s="141"/>
      <c r="B367" s="141"/>
      <c r="C367" s="141"/>
      <c r="D367" s="141"/>
      <c r="E367" s="141"/>
      <c r="F367" s="435"/>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x14ac:dyDescent="0.2">
      <c r="A368" s="141"/>
      <c r="B368" s="141"/>
      <c r="C368" s="141"/>
      <c r="D368" s="141"/>
      <c r="E368" s="141"/>
      <c r="F368" s="435"/>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x14ac:dyDescent="0.2">
      <c r="A369" s="141"/>
      <c r="B369" s="141"/>
      <c r="C369" s="141"/>
      <c r="D369" s="141"/>
      <c r="E369" s="141"/>
      <c r="F369" s="435"/>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x14ac:dyDescent="0.2">
      <c r="A370" s="141"/>
      <c r="B370" s="141"/>
      <c r="C370" s="141"/>
      <c r="D370" s="141"/>
      <c r="E370" s="141"/>
      <c r="F370" s="435"/>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x14ac:dyDescent="0.2">
      <c r="A371" s="141"/>
      <c r="B371" s="141"/>
      <c r="C371" s="141"/>
      <c r="D371" s="141"/>
      <c r="E371" s="141"/>
      <c r="F371" s="435"/>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x14ac:dyDescent="0.2">
      <c r="A372" s="141"/>
      <c r="B372" s="141"/>
      <c r="C372" s="141"/>
      <c r="D372" s="141"/>
      <c r="E372" s="141"/>
      <c r="F372" s="435"/>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x14ac:dyDescent="0.2">
      <c r="A373" s="141"/>
      <c r="B373" s="141"/>
      <c r="C373" s="141"/>
      <c r="D373" s="141"/>
      <c r="E373" s="141"/>
      <c r="F373" s="435"/>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x14ac:dyDescent="0.2">
      <c r="A374" s="141"/>
      <c r="B374" s="141"/>
      <c r="C374" s="141"/>
      <c r="D374" s="141"/>
      <c r="E374" s="141"/>
      <c r="F374" s="435"/>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x14ac:dyDescent="0.2">
      <c r="A375" s="141"/>
      <c r="B375" s="141"/>
      <c r="C375" s="141"/>
      <c r="D375" s="141"/>
      <c r="E375" s="141"/>
      <c r="F375" s="435"/>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x14ac:dyDescent="0.2">
      <c r="A376" s="141"/>
      <c r="B376" s="141"/>
      <c r="C376" s="141"/>
      <c r="D376" s="141"/>
      <c r="E376" s="141"/>
      <c r="F376" s="435"/>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x14ac:dyDescent="0.2">
      <c r="A377" s="141"/>
      <c r="B377" s="141"/>
      <c r="C377" s="141"/>
      <c r="D377" s="141"/>
      <c r="E377" s="141"/>
      <c r="F377" s="435"/>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x14ac:dyDescent="0.2">
      <c r="A378" s="141"/>
      <c r="B378" s="141"/>
      <c r="C378" s="141"/>
      <c r="D378" s="141"/>
      <c r="E378" s="141"/>
      <c r="F378" s="435"/>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x14ac:dyDescent="0.2">
      <c r="A379" s="141"/>
      <c r="B379" s="141"/>
      <c r="C379" s="141"/>
      <c r="D379" s="141"/>
      <c r="E379" s="141"/>
      <c r="F379" s="435"/>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x14ac:dyDescent="0.2">
      <c r="A380" s="141"/>
      <c r="B380" s="141"/>
      <c r="C380" s="141"/>
      <c r="D380" s="141"/>
      <c r="E380" s="141"/>
      <c r="F380" s="435"/>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x14ac:dyDescent="0.2">
      <c r="A381" s="141"/>
      <c r="B381" s="141"/>
      <c r="C381" s="141"/>
      <c r="D381" s="141"/>
      <c r="E381" s="141"/>
      <c r="F381" s="435"/>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x14ac:dyDescent="0.2">
      <c r="A382" s="141"/>
      <c r="B382" s="141"/>
      <c r="C382" s="141"/>
      <c r="D382" s="141"/>
      <c r="E382" s="141"/>
      <c r="F382" s="435"/>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x14ac:dyDescent="0.2">
      <c r="A383" s="141"/>
      <c r="B383" s="141"/>
      <c r="C383" s="141"/>
      <c r="D383" s="141"/>
      <c r="E383" s="141"/>
      <c r="F383" s="435"/>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x14ac:dyDescent="0.2">
      <c r="A384" s="141"/>
      <c r="B384" s="141"/>
      <c r="C384" s="141"/>
      <c r="D384" s="141"/>
      <c r="E384" s="141"/>
      <c r="F384" s="435"/>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x14ac:dyDescent="0.2">
      <c r="A385" s="141"/>
      <c r="B385" s="141"/>
      <c r="C385" s="141"/>
      <c r="D385" s="141"/>
      <c r="E385" s="141"/>
      <c r="F385" s="435"/>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x14ac:dyDescent="0.2">
      <c r="A386" s="141"/>
      <c r="B386" s="141"/>
      <c r="C386" s="141"/>
      <c r="D386" s="141"/>
      <c r="E386" s="141"/>
      <c r="F386" s="435"/>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x14ac:dyDescent="0.2">
      <c r="A387" s="141"/>
      <c r="B387" s="141"/>
      <c r="C387" s="141"/>
      <c r="D387" s="141"/>
      <c r="E387" s="141"/>
      <c r="F387" s="435"/>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x14ac:dyDescent="0.2">
      <c r="A388" s="141"/>
      <c r="B388" s="141"/>
      <c r="C388" s="141"/>
      <c r="D388" s="141"/>
      <c r="E388" s="141"/>
      <c r="F388" s="435"/>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x14ac:dyDescent="0.2">
      <c r="A389" s="141"/>
      <c r="B389" s="141"/>
      <c r="C389" s="141"/>
      <c r="D389" s="141"/>
      <c r="E389" s="141"/>
      <c r="F389" s="435"/>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x14ac:dyDescent="0.2">
      <c r="A390" s="141"/>
      <c r="B390" s="141"/>
      <c r="C390" s="141"/>
      <c r="D390" s="141"/>
      <c r="E390" s="141"/>
      <c r="F390" s="435"/>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x14ac:dyDescent="0.2">
      <c r="A391" s="141"/>
      <c r="B391" s="141"/>
      <c r="C391" s="141"/>
      <c r="D391" s="141"/>
      <c r="E391" s="141"/>
      <c r="F391" s="435"/>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x14ac:dyDescent="0.2">
      <c r="A392" s="141"/>
      <c r="B392" s="141"/>
      <c r="C392" s="141"/>
      <c r="D392" s="141"/>
      <c r="E392" s="141"/>
      <c r="F392" s="435"/>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x14ac:dyDescent="0.2">
      <c r="A393" s="141"/>
      <c r="B393" s="141"/>
      <c r="C393" s="141"/>
      <c r="D393" s="141"/>
      <c r="E393" s="141"/>
      <c r="F393" s="435"/>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x14ac:dyDescent="0.2">
      <c r="A394" s="141"/>
      <c r="B394" s="141"/>
      <c r="C394" s="141"/>
      <c r="D394" s="141"/>
      <c r="E394" s="141"/>
      <c r="F394" s="435"/>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x14ac:dyDescent="0.2">
      <c r="A395" s="141"/>
      <c r="B395" s="141"/>
      <c r="C395" s="141"/>
      <c r="D395" s="141"/>
      <c r="E395" s="141"/>
      <c r="F395" s="435"/>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x14ac:dyDescent="0.2">
      <c r="A396" s="141"/>
      <c r="B396" s="141"/>
      <c r="C396" s="141"/>
      <c r="D396" s="141"/>
      <c r="E396" s="141"/>
      <c r="F396" s="435"/>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x14ac:dyDescent="0.2">
      <c r="A397" s="141"/>
      <c r="B397" s="141"/>
      <c r="C397" s="141"/>
      <c r="D397" s="141"/>
      <c r="E397" s="141"/>
      <c r="F397" s="435"/>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x14ac:dyDescent="0.2">
      <c r="A398" s="141"/>
      <c r="B398" s="141"/>
      <c r="C398" s="141"/>
      <c r="D398" s="141"/>
      <c r="E398" s="141"/>
      <c r="F398" s="435"/>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x14ac:dyDescent="0.2">
      <c r="A399" s="141"/>
      <c r="B399" s="141"/>
      <c r="C399" s="141"/>
      <c r="D399" s="141"/>
      <c r="E399" s="141"/>
      <c r="F399" s="435"/>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x14ac:dyDescent="0.2">
      <c r="A400" s="141"/>
      <c r="B400" s="141"/>
      <c r="C400" s="141"/>
      <c r="D400" s="141"/>
      <c r="E400" s="141"/>
      <c r="F400" s="435"/>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x14ac:dyDescent="0.2">
      <c r="A401" s="141"/>
      <c r="B401" s="141"/>
      <c r="C401" s="141"/>
      <c r="D401" s="141"/>
      <c r="E401" s="141"/>
      <c r="F401" s="435"/>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x14ac:dyDescent="0.2">
      <c r="A402" s="141"/>
      <c r="B402" s="141"/>
      <c r="C402" s="141"/>
      <c r="D402" s="141"/>
      <c r="E402" s="141"/>
      <c r="F402" s="435"/>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x14ac:dyDescent="0.2">
      <c r="A403" s="141"/>
      <c r="B403" s="141"/>
      <c r="C403" s="141"/>
      <c r="D403" s="141"/>
      <c r="E403" s="141"/>
      <c r="F403" s="435"/>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x14ac:dyDescent="0.2">
      <c r="A404" s="141"/>
      <c r="B404" s="141"/>
      <c r="C404" s="141"/>
      <c r="D404" s="141"/>
      <c r="E404" s="141"/>
      <c r="F404" s="435"/>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x14ac:dyDescent="0.2">
      <c r="A405" s="141"/>
      <c r="B405" s="141"/>
      <c r="C405" s="141"/>
      <c r="D405" s="141"/>
      <c r="E405" s="141"/>
      <c r="F405" s="435"/>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x14ac:dyDescent="0.2">
      <c r="A406" s="141"/>
      <c r="B406" s="141"/>
      <c r="C406" s="141"/>
      <c r="D406" s="141"/>
      <c r="E406" s="141"/>
      <c r="F406" s="435"/>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x14ac:dyDescent="0.2">
      <c r="A407" s="141"/>
      <c r="B407" s="141"/>
      <c r="C407" s="141"/>
      <c r="D407" s="141"/>
      <c r="E407" s="141"/>
      <c r="F407" s="435"/>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x14ac:dyDescent="0.2">
      <c r="A408" s="141"/>
      <c r="B408" s="141"/>
      <c r="C408" s="141"/>
      <c r="D408" s="141"/>
      <c r="E408" s="141"/>
      <c r="F408" s="435"/>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x14ac:dyDescent="0.2">
      <c r="A409" s="141"/>
      <c r="B409" s="141"/>
      <c r="C409" s="141"/>
      <c r="D409" s="141"/>
      <c r="E409" s="141"/>
      <c r="F409" s="435"/>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x14ac:dyDescent="0.2">
      <c r="A410" s="141"/>
      <c r="B410" s="141"/>
      <c r="C410" s="141"/>
      <c r="D410" s="141"/>
      <c r="E410" s="141"/>
      <c r="F410" s="435"/>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x14ac:dyDescent="0.2">
      <c r="A411" s="141"/>
      <c r="B411" s="141"/>
      <c r="C411" s="141"/>
      <c r="D411" s="141"/>
      <c r="E411" s="141"/>
      <c r="F411" s="435"/>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x14ac:dyDescent="0.2">
      <c r="A412" s="141"/>
      <c r="B412" s="141"/>
      <c r="C412" s="141"/>
      <c r="D412" s="141"/>
      <c r="E412" s="141"/>
      <c r="F412" s="435"/>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x14ac:dyDescent="0.2">
      <c r="A413" s="141"/>
      <c r="B413" s="141"/>
      <c r="C413" s="141"/>
      <c r="D413" s="141"/>
      <c r="E413" s="141"/>
      <c r="F413" s="435"/>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x14ac:dyDescent="0.2">
      <c r="A414" s="141"/>
      <c r="B414" s="141"/>
      <c r="C414" s="141"/>
      <c r="D414" s="141"/>
      <c r="E414" s="141"/>
      <c r="F414" s="435"/>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x14ac:dyDescent="0.2">
      <c r="A415" s="141"/>
      <c r="B415" s="141"/>
      <c r="C415" s="141"/>
      <c r="D415" s="141"/>
      <c r="E415" s="141"/>
      <c r="F415" s="435"/>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x14ac:dyDescent="0.2">
      <c r="A416" s="141"/>
      <c r="B416" s="141"/>
      <c r="C416" s="141"/>
      <c r="D416" s="141"/>
      <c r="E416" s="141"/>
      <c r="F416" s="435"/>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x14ac:dyDescent="0.2">
      <c r="A417" s="141"/>
      <c r="B417" s="141"/>
      <c r="C417" s="141"/>
      <c r="D417" s="141"/>
      <c r="E417" s="141"/>
      <c r="F417" s="435"/>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x14ac:dyDescent="0.2">
      <c r="A418" s="141"/>
      <c r="B418" s="141"/>
      <c r="C418" s="141"/>
      <c r="D418" s="141"/>
      <c r="E418" s="141"/>
      <c r="F418" s="435"/>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x14ac:dyDescent="0.2">
      <c r="A419" s="141"/>
      <c r="B419" s="141"/>
      <c r="C419" s="141"/>
      <c r="D419" s="141"/>
      <c r="E419" s="141"/>
      <c r="F419" s="435"/>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x14ac:dyDescent="0.2">
      <c r="A420" s="141"/>
      <c r="B420" s="141"/>
      <c r="C420" s="141"/>
      <c r="D420" s="141"/>
      <c r="E420" s="141"/>
      <c r="F420" s="435"/>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x14ac:dyDescent="0.2">
      <c r="A421" s="141"/>
      <c r="B421" s="141"/>
      <c r="C421" s="141"/>
      <c r="D421" s="141"/>
      <c r="E421" s="141"/>
      <c r="F421" s="435"/>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x14ac:dyDescent="0.2">
      <c r="A422" s="141"/>
      <c r="B422" s="141"/>
      <c r="C422" s="141"/>
      <c r="D422" s="141"/>
      <c r="E422" s="141"/>
      <c r="F422" s="435"/>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x14ac:dyDescent="0.2">
      <c r="A423" s="141"/>
      <c r="B423" s="141"/>
      <c r="C423" s="141"/>
      <c r="D423" s="141"/>
      <c r="E423" s="141"/>
      <c r="F423" s="435"/>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x14ac:dyDescent="0.2">
      <c r="A424" s="141"/>
      <c r="B424" s="141"/>
      <c r="C424" s="141"/>
      <c r="D424" s="141"/>
      <c r="E424" s="141"/>
      <c r="F424" s="435"/>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x14ac:dyDescent="0.2">
      <c r="A425" s="141"/>
      <c r="B425" s="141"/>
      <c r="C425" s="141"/>
      <c r="D425" s="141"/>
      <c r="E425" s="141"/>
      <c r="F425" s="435"/>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x14ac:dyDescent="0.2">
      <c r="A426" s="141"/>
      <c r="B426" s="141"/>
      <c r="C426" s="141"/>
      <c r="D426" s="141"/>
      <c r="E426" s="141"/>
      <c r="F426" s="435"/>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x14ac:dyDescent="0.2">
      <c r="A427" s="141"/>
      <c r="B427" s="141"/>
      <c r="C427" s="141"/>
      <c r="D427" s="141"/>
      <c r="E427" s="141"/>
      <c r="F427" s="435"/>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x14ac:dyDescent="0.2">
      <c r="A428" s="141"/>
      <c r="B428" s="141"/>
      <c r="C428" s="141"/>
      <c r="D428" s="141"/>
      <c r="E428" s="141"/>
      <c r="F428" s="435"/>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x14ac:dyDescent="0.2">
      <c r="A429" s="141"/>
      <c r="B429" s="141"/>
      <c r="C429" s="141"/>
      <c r="D429" s="141"/>
      <c r="E429" s="141"/>
      <c r="F429" s="435"/>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x14ac:dyDescent="0.2">
      <c r="A430" s="141"/>
      <c r="B430" s="141"/>
      <c r="C430" s="141"/>
      <c r="D430" s="141"/>
      <c r="E430" s="141"/>
      <c r="F430" s="435"/>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x14ac:dyDescent="0.2">
      <c r="A431" s="141"/>
      <c r="B431" s="141"/>
      <c r="C431" s="141"/>
      <c r="D431" s="141"/>
      <c r="E431" s="141"/>
      <c r="F431" s="435"/>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x14ac:dyDescent="0.2">
      <c r="A432" s="141"/>
      <c r="B432" s="141"/>
      <c r="C432" s="141"/>
      <c r="D432" s="141"/>
      <c r="E432" s="141"/>
      <c r="F432" s="435"/>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x14ac:dyDescent="0.2">
      <c r="A433" s="141"/>
      <c r="B433" s="141"/>
      <c r="C433" s="141"/>
      <c r="D433" s="141"/>
      <c r="E433" s="141"/>
      <c r="F433" s="435"/>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x14ac:dyDescent="0.2">
      <c r="A434" s="141"/>
      <c r="B434" s="141"/>
      <c r="C434" s="141"/>
      <c r="D434" s="141"/>
      <c r="E434" s="141"/>
      <c r="F434" s="435"/>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x14ac:dyDescent="0.2">
      <c r="A435" s="141"/>
      <c r="B435" s="141"/>
      <c r="C435" s="141"/>
      <c r="D435" s="141"/>
      <c r="E435" s="141"/>
      <c r="F435" s="435"/>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x14ac:dyDescent="0.2">
      <c r="A436" s="141"/>
      <c r="B436" s="141"/>
      <c r="C436" s="141"/>
      <c r="D436" s="141"/>
      <c r="E436" s="141"/>
      <c r="F436" s="435"/>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x14ac:dyDescent="0.2">
      <c r="A437" s="141"/>
      <c r="B437" s="141"/>
      <c r="C437" s="141"/>
      <c r="D437" s="141"/>
      <c r="E437" s="141"/>
      <c r="F437" s="435"/>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x14ac:dyDescent="0.2">
      <c r="A438" s="141"/>
      <c r="B438" s="141"/>
      <c r="C438" s="141"/>
      <c r="D438" s="141"/>
      <c r="E438" s="141"/>
      <c r="F438" s="435"/>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x14ac:dyDescent="0.2">
      <c r="A439" s="141"/>
      <c r="B439" s="141"/>
      <c r="C439" s="141"/>
      <c r="D439" s="141"/>
      <c r="E439" s="141"/>
      <c r="F439" s="435"/>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x14ac:dyDescent="0.2">
      <c r="A440" s="141"/>
      <c r="B440" s="141"/>
      <c r="C440" s="141"/>
      <c r="D440" s="141"/>
      <c r="E440" s="141"/>
      <c r="F440" s="435"/>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x14ac:dyDescent="0.2">
      <c r="A441" s="141"/>
      <c r="B441" s="141"/>
      <c r="C441" s="141"/>
      <c r="D441" s="141"/>
      <c r="E441" s="141"/>
      <c r="F441" s="435"/>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x14ac:dyDescent="0.2">
      <c r="A442" s="141"/>
      <c r="B442" s="141"/>
      <c r="C442" s="141"/>
      <c r="D442" s="141"/>
      <c r="E442" s="141"/>
      <c r="F442" s="435"/>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x14ac:dyDescent="0.2">
      <c r="A443" s="141"/>
      <c r="B443" s="141"/>
      <c r="C443" s="141"/>
      <c r="D443" s="141"/>
      <c r="E443" s="141"/>
      <c r="F443" s="435"/>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x14ac:dyDescent="0.2">
      <c r="A444" s="141"/>
      <c r="B444" s="141"/>
      <c r="C444" s="141"/>
      <c r="D444" s="141"/>
      <c r="E444" s="141"/>
      <c r="F444" s="435"/>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x14ac:dyDescent="0.2">
      <c r="A445" s="141"/>
      <c r="B445" s="141"/>
      <c r="C445" s="141"/>
      <c r="D445" s="141"/>
      <c r="E445" s="141"/>
      <c r="F445" s="435"/>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x14ac:dyDescent="0.2">
      <c r="A446" s="141"/>
      <c r="B446" s="141"/>
      <c r="C446" s="141"/>
      <c r="D446" s="141"/>
      <c r="E446" s="141"/>
      <c r="F446" s="435"/>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x14ac:dyDescent="0.2">
      <c r="A447" s="141"/>
      <c r="B447" s="141"/>
      <c r="C447" s="141"/>
      <c r="D447" s="141"/>
      <c r="E447" s="141"/>
      <c r="F447" s="435"/>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x14ac:dyDescent="0.2">
      <c r="A448" s="141"/>
      <c r="B448" s="141"/>
      <c r="C448" s="141"/>
      <c r="D448" s="141"/>
      <c r="E448" s="141"/>
      <c r="F448" s="435"/>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x14ac:dyDescent="0.2">
      <c r="A449" s="141"/>
      <c r="B449" s="141"/>
      <c r="C449" s="141"/>
      <c r="D449" s="141"/>
      <c r="E449" s="141"/>
      <c r="F449" s="435"/>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x14ac:dyDescent="0.2">
      <c r="A450" s="141"/>
      <c r="B450" s="141"/>
      <c r="C450" s="141"/>
      <c r="D450" s="141"/>
      <c r="E450" s="141"/>
      <c r="F450" s="435"/>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x14ac:dyDescent="0.2">
      <c r="A451" s="141"/>
      <c r="B451" s="141"/>
      <c r="C451" s="141"/>
      <c r="D451" s="141"/>
      <c r="E451" s="141"/>
      <c r="F451" s="435"/>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x14ac:dyDescent="0.2">
      <c r="A452" s="141"/>
      <c r="B452" s="141"/>
      <c r="C452" s="141"/>
      <c r="D452" s="141"/>
      <c r="E452" s="141"/>
      <c r="F452" s="435"/>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x14ac:dyDescent="0.2">
      <c r="A453" s="141"/>
      <c r="B453" s="141"/>
      <c r="C453" s="141"/>
      <c r="D453" s="141"/>
      <c r="E453" s="141"/>
      <c r="F453" s="435"/>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x14ac:dyDescent="0.2">
      <c r="A454" s="141"/>
      <c r="B454" s="141"/>
      <c r="C454" s="141"/>
      <c r="D454" s="141"/>
      <c r="E454" s="141"/>
      <c r="F454" s="435"/>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x14ac:dyDescent="0.2">
      <c r="A455" s="141"/>
      <c r="B455" s="141"/>
      <c r="C455" s="141"/>
      <c r="D455" s="141"/>
      <c r="E455" s="141"/>
      <c r="F455" s="435"/>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x14ac:dyDescent="0.2">
      <c r="A456" s="141"/>
      <c r="B456" s="141"/>
      <c r="C456" s="141"/>
      <c r="D456" s="141"/>
      <c r="E456" s="141"/>
      <c r="F456" s="435"/>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x14ac:dyDescent="0.2">
      <c r="A457" s="141"/>
      <c r="B457" s="141"/>
      <c r="C457" s="141"/>
      <c r="D457" s="141"/>
      <c r="E457" s="141"/>
      <c r="F457" s="435"/>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x14ac:dyDescent="0.2">
      <c r="A458" s="141"/>
      <c r="B458" s="141"/>
      <c r="C458" s="141"/>
      <c r="D458" s="141"/>
      <c r="E458" s="141"/>
      <c r="F458" s="435"/>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x14ac:dyDescent="0.2">
      <c r="A459" s="141"/>
      <c r="B459" s="141"/>
      <c r="C459" s="141"/>
      <c r="D459" s="141"/>
      <c r="E459" s="141"/>
      <c r="F459" s="435"/>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x14ac:dyDescent="0.2">
      <c r="A460" s="141"/>
      <c r="B460" s="141"/>
      <c r="C460" s="141"/>
      <c r="D460" s="141"/>
      <c r="E460" s="141"/>
      <c r="F460" s="435"/>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x14ac:dyDescent="0.2">
      <c r="A461" s="141"/>
      <c r="B461" s="141"/>
      <c r="C461" s="141"/>
      <c r="D461" s="141"/>
      <c r="E461" s="141"/>
      <c r="F461" s="435"/>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x14ac:dyDescent="0.2">
      <c r="A462" s="141"/>
      <c r="B462" s="141"/>
      <c r="C462" s="141"/>
      <c r="D462" s="141"/>
      <c r="E462" s="141"/>
      <c r="F462" s="435"/>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x14ac:dyDescent="0.2">
      <c r="A463" s="141"/>
      <c r="B463" s="141"/>
      <c r="C463" s="141"/>
      <c r="D463" s="141"/>
      <c r="E463" s="141"/>
      <c r="F463" s="435"/>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x14ac:dyDescent="0.2">
      <c r="A464" s="141"/>
      <c r="B464" s="141"/>
      <c r="C464" s="141"/>
      <c r="D464" s="141"/>
      <c r="E464" s="141"/>
      <c r="F464" s="435"/>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x14ac:dyDescent="0.2">
      <c r="A465" s="141"/>
      <c r="B465" s="141"/>
      <c r="C465" s="141"/>
      <c r="D465" s="141"/>
      <c r="E465" s="141"/>
      <c r="F465" s="435"/>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x14ac:dyDescent="0.2">
      <c r="A466" s="141"/>
      <c r="B466" s="141"/>
      <c r="C466" s="141"/>
      <c r="D466" s="141"/>
      <c r="E466" s="141"/>
      <c r="F466" s="435"/>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x14ac:dyDescent="0.2">
      <c r="A467" s="141"/>
      <c r="B467" s="141"/>
      <c r="C467" s="141"/>
      <c r="D467" s="141"/>
      <c r="E467" s="141"/>
      <c r="F467" s="435"/>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x14ac:dyDescent="0.2">
      <c r="A468" s="141"/>
      <c r="B468" s="141"/>
      <c r="C468" s="141"/>
      <c r="D468" s="141"/>
      <c r="E468" s="141"/>
      <c r="F468" s="435"/>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x14ac:dyDescent="0.2">
      <c r="A469" s="141"/>
      <c r="B469" s="141"/>
      <c r="C469" s="141"/>
      <c r="D469" s="141"/>
      <c r="E469" s="141"/>
      <c r="F469" s="435"/>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x14ac:dyDescent="0.2">
      <c r="A470" s="141"/>
      <c r="B470" s="141"/>
      <c r="C470" s="141"/>
      <c r="D470" s="141"/>
      <c r="E470" s="141"/>
      <c r="F470" s="435"/>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x14ac:dyDescent="0.2">
      <c r="A471" s="141"/>
      <c r="B471" s="141"/>
      <c r="C471" s="141"/>
      <c r="D471" s="141"/>
      <c r="E471" s="141"/>
      <c r="F471" s="435"/>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x14ac:dyDescent="0.2">
      <c r="A472" s="141"/>
      <c r="B472" s="141"/>
      <c r="C472" s="141"/>
      <c r="D472" s="141"/>
      <c r="E472" s="141"/>
      <c r="F472" s="435"/>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x14ac:dyDescent="0.2">
      <c r="A473" s="141"/>
      <c r="B473" s="141"/>
      <c r="C473" s="141"/>
      <c r="D473" s="141"/>
      <c r="E473" s="141"/>
      <c r="F473" s="435"/>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x14ac:dyDescent="0.2">
      <c r="A474" s="141"/>
      <c r="B474" s="141"/>
      <c r="C474" s="141"/>
      <c r="D474" s="141"/>
      <c r="E474" s="141"/>
      <c r="F474" s="435"/>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x14ac:dyDescent="0.2">
      <c r="A475" s="141"/>
      <c r="B475" s="141"/>
      <c r="C475" s="141"/>
      <c r="D475" s="141"/>
      <c r="E475" s="141"/>
      <c r="F475" s="435"/>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x14ac:dyDescent="0.2">
      <c r="A476" s="141"/>
      <c r="B476" s="141"/>
      <c r="C476" s="141"/>
      <c r="D476" s="141"/>
      <c r="E476" s="141"/>
      <c r="F476" s="435"/>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x14ac:dyDescent="0.2">
      <c r="A477" s="141"/>
      <c r="B477" s="141"/>
      <c r="C477" s="141"/>
      <c r="D477" s="141"/>
      <c r="E477" s="141"/>
      <c r="F477" s="435"/>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x14ac:dyDescent="0.2">
      <c r="A478" s="141"/>
      <c r="B478" s="141"/>
      <c r="C478" s="141"/>
      <c r="D478" s="141"/>
      <c r="E478" s="141"/>
      <c r="F478" s="435"/>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x14ac:dyDescent="0.2">
      <c r="A479" s="141"/>
      <c r="B479" s="141"/>
      <c r="C479" s="141"/>
      <c r="D479" s="141"/>
      <c r="E479" s="141"/>
      <c r="F479" s="435"/>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x14ac:dyDescent="0.2">
      <c r="A480" s="141"/>
      <c r="B480" s="141"/>
      <c r="C480" s="141"/>
      <c r="D480" s="141"/>
      <c r="E480" s="141"/>
      <c r="F480" s="435"/>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x14ac:dyDescent="0.2">
      <c r="A481" s="141"/>
      <c r="B481" s="141"/>
      <c r="C481" s="141"/>
      <c r="D481" s="141"/>
      <c r="E481" s="141"/>
      <c r="F481" s="435"/>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x14ac:dyDescent="0.2">
      <c r="A482" s="141"/>
      <c r="B482" s="141"/>
      <c r="C482" s="141"/>
      <c r="D482" s="141"/>
      <c r="E482" s="141"/>
      <c r="F482" s="435"/>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x14ac:dyDescent="0.2">
      <c r="A483" s="141"/>
      <c r="B483" s="141"/>
      <c r="C483" s="141"/>
      <c r="D483" s="141"/>
      <c r="E483" s="141"/>
      <c r="F483" s="435"/>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x14ac:dyDescent="0.2">
      <c r="A484" s="141"/>
      <c r="B484" s="141"/>
      <c r="C484" s="141"/>
      <c r="D484" s="141"/>
      <c r="E484" s="141"/>
      <c r="F484" s="435"/>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x14ac:dyDescent="0.2">
      <c r="A485" s="141"/>
      <c r="B485" s="141"/>
      <c r="C485" s="141"/>
      <c r="D485" s="141"/>
      <c r="E485" s="141"/>
      <c r="F485" s="435"/>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x14ac:dyDescent="0.2">
      <c r="A486" s="141"/>
      <c r="B486" s="141"/>
      <c r="C486" s="141"/>
      <c r="D486" s="141"/>
      <c r="E486" s="141"/>
      <c r="F486" s="435"/>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x14ac:dyDescent="0.2">
      <c r="A487" s="141"/>
      <c r="B487" s="141"/>
      <c r="C487" s="141"/>
      <c r="D487" s="141"/>
      <c r="E487" s="141"/>
      <c r="F487" s="435"/>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x14ac:dyDescent="0.2">
      <c r="A488" s="141"/>
      <c r="B488" s="141"/>
      <c r="C488" s="141"/>
      <c r="D488" s="141"/>
      <c r="E488" s="141"/>
      <c r="F488" s="435"/>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x14ac:dyDescent="0.2">
      <c r="A489" s="141"/>
      <c r="B489" s="141"/>
      <c r="C489" s="141"/>
      <c r="D489" s="141"/>
      <c r="E489" s="141"/>
      <c r="F489" s="435"/>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x14ac:dyDescent="0.2">
      <c r="A490" s="141"/>
      <c r="B490" s="141"/>
      <c r="C490" s="141"/>
      <c r="D490" s="141"/>
      <c r="E490" s="141"/>
      <c r="F490" s="435"/>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x14ac:dyDescent="0.2">
      <c r="A491" s="141"/>
      <c r="B491" s="141"/>
      <c r="C491" s="141"/>
      <c r="D491" s="141"/>
      <c r="E491" s="141"/>
      <c r="F491" s="435"/>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x14ac:dyDescent="0.2">
      <c r="A492" s="141"/>
      <c r="B492" s="141"/>
      <c r="C492" s="141"/>
      <c r="D492" s="141"/>
      <c r="E492" s="141"/>
      <c r="F492" s="435"/>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x14ac:dyDescent="0.2">
      <c r="A493" s="141"/>
      <c r="B493" s="141"/>
      <c r="C493" s="141"/>
      <c r="D493" s="141"/>
      <c r="E493" s="141"/>
      <c r="F493" s="435"/>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x14ac:dyDescent="0.2">
      <c r="A494" s="141"/>
      <c r="B494" s="141"/>
      <c r="C494" s="141"/>
      <c r="D494" s="141"/>
      <c r="E494" s="141"/>
      <c r="F494" s="435"/>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x14ac:dyDescent="0.2">
      <c r="A495" s="141"/>
      <c r="B495" s="141"/>
      <c r="C495" s="141"/>
      <c r="D495" s="141"/>
      <c r="E495" s="141"/>
      <c r="F495" s="435"/>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x14ac:dyDescent="0.2">
      <c r="A496" s="141"/>
      <c r="B496" s="141"/>
      <c r="C496" s="141"/>
      <c r="D496" s="141"/>
      <c r="E496" s="141"/>
      <c r="F496" s="435"/>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x14ac:dyDescent="0.2">
      <c r="A497" s="141"/>
      <c r="B497" s="141"/>
      <c r="C497" s="141"/>
      <c r="D497" s="141"/>
      <c r="E497" s="141"/>
      <c r="F497" s="435"/>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x14ac:dyDescent="0.2">
      <c r="A498" s="141"/>
      <c r="B498" s="141"/>
      <c r="C498" s="141"/>
      <c r="D498" s="141"/>
      <c r="E498" s="141"/>
      <c r="F498" s="435"/>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x14ac:dyDescent="0.2">
      <c r="A499" s="141"/>
      <c r="B499" s="141"/>
      <c r="C499" s="141"/>
      <c r="D499" s="141"/>
      <c r="E499" s="141"/>
      <c r="F499" s="435"/>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x14ac:dyDescent="0.2">
      <c r="A500" s="141"/>
      <c r="B500" s="141"/>
      <c r="C500" s="141"/>
      <c r="D500" s="141"/>
      <c r="E500" s="141"/>
      <c r="F500" s="435"/>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x14ac:dyDescent="0.2">
      <c r="A501" s="141"/>
      <c r="B501" s="141"/>
      <c r="C501" s="141"/>
      <c r="D501" s="141"/>
      <c r="E501" s="141"/>
      <c r="F501" s="435"/>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x14ac:dyDescent="0.2">
      <c r="A502" s="141"/>
      <c r="B502" s="141"/>
      <c r="C502" s="141"/>
      <c r="D502" s="141"/>
      <c r="E502" s="141"/>
      <c r="F502" s="435"/>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x14ac:dyDescent="0.2">
      <c r="A503" s="141"/>
      <c r="B503" s="141"/>
      <c r="C503" s="141"/>
      <c r="D503" s="141"/>
      <c r="E503" s="141"/>
      <c r="F503" s="435"/>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x14ac:dyDescent="0.2">
      <c r="A504" s="141"/>
      <c r="B504" s="141"/>
      <c r="C504" s="141"/>
      <c r="D504" s="141"/>
      <c r="E504" s="141"/>
      <c r="F504" s="435"/>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x14ac:dyDescent="0.2">
      <c r="A505" s="141"/>
      <c r="B505" s="141"/>
      <c r="C505" s="141"/>
      <c r="D505" s="141"/>
      <c r="E505" s="141"/>
      <c r="F505" s="435"/>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x14ac:dyDescent="0.2">
      <c r="A506" s="141"/>
      <c r="B506" s="141"/>
      <c r="C506" s="141"/>
      <c r="D506" s="141"/>
      <c r="E506" s="141"/>
      <c r="F506" s="435"/>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x14ac:dyDescent="0.2">
      <c r="A507" s="141"/>
      <c r="B507" s="141"/>
      <c r="C507" s="141"/>
      <c r="D507" s="141"/>
      <c r="E507" s="141"/>
      <c r="F507" s="435"/>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x14ac:dyDescent="0.2">
      <c r="A508" s="141"/>
      <c r="B508" s="141"/>
      <c r="C508" s="141"/>
      <c r="D508" s="141"/>
      <c r="E508" s="141"/>
      <c r="F508" s="435"/>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x14ac:dyDescent="0.2">
      <c r="A509" s="141"/>
      <c r="B509" s="141"/>
      <c r="C509" s="141"/>
      <c r="D509" s="141"/>
      <c r="E509" s="141"/>
      <c r="F509" s="435"/>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x14ac:dyDescent="0.2">
      <c r="A510" s="141"/>
      <c r="B510" s="141"/>
      <c r="C510" s="141"/>
      <c r="D510" s="141"/>
      <c r="E510" s="141"/>
      <c r="F510" s="435"/>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x14ac:dyDescent="0.2">
      <c r="A511" s="141"/>
      <c r="B511" s="141"/>
      <c r="C511" s="141"/>
      <c r="D511" s="141"/>
      <c r="E511" s="141"/>
      <c r="F511" s="435"/>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x14ac:dyDescent="0.2">
      <c r="A512" s="141"/>
      <c r="B512" s="141"/>
      <c r="C512" s="141"/>
      <c r="D512" s="141"/>
      <c r="E512" s="141"/>
      <c r="F512" s="435"/>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x14ac:dyDescent="0.2">
      <c r="A513" s="141"/>
      <c r="B513" s="141"/>
      <c r="C513" s="141"/>
      <c r="D513" s="141"/>
      <c r="E513" s="141"/>
      <c r="F513" s="435"/>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x14ac:dyDescent="0.2">
      <c r="A514" s="141"/>
      <c r="B514" s="141"/>
      <c r="C514" s="141"/>
      <c r="D514" s="141"/>
      <c r="E514" s="141"/>
      <c r="F514" s="435"/>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x14ac:dyDescent="0.2">
      <c r="A515" s="141"/>
      <c r="B515" s="141"/>
      <c r="C515" s="141"/>
      <c r="D515" s="141"/>
      <c r="E515" s="141"/>
      <c r="F515" s="435"/>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x14ac:dyDescent="0.2">
      <c r="A516" s="141"/>
      <c r="B516" s="141"/>
      <c r="C516" s="141"/>
      <c r="D516" s="141"/>
      <c r="E516" s="141"/>
      <c r="F516" s="435"/>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x14ac:dyDescent="0.2">
      <c r="A517" s="141"/>
      <c r="B517" s="141"/>
      <c r="C517" s="141"/>
      <c r="D517" s="141"/>
      <c r="E517" s="141"/>
      <c r="F517" s="435"/>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x14ac:dyDescent="0.2">
      <c r="A518" s="141"/>
      <c r="B518" s="141"/>
      <c r="C518" s="141"/>
      <c r="D518" s="141"/>
      <c r="E518" s="141"/>
      <c r="F518" s="435"/>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x14ac:dyDescent="0.2">
      <c r="A519" s="141"/>
      <c r="B519" s="141"/>
      <c r="C519" s="141"/>
      <c r="D519" s="141"/>
      <c r="E519" s="141"/>
      <c r="F519" s="435"/>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x14ac:dyDescent="0.2">
      <c r="A520" s="141"/>
      <c r="B520" s="141"/>
      <c r="C520" s="141"/>
      <c r="D520" s="141"/>
      <c r="E520" s="141"/>
      <c r="F520" s="435"/>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x14ac:dyDescent="0.2">
      <c r="A521" s="141"/>
      <c r="B521" s="141"/>
      <c r="C521" s="141"/>
      <c r="D521" s="141"/>
      <c r="E521" s="141"/>
      <c r="F521" s="435"/>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x14ac:dyDescent="0.2">
      <c r="A522" s="141"/>
      <c r="B522" s="141"/>
      <c r="C522" s="141"/>
      <c r="D522" s="141"/>
      <c r="E522" s="141"/>
      <c r="F522" s="435"/>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x14ac:dyDescent="0.2">
      <c r="A523" s="141"/>
      <c r="B523" s="141"/>
      <c r="C523" s="141"/>
      <c r="D523" s="141"/>
      <c r="E523" s="141"/>
      <c r="F523" s="435"/>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x14ac:dyDescent="0.2">
      <c r="A524" s="141"/>
      <c r="B524" s="141"/>
      <c r="C524" s="141"/>
      <c r="D524" s="141"/>
      <c r="E524" s="141"/>
      <c r="F524" s="435"/>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x14ac:dyDescent="0.2">
      <c r="A525" s="141"/>
      <c r="B525" s="141"/>
      <c r="C525" s="141"/>
      <c r="D525" s="141"/>
      <c r="E525" s="141"/>
      <c r="F525" s="435"/>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x14ac:dyDescent="0.2">
      <c r="A526" s="141"/>
      <c r="B526" s="141"/>
      <c r="C526" s="141"/>
      <c r="D526" s="141"/>
      <c r="E526" s="141"/>
      <c r="F526" s="435"/>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x14ac:dyDescent="0.2">
      <c r="A527" s="141"/>
      <c r="B527" s="141"/>
      <c r="C527" s="141"/>
      <c r="D527" s="141"/>
      <c r="E527" s="141"/>
      <c r="F527" s="435"/>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x14ac:dyDescent="0.2">
      <c r="A528" s="141"/>
      <c r="B528" s="141"/>
      <c r="C528" s="141"/>
      <c r="D528" s="141"/>
      <c r="E528" s="141"/>
      <c r="F528" s="435"/>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x14ac:dyDescent="0.2">
      <c r="A529" s="141"/>
      <c r="B529" s="141"/>
      <c r="C529" s="141"/>
      <c r="D529" s="141"/>
      <c r="E529" s="141"/>
      <c r="F529" s="435"/>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x14ac:dyDescent="0.2">
      <c r="A530" s="141"/>
      <c r="B530" s="141"/>
      <c r="C530" s="141"/>
      <c r="D530" s="141"/>
      <c r="E530" s="141"/>
      <c r="F530" s="435"/>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x14ac:dyDescent="0.2">
      <c r="A531" s="141"/>
      <c r="B531" s="141"/>
      <c r="C531" s="141"/>
      <c r="D531" s="141"/>
      <c r="E531" s="141"/>
      <c r="F531" s="435"/>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x14ac:dyDescent="0.2">
      <c r="A532" s="141"/>
      <c r="B532" s="141"/>
      <c r="C532" s="141"/>
      <c r="D532" s="141"/>
      <c r="E532" s="141"/>
      <c r="F532" s="435"/>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x14ac:dyDescent="0.2">
      <c r="A533" s="141"/>
      <c r="B533" s="141"/>
      <c r="C533" s="141"/>
      <c r="D533" s="141"/>
      <c r="E533" s="141"/>
      <c r="F533" s="435"/>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x14ac:dyDescent="0.2">
      <c r="A534" s="141"/>
      <c r="B534" s="141"/>
      <c r="C534" s="141"/>
      <c r="D534" s="141"/>
      <c r="E534" s="141"/>
      <c r="F534" s="435"/>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x14ac:dyDescent="0.2">
      <c r="A535" s="141"/>
      <c r="B535" s="141"/>
      <c r="C535" s="141"/>
      <c r="D535" s="141"/>
      <c r="E535" s="141"/>
      <c r="F535" s="435"/>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x14ac:dyDescent="0.2">
      <c r="A536" s="141"/>
      <c r="B536" s="141"/>
      <c r="C536" s="141"/>
      <c r="D536" s="141"/>
      <c r="E536" s="141"/>
      <c r="F536" s="435"/>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x14ac:dyDescent="0.2">
      <c r="A537" s="141"/>
      <c r="B537" s="141"/>
      <c r="C537" s="141"/>
      <c r="D537" s="141"/>
      <c r="E537" s="141"/>
      <c r="F537" s="435"/>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x14ac:dyDescent="0.2">
      <c r="A538" s="141"/>
      <c r="B538" s="141"/>
      <c r="C538" s="141"/>
      <c r="D538" s="141"/>
      <c r="E538" s="141"/>
      <c r="F538" s="435"/>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x14ac:dyDescent="0.2">
      <c r="A539" s="141"/>
      <c r="B539" s="141"/>
      <c r="C539" s="141"/>
      <c r="D539" s="141"/>
      <c r="E539" s="141"/>
      <c r="F539" s="435"/>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x14ac:dyDescent="0.2">
      <c r="A540" s="141"/>
      <c r="B540" s="141"/>
      <c r="C540" s="141"/>
      <c r="D540" s="141"/>
      <c r="E540" s="141"/>
      <c r="F540" s="435"/>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x14ac:dyDescent="0.2">
      <c r="A541" s="141"/>
      <c r="B541" s="141"/>
      <c r="C541" s="141"/>
      <c r="D541" s="141"/>
      <c r="E541" s="141"/>
      <c r="F541" s="435"/>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x14ac:dyDescent="0.2">
      <c r="A542" s="141"/>
      <c r="B542" s="141"/>
      <c r="C542" s="141"/>
      <c r="D542" s="141"/>
      <c r="E542" s="141"/>
      <c r="F542" s="435"/>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x14ac:dyDescent="0.2">
      <c r="A543" s="141"/>
      <c r="B543" s="141"/>
      <c r="C543" s="141"/>
      <c r="D543" s="141"/>
      <c r="E543" s="141"/>
      <c r="F543" s="435"/>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x14ac:dyDescent="0.2">
      <c r="A544" s="141"/>
      <c r="B544" s="141"/>
      <c r="C544" s="141"/>
      <c r="D544" s="141"/>
      <c r="E544" s="141"/>
      <c r="F544" s="435"/>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x14ac:dyDescent="0.2">
      <c r="A545" s="141"/>
      <c r="B545" s="141"/>
      <c r="C545" s="141"/>
      <c r="D545" s="141"/>
      <c r="E545" s="141"/>
      <c r="F545" s="435"/>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x14ac:dyDescent="0.2">
      <c r="A546" s="141"/>
      <c r="B546" s="141"/>
      <c r="C546" s="141"/>
      <c r="D546" s="141"/>
      <c r="E546" s="141"/>
      <c r="F546" s="435"/>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x14ac:dyDescent="0.2">
      <c r="A547" s="141"/>
      <c r="B547" s="141"/>
      <c r="C547" s="141"/>
      <c r="D547" s="141"/>
      <c r="E547" s="141"/>
      <c r="F547" s="435"/>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x14ac:dyDescent="0.2">
      <c r="A548" s="141"/>
      <c r="B548" s="141"/>
      <c r="C548" s="141"/>
      <c r="D548" s="141"/>
      <c r="E548" s="141"/>
      <c r="F548" s="435"/>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x14ac:dyDescent="0.2">
      <c r="A549" s="141"/>
      <c r="B549" s="141"/>
      <c r="C549" s="141"/>
      <c r="D549" s="141"/>
      <c r="E549" s="141"/>
      <c r="F549" s="435"/>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x14ac:dyDescent="0.2">
      <c r="A550" s="141"/>
      <c r="B550" s="141"/>
      <c r="C550" s="141"/>
      <c r="D550" s="141"/>
      <c r="E550" s="141"/>
      <c r="F550" s="435"/>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x14ac:dyDescent="0.2">
      <c r="A551" s="141"/>
      <c r="B551" s="141"/>
      <c r="C551" s="141"/>
      <c r="D551" s="141"/>
      <c r="E551" s="141"/>
      <c r="F551" s="435"/>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x14ac:dyDescent="0.2">
      <c r="A552" s="141"/>
      <c r="B552" s="141"/>
      <c r="C552" s="141"/>
      <c r="D552" s="141"/>
      <c r="E552" s="141"/>
      <c r="F552" s="435"/>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x14ac:dyDescent="0.2">
      <c r="A553" s="141"/>
      <c r="B553" s="141"/>
      <c r="C553" s="141"/>
      <c r="D553" s="141"/>
      <c r="E553" s="141"/>
      <c r="F553" s="435"/>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x14ac:dyDescent="0.2">
      <c r="A554" s="141"/>
      <c r="B554" s="141"/>
      <c r="C554" s="141"/>
      <c r="D554" s="141"/>
      <c r="E554" s="141"/>
      <c r="F554" s="435"/>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x14ac:dyDescent="0.2">
      <c r="A555" s="141"/>
      <c r="B555" s="141"/>
      <c r="C555" s="141"/>
      <c r="D555" s="141"/>
      <c r="E555" s="141"/>
      <c r="F555" s="435"/>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x14ac:dyDescent="0.2">
      <c r="A556" s="141"/>
      <c r="B556" s="141"/>
      <c r="C556" s="141"/>
      <c r="D556" s="141"/>
      <c r="E556" s="141"/>
      <c r="F556" s="435"/>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x14ac:dyDescent="0.2">
      <c r="A557" s="141"/>
      <c r="B557" s="141"/>
      <c r="C557" s="141"/>
      <c r="D557" s="141"/>
      <c r="E557" s="141"/>
      <c r="F557" s="435"/>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x14ac:dyDescent="0.2">
      <c r="A558" s="141"/>
      <c r="B558" s="141"/>
      <c r="C558" s="141"/>
      <c r="D558" s="141"/>
      <c r="E558" s="141"/>
      <c r="F558" s="435"/>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x14ac:dyDescent="0.2">
      <c r="A559" s="141"/>
      <c r="B559" s="141"/>
      <c r="C559" s="141"/>
      <c r="D559" s="141"/>
      <c r="E559" s="141"/>
      <c r="F559" s="435"/>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x14ac:dyDescent="0.2">
      <c r="A560" s="141"/>
      <c r="B560" s="141"/>
      <c r="C560" s="141"/>
      <c r="D560" s="141"/>
      <c r="E560" s="141"/>
      <c r="F560" s="435"/>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x14ac:dyDescent="0.2">
      <c r="A561" s="141"/>
      <c r="B561" s="141"/>
      <c r="C561" s="141"/>
      <c r="D561" s="141"/>
      <c r="E561" s="141"/>
      <c r="F561" s="435"/>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x14ac:dyDescent="0.2">
      <c r="A562" s="141"/>
      <c r="B562" s="141"/>
      <c r="C562" s="141"/>
      <c r="D562" s="141"/>
      <c r="E562" s="141"/>
      <c r="F562" s="435"/>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x14ac:dyDescent="0.2">
      <c r="A563" s="141"/>
      <c r="B563" s="141"/>
      <c r="C563" s="141"/>
      <c r="D563" s="141"/>
      <c r="E563" s="141"/>
      <c r="F563" s="435"/>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x14ac:dyDescent="0.2">
      <c r="A564" s="141"/>
      <c r="B564" s="141"/>
      <c r="C564" s="141"/>
      <c r="D564" s="141"/>
      <c r="E564" s="141"/>
      <c r="F564" s="435"/>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x14ac:dyDescent="0.2">
      <c r="A565" s="141"/>
      <c r="B565" s="141"/>
      <c r="C565" s="141"/>
      <c r="D565" s="141"/>
      <c r="E565" s="141"/>
      <c r="F565" s="435"/>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x14ac:dyDescent="0.2">
      <c r="A566" s="141"/>
      <c r="B566" s="141"/>
      <c r="C566" s="141"/>
      <c r="D566" s="141"/>
      <c r="E566" s="141"/>
      <c r="F566" s="435"/>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x14ac:dyDescent="0.2">
      <c r="A567" s="141"/>
      <c r="B567" s="141"/>
      <c r="C567" s="141"/>
      <c r="D567" s="141"/>
      <c r="E567" s="141"/>
      <c r="F567" s="435"/>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x14ac:dyDescent="0.2">
      <c r="A568" s="141"/>
      <c r="B568" s="141"/>
      <c r="C568" s="141"/>
      <c r="D568" s="141"/>
      <c r="E568" s="141"/>
      <c r="F568" s="435"/>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x14ac:dyDescent="0.2">
      <c r="A569" s="141"/>
      <c r="B569" s="141"/>
      <c r="C569" s="141"/>
      <c r="D569" s="141"/>
      <c r="E569" s="141"/>
      <c r="F569" s="435"/>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x14ac:dyDescent="0.2">
      <c r="A570" s="141"/>
      <c r="B570" s="141"/>
      <c r="C570" s="141"/>
      <c r="D570" s="141"/>
      <c r="E570" s="141"/>
      <c r="F570" s="435"/>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x14ac:dyDescent="0.2">
      <c r="A571" s="141"/>
      <c r="B571" s="141"/>
      <c r="C571" s="141"/>
      <c r="D571" s="141"/>
      <c r="E571" s="141"/>
      <c r="F571" s="435"/>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x14ac:dyDescent="0.2">
      <c r="A572" s="141"/>
      <c r="B572" s="141"/>
      <c r="C572" s="141"/>
      <c r="D572" s="141"/>
      <c r="E572" s="141"/>
      <c r="F572" s="435"/>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x14ac:dyDescent="0.2">
      <c r="A573" s="141"/>
      <c r="B573" s="141"/>
      <c r="C573" s="141"/>
      <c r="D573" s="141"/>
      <c r="E573" s="141"/>
      <c r="F573" s="435"/>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x14ac:dyDescent="0.2">
      <c r="A574" s="141"/>
      <c r="B574" s="141"/>
      <c r="C574" s="141"/>
      <c r="D574" s="141"/>
      <c r="E574" s="141"/>
      <c r="F574" s="435"/>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x14ac:dyDescent="0.2">
      <c r="A575" s="141"/>
      <c r="B575" s="141"/>
      <c r="C575" s="141"/>
      <c r="D575" s="141"/>
      <c r="E575" s="141"/>
      <c r="F575" s="435"/>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x14ac:dyDescent="0.2">
      <c r="A576" s="141"/>
      <c r="B576" s="141"/>
      <c r="C576" s="141"/>
      <c r="D576" s="141"/>
      <c r="E576" s="141"/>
      <c r="F576" s="435"/>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x14ac:dyDescent="0.2">
      <c r="A577" s="141"/>
      <c r="B577" s="141"/>
      <c r="C577" s="141"/>
      <c r="D577" s="141"/>
      <c r="E577" s="141"/>
      <c r="F577" s="435"/>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x14ac:dyDescent="0.2">
      <c r="A578" s="141"/>
      <c r="B578" s="141"/>
      <c r="C578" s="141"/>
      <c r="D578" s="141"/>
      <c r="E578" s="141"/>
      <c r="F578" s="435"/>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x14ac:dyDescent="0.2">
      <c r="A579" s="141"/>
      <c r="B579" s="141"/>
      <c r="C579" s="141"/>
      <c r="D579" s="141"/>
      <c r="E579" s="141"/>
      <c r="F579" s="435"/>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x14ac:dyDescent="0.2">
      <c r="A580" s="141"/>
      <c r="B580" s="141"/>
      <c r="C580" s="141"/>
      <c r="D580" s="141"/>
      <c r="E580" s="141"/>
      <c r="F580" s="435"/>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x14ac:dyDescent="0.2">
      <c r="A581" s="141"/>
      <c r="B581" s="141"/>
      <c r="C581" s="141"/>
      <c r="D581" s="141"/>
      <c r="E581" s="141"/>
      <c r="F581" s="435"/>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x14ac:dyDescent="0.2">
      <c r="A582" s="141"/>
      <c r="B582" s="141"/>
      <c r="C582" s="141"/>
      <c r="D582" s="141"/>
      <c r="E582" s="141"/>
      <c r="F582" s="435"/>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x14ac:dyDescent="0.2">
      <c r="A583" s="141"/>
      <c r="B583" s="141"/>
      <c r="C583" s="141"/>
      <c r="D583" s="141"/>
      <c r="E583" s="141"/>
      <c r="F583" s="435"/>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x14ac:dyDescent="0.2">
      <c r="A584" s="141"/>
      <c r="B584" s="141"/>
      <c r="C584" s="141"/>
      <c r="D584" s="141"/>
      <c r="E584" s="141"/>
      <c r="F584" s="435"/>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x14ac:dyDescent="0.2">
      <c r="A585" s="141"/>
      <c r="B585" s="141"/>
      <c r="C585" s="141"/>
      <c r="D585" s="141"/>
      <c r="E585" s="141"/>
      <c r="F585" s="435"/>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x14ac:dyDescent="0.2">
      <c r="A586" s="141"/>
      <c r="B586" s="141"/>
      <c r="C586" s="141"/>
      <c r="D586" s="141"/>
      <c r="E586" s="141"/>
      <c r="F586" s="435"/>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x14ac:dyDescent="0.2">
      <c r="A587" s="141"/>
      <c r="B587" s="141"/>
      <c r="C587" s="141"/>
      <c r="D587" s="141"/>
      <c r="E587" s="141"/>
      <c r="F587" s="435"/>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x14ac:dyDescent="0.2">
      <c r="A588" s="141"/>
      <c r="B588" s="141"/>
      <c r="C588" s="141"/>
      <c r="D588" s="141"/>
      <c r="E588" s="141"/>
      <c r="F588" s="435"/>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x14ac:dyDescent="0.2">
      <c r="A589" s="141"/>
      <c r="B589" s="141"/>
      <c r="C589" s="141"/>
      <c r="D589" s="141"/>
      <c r="E589" s="141"/>
      <c r="F589" s="435"/>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x14ac:dyDescent="0.2">
      <c r="A590" s="141"/>
      <c r="B590" s="141"/>
      <c r="C590" s="141"/>
      <c r="D590" s="141"/>
      <c r="E590" s="141"/>
      <c r="F590" s="435"/>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x14ac:dyDescent="0.2">
      <c r="A591" s="141"/>
      <c r="B591" s="141"/>
      <c r="C591" s="141"/>
      <c r="D591" s="141"/>
      <c r="E591" s="141"/>
      <c r="F591" s="435"/>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x14ac:dyDescent="0.2">
      <c r="A592" s="141"/>
      <c r="B592" s="141"/>
      <c r="C592" s="141"/>
      <c r="D592" s="141"/>
      <c r="E592" s="141"/>
      <c r="F592" s="435"/>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x14ac:dyDescent="0.2">
      <c r="A593" s="141"/>
      <c r="B593" s="141"/>
      <c r="C593" s="141"/>
      <c r="D593" s="141"/>
      <c r="E593" s="141"/>
      <c r="F593" s="435"/>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x14ac:dyDescent="0.2">
      <c r="A594" s="141"/>
      <c r="B594" s="141"/>
      <c r="C594" s="141"/>
      <c r="D594" s="141"/>
      <c r="E594" s="141"/>
      <c r="F594" s="435"/>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x14ac:dyDescent="0.2">
      <c r="A595" s="141"/>
      <c r="B595" s="141"/>
      <c r="C595" s="141"/>
      <c r="D595" s="141"/>
      <c r="E595" s="141"/>
      <c r="F595" s="435"/>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x14ac:dyDescent="0.2">
      <c r="A596" s="141"/>
      <c r="B596" s="141"/>
      <c r="C596" s="141"/>
      <c r="D596" s="141"/>
      <c r="E596" s="141"/>
      <c r="F596" s="435"/>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x14ac:dyDescent="0.2">
      <c r="A597" s="141"/>
      <c r="B597" s="141"/>
      <c r="C597" s="141"/>
      <c r="D597" s="141"/>
      <c r="E597" s="141"/>
      <c r="F597" s="435"/>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x14ac:dyDescent="0.2">
      <c r="A598" s="141"/>
      <c r="B598" s="141"/>
      <c r="C598" s="141"/>
      <c r="D598" s="141"/>
      <c r="E598" s="141"/>
      <c r="F598" s="435"/>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x14ac:dyDescent="0.2">
      <c r="A599" s="141"/>
      <c r="B599" s="141"/>
      <c r="C599" s="141"/>
      <c r="D599" s="141"/>
      <c r="E599" s="141"/>
      <c r="F599" s="435"/>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x14ac:dyDescent="0.2">
      <c r="A600" s="141"/>
      <c r="B600" s="141"/>
      <c r="C600" s="141"/>
      <c r="D600" s="141"/>
      <c r="E600" s="141"/>
      <c r="F600" s="435"/>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x14ac:dyDescent="0.2">
      <c r="A601" s="141"/>
      <c r="B601" s="141"/>
      <c r="C601" s="141"/>
      <c r="D601" s="141"/>
      <c r="E601" s="141"/>
      <c r="F601" s="435"/>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x14ac:dyDescent="0.2">
      <c r="A602" s="141"/>
      <c r="B602" s="141"/>
      <c r="C602" s="141"/>
      <c r="D602" s="141"/>
      <c r="E602" s="141"/>
      <c r="F602" s="435"/>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x14ac:dyDescent="0.2">
      <c r="A603" s="141"/>
      <c r="B603" s="141"/>
      <c r="C603" s="141"/>
      <c r="D603" s="141"/>
      <c r="E603" s="141"/>
      <c r="F603" s="435"/>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x14ac:dyDescent="0.2">
      <c r="A604" s="141"/>
      <c r="B604" s="141"/>
      <c r="C604" s="141"/>
      <c r="D604" s="141"/>
      <c r="E604" s="141"/>
      <c r="F604" s="435"/>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x14ac:dyDescent="0.2">
      <c r="A605" s="141"/>
      <c r="B605" s="141"/>
      <c r="C605" s="141"/>
      <c r="D605" s="141"/>
      <c r="E605" s="141"/>
      <c r="F605" s="435"/>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x14ac:dyDescent="0.2">
      <c r="A606" s="141"/>
      <c r="B606" s="141"/>
      <c r="C606" s="141"/>
      <c r="D606" s="141"/>
      <c r="E606" s="141"/>
      <c r="F606" s="435"/>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x14ac:dyDescent="0.2">
      <c r="A607" s="141"/>
      <c r="B607" s="141"/>
      <c r="C607" s="141"/>
      <c r="D607" s="141"/>
      <c r="E607" s="141"/>
      <c r="F607" s="435"/>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x14ac:dyDescent="0.2">
      <c r="A608" s="141"/>
      <c r="B608" s="141"/>
      <c r="C608" s="141"/>
      <c r="D608" s="141"/>
      <c r="E608" s="141"/>
      <c r="F608" s="435"/>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x14ac:dyDescent="0.2">
      <c r="A609" s="141"/>
      <c r="B609" s="141"/>
      <c r="C609" s="141"/>
      <c r="D609" s="141"/>
      <c r="E609" s="141"/>
      <c r="F609" s="435"/>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x14ac:dyDescent="0.2">
      <c r="A610" s="141"/>
      <c r="B610" s="141"/>
      <c r="C610" s="141"/>
      <c r="D610" s="141"/>
      <c r="E610" s="141"/>
      <c r="F610" s="435"/>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x14ac:dyDescent="0.2">
      <c r="A611" s="141"/>
      <c r="B611" s="141"/>
      <c r="C611" s="141"/>
      <c r="D611" s="141"/>
      <c r="E611" s="141"/>
      <c r="F611" s="435"/>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x14ac:dyDescent="0.2">
      <c r="A612" s="141"/>
      <c r="B612" s="141"/>
      <c r="C612" s="141"/>
      <c r="D612" s="141"/>
      <c r="E612" s="141"/>
      <c r="F612" s="435"/>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x14ac:dyDescent="0.2">
      <c r="A613" s="141"/>
      <c r="B613" s="141"/>
      <c r="C613" s="141"/>
      <c r="D613" s="141"/>
      <c r="E613" s="141"/>
      <c r="F613" s="435"/>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x14ac:dyDescent="0.2">
      <c r="A614" s="141"/>
      <c r="B614" s="141"/>
      <c r="C614" s="141"/>
      <c r="D614" s="141"/>
      <c r="E614" s="141"/>
      <c r="F614" s="435"/>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x14ac:dyDescent="0.2">
      <c r="A615" s="141"/>
      <c r="B615" s="141"/>
      <c r="C615" s="141"/>
      <c r="D615" s="141"/>
      <c r="E615" s="141"/>
      <c r="F615" s="435"/>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x14ac:dyDescent="0.2">
      <c r="A616" s="141"/>
      <c r="B616" s="141"/>
      <c r="C616" s="141"/>
      <c r="D616" s="141"/>
      <c r="E616" s="141"/>
      <c r="F616" s="435"/>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x14ac:dyDescent="0.2">
      <c r="A617" s="141"/>
      <c r="B617" s="141"/>
      <c r="C617" s="141"/>
      <c r="D617" s="141"/>
      <c r="E617" s="141"/>
      <c r="F617" s="435"/>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x14ac:dyDescent="0.2">
      <c r="A618" s="141"/>
      <c r="B618" s="141"/>
      <c r="C618" s="141"/>
      <c r="D618" s="141"/>
      <c r="E618" s="141"/>
      <c r="F618" s="435"/>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x14ac:dyDescent="0.2">
      <c r="A619" s="141"/>
      <c r="B619" s="141"/>
      <c r="C619" s="141"/>
      <c r="D619" s="141"/>
      <c r="E619" s="141"/>
      <c r="F619" s="435"/>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x14ac:dyDescent="0.2">
      <c r="A620" s="141"/>
      <c r="B620" s="141"/>
      <c r="C620" s="141"/>
      <c r="D620" s="141"/>
      <c r="E620" s="141"/>
      <c r="F620" s="435"/>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x14ac:dyDescent="0.2">
      <c r="A621" s="141"/>
      <c r="B621" s="141"/>
      <c r="C621" s="141"/>
      <c r="D621" s="141"/>
      <c r="E621" s="141"/>
      <c r="F621" s="435"/>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x14ac:dyDescent="0.2">
      <c r="A622" s="141"/>
      <c r="B622" s="141"/>
      <c r="C622" s="141"/>
      <c r="D622" s="141"/>
      <c r="E622" s="141"/>
      <c r="F622" s="435"/>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x14ac:dyDescent="0.2">
      <c r="A623" s="141"/>
      <c r="B623" s="141"/>
      <c r="C623" s="141"/>
      <c r="D623" s="141"/>
      <c r="E623" s="141"/>
      <c r="F623" s="435"/>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x14ac:dyDescent="0.2">
      <c r="A624" s="141"/>
      <c r="B624" s="141"/>
      <c r="C624" s="141"/>
      <c r="D624" s="141"/>
      <c r="E624" s="141"/>
      <c r="F624" s="435"/>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x14ac:dyDescent="0.2">
      <c r="A625" s="141"/>
      <c r="B625" s="141"/>
      <c r="C625" s="141"/>
      <c r="D625" s="141"/>
      <c r="E625" s="141"/>
      <c r="F625" s="435"/>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x14ac:dyDescent="0.2">
      <c r="A626" s="141"/>
      <c r="B626" s="141"/>
      <c r="C626" s="141"/>
      <c r="D626" s="141"/>
      <c r="E626" s="141"/>
      <c r="F626" s="435"/>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x14ac:dyDescent="0.2">
      <c r="A627" s="141"/>
      <c r="B627" s="141"/>
      <c r="C627" s="141"/>
      <c r="D627" s="141"/>
      <c r="E627" s="141"/>
      <c r="F627" s="435"/>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x14ac:dyDescent="0.2">
      <c r="A628" s="141"/>
      <c r="B628" s="141"/>
      <c r="C628" s="141"/>
      <c r="D628" s="141"/>
      <c r="E628" s="141"/>
      <c r="F628" s="435"/>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x14ac:dyDescent="0.2">
      <c r="A629" s="141"/>
      <c r="B629" s="141"/>
      <c r="C629" s="141"/>
      <c r="D629" s="141"/>
      <c r="E629" s="141"/>
      <c r="F629" s="435"/>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x14ac:dyDescent="0.2">
      <c r="A630" s="141"/>
      <c r="B630" s="141"/>
      <c r="C630" s="141"/>
      <c r="D630" s="141"/>
      <c r="E630" s="141"/>
      <c r="F630" s="435"/>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x14ac:dyDescent="0.2">
      <c r="A631" s="141"/>
      <c r="B631" s="141"/>
      <c r="C631" s="141"/>
      <c r="D631" s="141"/>
      <c r="E631" s="141"/>
      <c r="F631" s="435"/>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x14ac:dyDescent="0.2">
      <c r="A632" s="141"/>
      <c r="B632" s="141"/>
      <c r="C632" s="141"/>
      <c r="D632" s="141"/>
      <c r="E632" s="141"/>
      <c r="F632" s="435"/>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x14ac:dyDescent="0.2">
      <c r="A633" s="141"/>
      <c r="B633" s="141"/>
      <c r="C633" s="141"/>
      <c r="D633" s="141"/>
      <c r="E633" s="141"/>
      <c r="F633" s="435"/>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x14ac:dyDescent="0.2">
      <c r="A634" s="141"/>
      <c r="B634" s="141"/>
      <c r="C634" s="141"/>
      <c r="D634" s="141"/>
      <c r="E634" s="141"/>
      <c r="F634" s="435"/>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x14ac:dyDescent="0.2">
      <c r="A635" s="141"/>
      <c r="B635" s="141"/>
      <c r="C635" s="141"/>
      <c r="D635" s="141"/>
      <c r="E635" s="141"/>
      <c r="F635" s="435"/>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x14ac:dyDescent="0.2">
      <c r="A636" s="141"/>
      <c r="B636" s="141"/>
      <c r="C636" s="141"/>
      <c r="D636" s="141"/>
      <c r="E636" s="141"/>
      <c r="F636" s="435"/>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x14ac:dyDescent="0.2">
      <c r="A637" s="141"/>
      <c r="B637" s="141"/>
      <c r="C637" s="141"/>
      <c r="D637" s="141"/>
      <c r="E637" s="141"/>
      <c r="F637" s="435"/>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x14ac:dyDescent="0.2">
      <c r="A638" s="141"/>
      <c r="B638" s="141"/>
      <c r="C638" s="141"/>
      <c r="D638" s="141"/>
      <c r="E638" s="141"/>
      <c r="F638" s="435"/>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x14ac:dyDescent="0.2">
      <c r="A639" s="141"/>
      <c r="B639" s="141"/>
      <c r="C639" s="141"/>
      <c r="D639" s="141"/>
      <c r="E639" s="141"/>
      <c r="F639" s="435"/>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x14ac:dyDescent="0.2">
      <c r="A640" s="141"/>
      <c r="B640" s="141"/>
      <c r="C640" s="141"/>
      <c r="D640" s="141"/>
      <c r="E640" s="141"/>
      <c r="F640" s="435"/>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x14ac:dyDescent="0.2">
      <c r="A641" s="141"/>
      <c r="B641" s="141"/>
      <c r="C641" s="141"/>
      <c r="D641" s="141"/>
      <c r="E641" s="141"/>
      <c r="F641" s="435"/>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x14ac:dyDescent="0.2">
      <c r="A642" s="141"/>
      <c r="B642" s="141"/>
      <c r="C642" s="141"/>
      <c r="D642" s="141"/>
      <c r="E642" s="141"/>
      <c r="F642" s="435"/>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x14ac:dyDescent="0.2">
      <c r="A643" s="141"/>
      <c r="B643" s="141"/>
      <c r="C643" s="141"/>
      <c r="D643" s="141"/>
      <c r="E643" s="141"/>
      <c r="F643" s="435"/>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x14ac:dyDescent="0.2">
      <c r="A644" s="141"/>
      <c r="B644" s="141"/>
      <c r="C644" s="141"/>
      <c r="D644" s="141"/>
      <c r="E644" s="141"/>
      <c r="F644" s="435"/>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x14ac:dyDescent="0.2">
      <c r="A645" s="141"/>
      <c r="B645" s="141"/>
      <c r="C645" s="141"/>
      <c r="D645" s="141"/>
      <c r="E645" s="141"/>
      <c r="F645" s="435"/>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x14ac:dyDescent="0.2">
      <c r="A646" s="141"/>
      <c r="B646" s="141"/>
      <c r="C646" s="141"/>
      <c r="D646" s="141"/>
      <c r="E646" s="141"/>
      <c r="F646" s="435"/>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x14ac:dyDescent="0.2">
      <c r="A647" s="141"/>
      <c r="B647" s="141"/>
      <c r="C647" s="141"/>
      <c r="D647" s="141"/>
      <c r="E647" s="141"/>
      <c r="F647" s="435"/>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x14ac:dyDescent="0.2">
      <c r="A648" s="141"/>
      <c r="B648" s="141"/>
      <c r="C648" s="141"/>
      <c r="D648" s="141"/>
      <c r="E648" s="141"/>
      <c r="F648" s="435"/>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x14ac:dyDescent="0.2">
      <c r="A649" s="141"/>
      <c r="B649" s="141"/>
      <c r="C649" s="141"/>
      <c r="D649" s="141"/>
      <c r="E649" s="141"/>
      <c r="F649" s="435"/>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x14ac:dyDescent="0.2">
      <c r="A650" s="141"/>
      <c r="B650" s="141"/>
      <c r="C650" s="141"/>
      <c r="D650" s="141"/>
      <c r="E650" s="141"/>
      <c r="F650" s="435"/>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x14ac:dyDescent="0.2">
      <c r="A651" s="141"/>
      <c r="B651" s="141"/>
      <c r="C651" s="141"/>
      <c r="D651" s="141"/>
      <c r="E651" s="141"/>
      <c r="F651" s="435"/>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x14ac:dyDescent="0.2">
      <c r="A652" s="141"/>
      <c r="B652" s="141"/>
      <c r="C652" s="141"/>
      <c r="D652" s="141"/>
      <c r="E652" s="141"/>
      <c r="F652" s="435"/>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x14ac:dyDescent="0.2">
      <c r="A653" s="141"/>
      <c r="B653" s="141"/>
      <c r="C653" s="141"/>
      <c r="D653" s="141"/>
      <c r="E653" s="141"/>
      <c r="F653" s="435"/>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x14ac:dyDescent="0.2">
      <c r="A654" s="141"/>
      <c r="B654" s="141"/>
      <c r="C654" s="141"/>
      <c r="D654" s="141"/>
      <c r="E654" s="141"/>
      <c r="F654" s="435"/>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x14ac:dyDescent="0.2">
      <c r="A655" s="141"/>
      <c r="B655" s="141"/>
      <c r="C655" s="141"/>
      <c r="D655" s="141"/>
      <c r="E655" s="141"/>
      <c r="F655" s="435"/>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x14ac:dyDescent="0.2">
      <c r="A656" s="141"/>
      <c r="B656" s="141"/>
      <c r="C656" s="141"/>
      <c r="D656" s="141"/>
      <c r="E656" s="141"/>
      <c r="F656" s="435"/>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x14ac:dyDescent="0.2">
      <c r="A657" s="141"/>
      <c r="B657" s="141"/>
      <c r="C657" s="141"/>
      <c r="D657" s="141"/>
      <c r="E657" s="141"/>
      <c r="F657" s="435"/>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x14ac:dyDescent="0.2">
      <c r="A658" s="141"/>
      <c r="B658" s="141"/>
      <c r="C658" s="141"/>
      <c r="D658" s="141"/>
      <c r="E658" s="141"/>
      <c r="F658" s="435"/>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x14ac:dyDescent="0.2">
      <c r="A659" s="141"/>
      <c r="B659" s="141"/>
      <c r="C659" s="141"/>
      <c r="D659" s="141"/>
      <c r="E659" s="141"/>
      <c r="F659" s="435"/>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x14ac:dyDescent="0.2">
      <c r="A660" s="141"/>
      <c r="B660" s="141"/>
      <c r="C660" s="141"/>
      <c r="D660" s="141"/>
      <c r="E660" s="141"/>
      <c r="F660" s="435"/>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x14ac:dyDescent="0.2">
      <c r="A661" s="141"/>
      <c r="B661" s="141"/>
      <c r="C661" s="141"/>
      <c r="D661" s="141"/>
      <c r="E661" s="141"/>
      <c r="F661" s="435"/>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x14ac:dyDescent="0.2">
      <c r="A662" s="141"/>
      <c r="B662" s="141"/>
      <c r="C662" s="141"/>
      <c r="D662" s="141"/>
      <c r="E662" s="141"/>
      <c r="F662" s="435"/>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x14ac:dyDescent="0.2">
      <c r="A663" s="141"/>
      <c r="B663" s="141"/>
      <c r="C663" s="141"/>
      <c r="D663" s="141"/>
      <c r="E663" s="141"/>
      <c r="F663" s="435"/>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x14ac:dyDescent="0.2">
      <c r="A664" s="141"/>
      <c r="B664" s="141"/>
      <c r="C664" s="141"/>
      <c r="D664" s="141"/>
      <c r="E664" s="141"/>
      <c r="F664" s="435"/>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x14ac:dyDescent="0.2">
      <c r="A665" s="141"/>
      <c r="B665" s="141"/>
      <c r="C665" s="141"/>
      <c r="D665" s="141"/>
      <c r="E665" s="141"/>
      <c r="F665" s="435"/>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x14ac:dyDescent="0.2">
      <c r="A666" s="141"/>
      <c r="B666" s="141"/>
      <c r="C666" s="141"/>
      <c r="D666" s="141"/>
      <c r="E666" s="141"/>
      <c r="F666" s="435"/>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x14ac:dyDescent="0.2">
      <c r="A667" s="141"/>
      <c r="B667" s="141"/>
      <c r="C667" s="141"/>
      <c r="D667" s="141"/>
      <c r="E667" s="141"/>
      <c r="F667" s="435"/>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x14ac:dyDescent="0.2">
      <c r="A668" s="141"/>
      <c r="B668" s="141"/>
      <c r="C668" s="141"/>
      <c r="D668" s="141"/>
      <c r="E668" s="141"/>
      <c r="F668" s="435"/>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x14ac:dyDescent="0.2">
      <c r="A669" s="141"/>
      <c r="B669" s="141"/>
      <c r="C669" s="141"/>
      <c r="D669" s="141"/>
      <c r="E669" s="141"/>
      <c r="F669" s="435"/>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x14ac:dyDescent="0.2">
      <c r="A670" s="141"/>
      <c r="B670" s="141"/>
      <c r="C670" s="141"/>
      <c r="D670" s="141"/>
      <c r="E670" s="141"/>
      <c r="F670" s="435"/>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x14ac:dyDescent="0.2">
      <c r="A671" s="141"/>
      <c r="B671" s="141"/>
      <c r="C671" s="141"/>
      <c r="D671" s="141"/>
      <c r="E671" s="141"/>
      <c r="F671" s="435"/>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x14ac:dyDescent="0.2">
      <c r="A672" s="141"/>
      <c r="B672" s="141"/>
      <c r="C672" s="141"/>
      <c r="D672" s="141"/>
      <c r="E672" s="141"/>
      <c r="F672" s="435"/>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x14ac:dyDescent="0.2">
      <c r="A673" s="141"/>
      <c r="B673" s="141"/>
      <c r="C673" s="141"/>
      <c r="D673" s="141"/>
      <c r="E673" s="141"/>
      <c r="F673" s="435"/>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x14ac:dyDescent="0.2">
      <c r="A674" s="141"/>
      <c r="B674" s="141"/>
      <c r="C674" s="141"/>
      <c r="D674" s="141"/>
      <c r="E674" s="141"/>
      <c r="F674" s="435"/>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x14ac:dyDescent="0.2">
      <c r="A675" s="141"/>
      <c r="B675" s="141"/>
      <c r="C675" s="141"/>
      <c r="D675" s="141"/>
      <c r="E675" s="141"/>
      <c r="F675" s="435"/>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x14ac:dyDescent="0.2">
      <c r="A676" s="141"/>
      <c r="B676" s="141"/>
      <c r="C676" s="141"/>
      <c r="D676" s="141"/>
      <c r="E676" s="141"/>
      <c r="F676" s="435"/>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x14ac:dyDescent="0.2">
      <c r="A677" s="141"/>
      <c r="B677" s="141"/>
      <c r="C677" s="141"/>
      <c r="D677" s="141"/>
      <c r="E677" s="141"/>
      <c r="F677" s="435"/>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x14ac:dyDescent="0.2">
      <c r="A678" s="141"/>
      <c r="B678" s="141"/>
      <c r="C678" s="141"/>
      <c r="D678" s="141"/>
      <c r="E678" s="141"/>
      <c r="F678" s="435"/>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x14ac:dyDescent="0.2">
      <c r="A679" s="141"/>
      <c r="B679" s="141"/>
      <c r="C679" s="141"/>
      <c r="D679" s="141"/>
      <c r="E679" s="141"/>
      <c r="F679" s="435"/>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x14ac:dyDescent="0.2">
      <c r="A680" s="141"/>
      <c r="B680" s="141"/>
      <c r="C680" s="141"/>
      <c r="D680" s="141"/>
      <c r="E680" s="141"/>
      <c r="F680" s="435"/>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x14ac:dyDescent="0.2">
      <c r="A681" s="141"/>
      <c r="B681" s="141"/>
      <c r="C681" s="141"/>
      <c r="D681" s="141"/>
      <c r="E681" s="141"/>
      <c r="F681" s="435"/>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x14ac:dyDescent="0.2">
      <c r="A682" s="141"/>
      <c r="B682" s="141"/>
      <c r="C682" s="141"/>
      <c r="D682" s="141"/>
      <c r="E682" s="141"/>
      <c r="F682" s="435"/>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x14ac:dyDescent="0.2">
      <c r="A683" s="141"/>
      <c r="B683" s="141"/>
      <c r="C683" s="141"/>
      <c r="D683" s="141"/>
      <c r="E683" s="141"/>
      <c r="F683" s="435"/>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x14ac:dyDescent="0.2">
      <c r="A684" s="141"/>
      <c r="B684" s="141"/>
      <c r="C684" s="141"/>
      <c r="D684" s="141"/>
      <c r="E684" s="141"/>
      <c r="F684" s="435"/>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x14ac:dyDescent="0.2">
      <c r="A685" s="141"/>
      <c r="B685" s="141"/>
      <c r="C685" s="141"/>
      <c r="D685" s="141"/>
      <c r="E685" s="141"/>
      <c r="F685" s="435"/>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x14ac:dyDescent="0.2">
      <c r="A686" s="141"/>
      <c r="B686" s="141"/>
      <c r="C686" s="141"/>
      <c r="D686" s="141"/>
      <c r="E686" s="141"/>
      <c r="F686" s="435"/>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x14ac:dyDescent="0.2">
      <c r="A687" s="141"/>
      <c r="B687" s="141"/>
      <c r="C687" s="141"/>
      <c r="D687" s="141"/>
      <c r="E687" s="141"/>
      <c r="F687" s="435"/>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x14ac:dyDescent="0.2">
      <c r="A688" s="141"/>
      <c r="B688" s="141"/>
      <c r="C688" s="141"/>
      <c r="D688" s="141"/>
      <c r="E688" s="141"/>
      <c r="F688" s="435"/>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x14ac:dyDescent="0.2">
      <c r="A689" s="141"/>
      <c r="B689" s="141"/>
      <c r="C689" s="141"/>
      <c r="D689" s="141"/>
      <c r="E689" s="141"/>
      <c r="F689" s="435"/>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x14ac:dyDescent="0.2">
      <c r="A690" s="141"/>
      <c r="B690" s="141"/>
      <c r="C690" s="141"/>
      <c r="D690" s="141"/>
      <c r="E690" s="141"/>
      <c r="F690" s="435"/>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x14ac:dyDescent="0.2">
      <c r="A691" s="141"/>
      <c r="B691" s="141"/>
      <c r="C691" s="141"/>
      <c r="D691" s="141"/>
      <c r="E691" s="141"/>
      <c r="F691" s="435"/>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x14ac:dyDescent="0.2">
      <c r="A692" s="141"/>
      <c r="B692" s="141"/>
      <c r="C692" s="141"/>
      <c r="D692" s="141"/>
      <c r="E692" s="141"/>
      <c r="F692" s="435"/>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x14ac:dyDescent="0.2">
      <c r="A693" s="141"/>
      <c r="B693" s="141"/>
      <c r="C693" s="141"/>
      <c r="D693" s="141"/>
      <c r="E693" s="141"/>
      <c r="F693" s="435"/>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x14ac:dyDescent="0.2">
      <c r="A694" s="141"/>
      <c r="B694" s="141"/>
      <c r="C694" s="141"/>
      <c r="D694" s="141"/>
      <c r="E694" s="141"/>
      <c r="F694" s="435"/>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x14ac:dyDescent="0.2">
      <c r="A695" s="141"/>
      <c r="B695" s="141"/>
      <c r="C695" s="141"/>
      <c r="D695" s="141"/>
      <c r="E695" s="141"/>
      <c r="F695" s="435"/>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x14ac:dyDescent="0.2">
      <c r="A696" s="141"/>
      <c r="B696" s="141"/>
      <c r="C696" s="141"/>
      <c r="D696" s="141"/>
      <c r="E696" s="141"/>
      <c r="F696" s="435"/>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x14ac:dyDescent="0.2">
      <c r="A697" s="141"/>
      <c r="B697" s="141"/>
      <c r="C697" s="141"/>
      <c r="D697" s="141"/>
      <c r="E697" s="141"/>
      <c r="F697" s="435"/>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x14ac:dyDescent="0.2">
      <c r="A698" s="141"/>
      <c r="B698" s="141"/>
      <c r="C698" s="141"/>
      <c r="D698" s="141"/>
      <c r="E698" s="141"/>
      <c r="F698" s="435"/>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x14ac:dyDescent="0.2">
      <c r="A699" s="141"/>
      <c r="B699" s="141"/>
      <c r="C699" s="141"/>
      <c r="D699" s="141"/>
      <c r="E699" s="141"/>
      <c r="F699" s="435"/>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x14ac:dyDescent="0.2">
      <c r="A700" s="141"/>
      <c r="B700" s="141"/>
      <c r="C700" s="141"/>
      <c r="D700" s="141"/>
      <c r="E700" s="141"/>
      <c r="F700" s="435"/>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x14ac:dyDescent="0.2">
      <c r="A701" s="141"/>
      <c r="B701" s="141"/>
      <c r="C701" s="141"/>
      <c r="D701" s="141"/>
      <c r="E701" s="141"/>
      <c r="F701" s="435"/>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x14ac:dyDescent="0.2">
      <c r="A702" s="141"/>
      <c r="B702" s="141"/>
      <c r="C702" s="141"/>
      <c r="D702" s="141"/>
      <c r="E702" s="141"/>
      <c r="F702" s="435"/>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x14ac:dyDescent="0.2">
      <c r="A703" s="141"/>
      <c r="B703" s="141"/>
      <c r="C703" s="141"/>
      <c r="D703" s="141"/>
      <c r="E703" s="141"/>
      <c r="F703" s="435"/>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x14ac:dyDescent="0.2">
      <c r="A704" s="141"/>
      <c r="B704" s="141"/>
      <c r="C704" s="141"/>
      <c r="D704" s="141"/>
      <c r="E704" s="141"/>
      <c r="F704" s="435"/>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x14ac:dyDescent="0.2">
      <c r="A705" s="141"/>
      <c r="B705" s="141"/>
      <c r="C705" s="141"/>
      <c r="D705" s="141"/>
      <c r="E705" s="141"/>
      <c r="F705" s="435"/>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x14ac:dyDescent="0.2">
      <c r="A706" s="141"/>
      <c r="B706" s="141"/>
      <c r="C706" s="141"/>
      <c r="D706" s="141"/>
      <c r="E706" s="141"/>
      <c r="F706" s="435"/>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x14ac:dyDescent="0.2">
      <c r="A707" s="141"/>
      <c r="B707" s="141"/>
      <c r="C707" s="141"/>
      <c r="D707" s="141"/>
      <c r="E707" s="141"/>
      <c r="F707" s="435"/>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x14ac:dyDescent="0.2">
      <c r="A708" s="141"/>
      <c r="B708" s="141"/>
      <c r="C708" s="141"/>
      <c r="D708" s="141"/>
      <c r="E708" s="141"/>
      <c r="F708" s="435"/>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x14ac:dyDescent="0.2">
      <c r="A709" s="141"/>
      <c r="B709" s="141"/>
      <c r="C709" s="141"/>
      <c r="D709" s="141"/>
      <c r="E709" s="141"/>
      <c r="F709" s="435"/>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x14ac:dyDescent="0.2">
      <c r="A710" s="141"/>
      <c r="B710" s="141"/>
      <c r="C710" s="141"/>
      <c r="D710" s="141"/>
      <c r="E710" s="141"/>
      <c r="F710" s="435"/>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x14ac:dyDescent="0.2">
      <c r="A711" s="141"/>
      <c r="B711" s="141"/>
      <c r="C711" s="141"/>
      <c r="D711" s="141"/>
      <c r="E711" s="141"/>
      <c r="F711" s="435"/>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x14ac:dyDescent="0.2">
      <c r="A712" s="141"/>
      <c r="B712" s="141"/>
      <c r="C712" s="141"/>
      <c r="D712" s="141"/>
      <c r="E712" s="141"/>
      <c r="F712" s="435"/>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x14ac:dyDescent="0.2">
      <c r="A713" s="141"/>
      <c r="B713" s="141"/>
      <c r="C713" s="141"/>
      <c r="D713" s="141"/>
      <c r="E713" s="141"/>
      <c r="F713" s="435"/>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x14ac:dyDescent="0.2">
      <c r="A714" s="141"/>
      <c r="B714" s="141"/>
      <c r="C714" s="141"/>
      <c r="D714" s="141"/>
      <c r="E714" s="141"/>
      <c r="F714" s="435"/>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x14ac:dyDescent="0.2">
      <c r="A715" s="141"/>
      <c r="B715" s="141"/>
      <c r="C715" s="141"/>
      <c r="D715" s="141"/>
      <c r="E715" s="141"/>
      <c r="F715" s="435"/>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x14ac:dyDescent="0.2">
      <c r="A716" s="141"/>
      <c r="B716" s="141"/>
      <c r="C716" s="141"/>
      <c r="D716" s="141"/>
      <c r="E716" s="141"/>
      <c r="F716" s="435"/>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x14ac:dyDescent="0.2">
      <c r="A717" s="141"/>
      <c r="B717" s="141"/>
      <c r="C717" s="141"/>
      <c r="D717" s="141"/>
      <c r="E717" s="141"/>
      <c r="F717" s="435"/>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x14ac:dyDescent="0.2">
      <c r="A718" s="141"/>
      <c r="B718" s="141"/>
      <c r="C718" s="141"/>
      <c r="D718" s="141"/>
      <c r="E718" s="141"/>
      <c r="F718" s="435"/>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x14ac:dyDescent="0.2">
      <c r="A719" s="141"/>
      <c r="B719" s="141"/>
      <c r="C719" s="141"/>
      <c r="D719" s="141"/>
      <c r="E719" s="141"/>
      <c r="F719" s="435"/>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x14ac:dyDescent="0.2">
      <c r="A720" s="141"/>
      <c r="B720" s="141"/>
      <c r="C720" s="141"/>
      <c r="D720" s="141"/>
      <c r="E720" s="141"/>
      <c r="F720" s="435"/>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x14ac:dyDescent="0.2">
      <c r="A721" s="141"/>
      <c r="B721" s="141"/>
      <c r="C721" s="141"/>
      <c r="D721" s="141"/>
      <c r="E721" s="141"/>
      <c r="F721" s="435"/>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x14ac:dyDescent="0.2">
      <c r="A722" s="141"/>
      <c r="B722" s="141"/>
      <c r="C722" s="141"/>
      <c r="D722" s="141"/>
      <c r="E722" s="141"/>
      <c r="F722" s="435"/>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x14ac:dyDescent="0.2">
      <c r="A723" s="141"/>
      <c r="B723" s="141"/>
      <c r="C723" s="141"/>
      <c r="D723" s="141"/>
      <c r="E723" s="141"/>
      <c r="F723" s="435"/>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x14ac:dyDescent="0.2">
      <c r="A724" s="141"/>
      <c r="B724" s="141"/>
      <c r="C724" s="141"/>
      <c r="D724" s="141"/>
      <c r="E724" s="141"/>
      <c r="F724" s="435"/>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x14ac:dyDescent="0.2">
      <c r="A725" s="141"/>
      <c r="B725" s="141"/>
      <c r="C725" s="141"/>
      <c r="D725" s="141"/>
      <c r="E725" s="141"/>
      <c r="F725" s="435"/>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x14ac:dyDescent="0.2">
      <c r="A726" s="141"/>
      <c r="B726" s="141"/>
      <c r="C726" s="141"/>
      <c r="D726" s="141"/>
      <c r="E726" s="141"/>
      <c r="F726" s="435"/>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x14ac:dyDescent="0.2">
      <c r="A727" s="141"/>
      <c r="B727" s="141"/>
      <c r="C727" s="141"/>
      <c r="D727" s="141"/>
      <c r="E727" s="141"/>
      <c r="F727" s="435"/>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x14ac:dyDescent="0.2">
      <c r="A728" s="141"/>
      <c r="B728" s="141"/>
      <c r="C728" s="141"/>
      <c r="D728" s="141"/>
      <c r="E728" s="141"/>
      <c r="F728" s="435"/>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x14ac:dyDescent="0.2">
      <c r="A729" s="141"/>
      <c r="B729" s="141"/>
      <c r="C729" s="141"/>
      <c r="D729" s="141"/>
      <c r="E729" s="141"/>
      <c r="F729" s="435"/>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x14ac:dyDescent="0.2">
      <c r="A730" s="141"/>
      <c r="B730" s="141"/>
      <c r="C730" s="141"/>
      <c r="D730" s="141"/>
      <c r="E730" s="141"/>
      <c r="F730" s="435"/>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x14ac:dyDescent="0.2">
      <c r="A731" s="141"/>
      <c r="B731" s="141"/>
      <c r="C731" s="141"/>
      <c r="D731" s="141"/>
      <c r="E731" s="141"/>
      <c r="F731" s="435"/>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x14ac:dyDescent="0.2">
      <c r="A732" s="141"/>
      <c r="B732" s="141"/>
      <c r="C732" s="141"/>
      <c r="D732" s="141"/>
      <c r="E732" s="141"/>
      <c r="F732" s="435"/>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x14ac:dyDescent="0.2">
      <c r="A733" s="141"/>
      <c r="B733" s="141"/>
      <c r="C733" s="141"/>
      <c r="D733" s="141"/>
      <c r="E733" s="141"/>
      <c r="F733" s="435"/>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x14ac:dyDescent="0.2">
      <c r="A734" s="141"/>
      <c r="B734" s="141"/>
      <c r="C734" s="141"/>
      <c r="D734" s="141"/>
      <c r="E734" s="141"/>
      <c r="F734" s="435"/>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x14ac:dyDescent="0.2">
      <c r="A735" s="141"/>
      <c r="B735" s="141"/>
      <c r="C735" s="141"/>
      <c r="D735" s="141"/>
      <c r="E735" s="141"/>
      <c r="F735" s="435"/>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x14ac:dyDescent="0.2">
      <c r="A736" s="141"/>
      <c r="B736" s="141"/>
      <c r="C736" s="141"/>
      <c r="D736" s="141"/>
      <c r="E736" s="141"/>
      <c r="F736" s="435"/>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x14ac:dyDescent="0.2">
      <c r="A737" s="141"/>
      <c r="B737" s="141"/>
      <c r="C737" s="141"/>
      <c r="D737" s="141"/>
      <c r="E737" s="141"/>
      <c r="F737" s="435"/>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x14ac:dyDescent="0.2">
      <c r="A738" s="141"/>
      <c r="B738" s="141"/>
      <c r="C738" s="141"/>
      <c r="D738" s="141"/>
      <c r="E738" s="141"/>
      <c r="F738" s="435"/>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x14ac:dyDescent="0.2">
      <c r="A739" s="141"/>
      <c r="B739" s="141"/>
      <c r="C739" s="141"/>
      <c r="D739" s="141"/>
      <c r="E739" s="141"/>
      <c r="F739" s="435"/>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x14ac:dyDescent="0.2">
      <c r="A740" s="141"/>
      <c r="B740" s="141"/>
      <c r="C740" s="141"/>
      <c r="D740" s="141"/>
      <c r="E740" s="141"/>
      <c r="F740" s="435"/>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x14ac:dyDescent="0.2">
      <c r="A741" s="141"/>
      <c r="B741" s="141"/>
      <c r="C741" s="141"/>
      <c r="D741" s="141"/>
      <c r="E741" s="141"/>
      <c r="F741" s="435"/>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x14ac:dyDescent="0.2">
      <c r="A742" s="141"/>
      <c r="B742" s="141"/>
      <c r="C742" s="141"/>
      <c r="D742" s="141"/>
      <c r="E742" s="141"/>
      <c r="F742" s="435"/>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x14ac:dyDescent="0.2">
      <c r="A743" s="141"/>
      <c r="B743" s="141"/>
      <c r="C743" s="141"/>
      <c r="D743" s="141"/>
      <c r="E743" s="141"/>
      <c r="F743" s="435"/>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x14ac:dyDescent="0.2">
      <c r="A744" s="141"/>
      <c r="B744" s="141"/>
      <c r="C744" s="141"/>
      <c r="D744" s="141"/>
      <c r="E744" s="141"/>
      <c r="F744" s="435"/>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x14ac:dyDescent="0.2">
      <c r="A745" s="141"/>
      <c r="B745" s="141"/>
      <c r="C745" s="141"/>
      <c r="D745" s="141"/>
      <c r="E745" s="141"/>
      <c r="F745" s="435"/>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x14ac:dyDescent="0.2">
      <c r="A746" s="141"/>
      <c r="B746" s="141"/>
      <c r="C746" s="141"/>
      <c r="D746" s="141"/>
      <c r="E746" s="141"/>
      <c r="F746" s="435"/>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x14ac:dyDescent="0.2">
      <c r="A747" s="141"/>
      <c r="B747" s="141"/>
      <c r="C747" s="141"/>
      <c r="D747" s="141"/>
      <c r="E747" s="141"/>
      <c r="F747" s="435"/>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x14ac:dyDescent="0.2">
      <c r="A748" s="141"/>
      <c r="B748" s="141"/>
      <c r="C748" s="141"/>
      <c r="D748" s="141"/>
      <c r="E748" s="141"/>
      <c r="F748" s="435"/>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x14ac:dyDescent="0.2">
      <c r="A749" s="141"/>
      <c r="B749" s="141"/>
      <c r="C749" s="141"/>
      <c r="D749" s="141"/>
      <c r="E749" s="141"/>
      <c r="F749" s="435"/>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x14ac:dyDescent="0.2">
      <c r="A750" s="141"/>
      <c r="B750" s="141"/>
      <c r="C750" s="141"/>
      <c r="D750" s="141"/>
      <c r="E750" s="141"/>
      <c r="F750" s="435"/>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x14ac:dyDescent="0.2">
      <c r="A751" s="141"/>
      <c r="B751" s="141"/>
      <c r="C751" s="141"/>
      <c r="D751" s="141"/>
      <c r="E751" s="141"/>
      <c r="F751" s="435"/>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x14ac:dyDescent="0.2">
      <c r="A752" s="141"/>
      <c r="B752" s="141"/>
      <c r="C752" s="141"/>
      <c r="D752" s="141"/>
      <c r="E752" s="141"/>
      <c r="F752" s="435"/>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x14ac:dyDescent="0.2">
      <c r="A753" s="141"/>
      <c r="B753" s="141"/>
      <c r="C753" s="141"/>
      <c r="D753" s="141"/>
      <c r="E753" s="141"/>
      <c r="F753" s="435"/>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x14ac:dyDescent="0.2">
      <c r="A754" s="141"/>
      <c r="B754" s="141"/>
      <c r="C754" s="141"/>
      <c r="D754" s="141"/>
      <c r="E754" s="141"/>
      <c r="F754" s="435"/>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x14ac:dyDescent="0.2">
      <c r="A755" s="141"/>
      <c r="B755" s="141"/>
      <c r="C755" s="141"/>
      <c r="D755" s="141"/>
      <c r="E755" s="141"/>
      <c r="F755" s="435"/>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x14ac:dyDescent="0.2">
      <c r="A756" s="141"/>
      <c r="B756" s="141"/>
      <c r="C756" s="141"/>
      <c r="D756" s="141"/>
      <c r="E756" s="141"/>
      <c r="F756" s="435"/>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x14ac:dyDescent="0.2">
      <c r="A757" s="141"/>
      <c r="B757" s="141"/>
      <c r="C757" s="141"/>
      <c r="D757" s="141"/>
      <c r="E757" s="141"/>
      <c r="F757" s="435"/>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x14ac:dyDescent="0.2">
      <c r="A758" s="141"/>
      <c r="B758" s="141"/>
      <c r="C758" s="141"/>
      <c r="D758" s="141"/>
      <c r="E758" s="141"/>
      <c r="F758" s="435"/>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x14ac:dyDescent="0.2">
      <c r="A759" s="141"/>
      <c r="B759" s="141"/>
      <c r="C759" s="141"/>
      <c r="D759" s="141"/>
      <c r="E759" s="141"/>
      <c r="F759" s="435"/>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x14ac:dyDescent="0.2">
      <c r="A760" s="141"/>
      <c r="B760" s="141"/>
      <c r="C760" s="141"/>
      <c r="D760" s="141"/>
      <c r="E760" s="141"/>
      <c r="F760" s="435"/>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x14ac:dyDescent="0.2">
      <c r="A761" s="141"/>
      <c r="B761" s="141"/>
      <c r="C761" s="141"/>
      <c r="D761" s="141"/>
      <c r="E761" s="141"/>
      <c r="F761" s="435"/>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x14ac:dyDescent="0.2">
      <c r="A762" s="141"/>
      <c r="B762" s="141"/>
      <c r="C762" s="141"/>
      <c r="D762" s="141"/>
      <c r="E762" s="141"/>
      <c r="F762" s="435"/>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x14ac:dyDescent="0.2">
      <c r="A763" s="141"/>
      <c r="B763" s="141"/>
      <c r="C763" s="141"/>
      <c r="D763" s="141"/>
      <c r="E763" s="141"/>
      <c r="F763" s="435"/>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x14ac:dyDescent="0.2">
      <c r="A764" s="141"/>
      <c r="B764" s="141"/>
      <c r="C764" s="141"/>
      <c r="D764" s="141"/>
      <c r="E764" s="141"/>
      <c r="F764" s="435"/>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x14ac:dyDescent="0.2">
      <c r="A765" s="141"/>
      <c r="B765" s="141"/>
      <c r="C765" s="141"/>
      <c r="D765" s="141"/>
      <c r="E765" s="141"/>
      <c r="F765" s="435"/>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x14ac:dyDescent="0.2">
      <c r="A766" s="141"/>
      <c r="B766" s="141"/>
      <c r="C766" s="141"/>
      <c r="D766" s="141"/>
      <c r="E766" s="141"/>
      <c r="F766" s="435"/>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x14ac:dyDescent="0.2">
      <c r="A767" s="141"/>
      <c r="B767" s="141"/>
      <c r="C767" s="141"/>
      <c r="D767" s="141"/>
      <c r="E767" s="141"/>
      <c r="F767" s="435"/>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x14ac:dyDescent="0.2">
      <c r="A768" s="141"/>
      <c r="B768" s="141"/>
      <c r="C768" s="141"/>
      <c r="D768" s="141"/>
      <c r="E768" s="141"/>
      <c r="F768" s="435"/>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x14ac:dyDescent="0.2">
      <c r="A769" s="141"/>
      <c r="B769" s="141"/>
      <c r="C769" s="141"/>
      <c r="D769" s="141"/>
      <c r="E769" s="141"/>
      <c r="F769" s="435"/>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x14ac:dyDescent="0.2">
      <c r="A770" s="141"/>
      <c r="B770" s="141"/>
      <c r="C770" s="141"/>
      <c r="D770" s="141"/>
      <c r="E770" s="141"/>
      <c r="F770" s="435"/>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x14ac:dyDescent="0.2">
      <c r="A771" s="141"/>
      <c r="B771" s="141"/>
      <c r="C771" s="141"/>
      <c r="D771" s="141"/>
      <c r="E771" s="141"/>
      <c r="F771" s="435"/>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x14ac:dyDescent="0.2">
      <c r="A772" s="141"/>
      <c r="B772" s="141"/>
      <c r="C772" s="141"/>
      <c r="D772" s="141"/>
      <c r="E772" s="141"/>
      <c r="F772" s="435"/>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x14ac:dyDescent="0.2">
      <c r="A773" s="141"/>
      <c r="B773" s="141"/>
      <c r="C773" s="141"/>
      <c r="D773" s="141"/>
      <c r="E773" s="141"/>
      <c r="F773" s="435"/>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x14ac:dyDescent="0.2">
      <c r="A774" s="141"/>
      <c r="B774" s="141"/>
      <c r="C774" s="141"/>
      <c r="D774" s="141"/>
      <c r="E774" s="141"/>
      <c r="F774" s="435"/>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x14ac:dyDescent="0.2">
      <c r="A775" s="141"/>
      <c r="B775" s="141"/>
      <c r="C775" s="141"/>
      <c r="D775" s="141"/>
      <c r="E775" s="141"/>
      <c r="F775" s="435"/>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x14ac:dyDescent="0.2">
      <c r="A776" s="141"/>
      <c r="B776" s="141"/>
      <c r="C776" s="141"/>
      <c r="D776" s="141"/>
      <c r="E776" s="141"/>
      <c r="F776" s="435"/>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x14ac:dyDescent="0.2">
      <c r="A777" s="141"/>
      <c r="B777" s="141"/>
      <c r="C777" s="141"/>
      <c r="D777" s="141"/>
      <c r="E777" s="141"/>
      <c r="F777" s="435"/>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x14ac:dyDescent="0.2">
      <c r="A778" s="141"/>
      <c r="B778" s="141"/>
      <c r="C778" s="141"/>
      <c r="D778" s="141"/>
      <c r="E778" s="141"/>
      <c r="F778" s="435"/>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x14ac:dyDescent="0.2">
      <c r="A779" s="141"/>
      <c r="B779" s="141"/>
      <c r="C779" s="141"/>
      <c r="D779" s="141"/>
      <c r="E779" s="141"/>
      <c r="F779" s="435"/>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x14ac:dyDescent="0.2">
      <c r="A780" s="141"/>
      <c r="B780" s="141"/>
      <c r="C780" s="141"/>
      <c r="D780" s="141"/>
      <c r="E780" s="141"/>
      <c r="F780" s="435"/>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x14ac:dyDescent="0.2">
      <c r="A781" s="141"/>
      <c r="B781" s="141"/>
      <c r="C781" s="141"/>
      <c r="D781" s="141"/>
      <c r="E781" s="141"/>
      <c r="F781" s="435"/>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x14ac:dyDescent="0.2">
      <c r="A782" s="141"/>
      <c r="B782" s="141"/>
      <c r="C782" s="141"/>
      <c r="D782" s="141"/>
      <c r="E782" s="141"/>
      <c r="F782" s="435"/>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x14ac:dyDescent="0.2">
      <c r="A783" s="141"/>
      <c r="B783" s="141"/>
      <c r="C783" s="141"/>
      <c r="D783" s="141"/>
      <c r="E783" s="141"/>
      <c r="F783" s="435"/>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x14ac:dyDescent="0.2">
      <c r="A784" s="141"/>
      <c r="B784" s="141"/>
      <c r="C784" s="141"/>
      <c r="D784" s="141"/>
      <c r="E784" s="141"/>
      <c r="F784" s="435"/>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x14ac:dyDescent="0.2">
      <c r="A785" s="141"/>
      <c r="B785" s="141"/>
      <c r="C785" s="141"/>
      <c r="D785" s="141"/>
      <c r="E785" s="141"/>
      <c r="F785" s="435"/>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x14ac:dyDescent="0.2">
      <c r="A786" s="141"/>
      <c r="B786" s="141"/>
      <c r="C786" s="141"/>
      <c r="D786" s="141"/>
      <c r="E786" s="141"/>
      <c r="F786" s="435"/>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x14ac:dyDescent="0.2">
      <c r="A787" s="141"/>
      <c r="B787" s="141"/>
      <c r="C787" s="141"/>
      <c r="D787" s="141"/>
      <c r="E787" s="141"/>
      <c r="F787" s="435"/>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x14ac:dyDescent="0.2">
      <c r="A788" s="141"/>
      <c r="B788" s="141"/>
      <c r="C788" s="141"/>
      <c r="D788" s="141"/>
      <c r="E788" s="141"/>
      <c r="F788" s="435"/>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x14ac:dyDescent="0.2">
      <c r="A789" s="141"/>
      <c r="B789" s="141"/>
      <c r="C789" s="141"/>
      <c r="D789" s="141"/>
      <c r="E789" s="141"/>
      <c r="F789" s="435"/>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x14ac:dyDescent="0.2">
      <c r="A790" s="141"/>
      <c r="B790" s="141"/>
      <c r="C790" s="141"/>
      <c r="D790" s="141"/>
      <c r="E790" s="141"/>
      <c r="F790" s="435"/>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x14ac:dyDescent="0.2">
      <c r="A791" s="141"/>
      <c r="B791" s="141"/>
      <c r="C791" s="141"/>
      <c r="D791" s="141"/>
      <c r="E791" s="141"/>
      <c r="F791" s="435"/>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x14ac:dyDescent="0.2">
      <c r="A792" s="141"/>
      <c r="B792" s="141"/>
      <c r="C792" s="141"/>
      <c r="D792" s="141"/>
      <c r="E792" s="141"/>
      <c r="F792" s="435"/>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x14ac:dyDescent="0.2">
      <c r="A793" s="141"/>
      <c r="B793" s="141"/>
      <c r="C793" s="141"/>
      <c r="D793" s="141"/>
      <c r="E793" s="141"/>
      <c r="F793" s="435"/>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x14ac:dyDescent="0.2">
      <c r="A794" s="141"/>
      <c r="B794" s="141"/>
      <c r="C794" s="141"/>
      <c r="D794" s="141"/>
      <c r="E794" s="141"/>
      <c r="F794" s="435"/>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x14ac:dyDescent="0.2">
      <c r="A795" s="141"/>
      <c r="B795" s="141"/>
      <c r="C795" s="141"/>
      <c r="D795" s="141"/>
      <c r="E795" s="141"/>
      <c r="F795" s="435"/>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x14ac:dyDescent="0.2">
      <c r="A796" s="141"/>
      <c r="B796" s="141"/>
      <c r="C796" s="141"/>
      <c r="D796" s="141"/>
      <c r="E796" s="141"/>
      <c r="F796" s="435"/>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x14ac:dyDescent="0.2">
      <c r="A797" s="141"/>
      <c r="B797" s="141"/>
      <c r="C797" s="141"/>
      <c r="D797" s="141"/>
      <c r="E797" s="141"/>
      <c r="F797" s="435"/>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x14ac:dyDescent="0.2">
      <c r="A798" s="141"/>
      <c r="B798" s="141"/>
      <c r="C798" s="141"/>
      <c r="D798" s="141"/>
      <c r="E798" s="141"/>
      <c r="F798" s="435"/>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x14ac:dyDescent="0.2">
      <c r="A799" s="141"/>
      <c r="B799" s="141"/>
      <c r="C799" s="141"/>
      <c r="D799" s="141"/>
      <c r="E799" s="141"/>
      <c r="F799" s="435"/>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x14ac:dyDescent="0.2">
      <c r="A800" s="141"/>
      <c r="B800" s="141"/>
      <c r="C800" s="141"/>
      <c r="D800" s="141"/>
      <c r="E800" s="141"/>
      <c r="F800" s="435"/>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x14ac:dyDescent="0.2">
      <c r="A801" s="141"/>
      <c r="B801" s="141"/>
      <c r="C801" s="141"/>
      <c r="D801" s="141"/>
      <c r="E801" s="141"/>
      <c r="F801" s="435"/>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x14ac:dyDescent="0.2">
      <c r="A802" s="141"/>
      <c r="B802" s="141"/>
      <c r="C802" s="141"/>
      <c r="D802" s="141"/>
      <c r="E802" s="141"/>
      <c r="F802" s="435"/>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x14ac:dyDescent="0.2">
      <c r="A803" s="141"/>
      <c r="B803" s="141"/>
      <c r="C803" s="141"/>
      <c r="D803" s="141"/>
      <c r="E803" s="141"/>
      <c r="F803" s="435"/>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x14ac:dyDescent="0.2">
      <c r="A804" s="141"/>
      <c r="B804" s="141"/>
      <c r="C804" s="141"/>
      <c r="D804" s="141"/>
      <c r="E804" s="141"/>
      <c r="F804" s="435"/>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x14ac:dyDescent="0.2">
      <c r="A805" s="141"/>
      <c r="B805" s="141"/>
      <c r="C805" s="141"/>
      <c r="D805" s="141"/>
      <c r="E805" s="141"/>
      <c r="F805" s="435"/>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x14ac:dyDescent="0.2">
      <c r="A806" s="141"/>
      <c r="B806" s="141"/>
      <c r="C806" s="141"/>
      <c r="D806" s="141"/>
      <c r="E806" s="141"/>
      <c r="F806" s="435"/>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x14ac:dyDescent="0.2">
      <c r="A807" s="141"/>
      <c r="B807" s="141"/>
      <c r="C807" s="141"/>
      <c r="D807" s="141"/>
      <c r="E807" s="141"/>
      <c r="F807" s="435"/>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x14ac:dyDescent="0.2">
      <c r="A808" s="141"/>
      <c r="B808" s="141"/>
      <c r="C808" s="141"/>
      <c r="D808" s="141"/>
      <c r="E808" s="141"/>
      <c r="F808" s="435"/>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x14ac:dyDescent="0.2">
      <c r="A809" s="141"/>
      <c r="B809" s="141"/>
      <c r="C809" s="141"/>
      <c r="D809" s="141"/>
      <c r="E809" s="141"/>
      <c r="F809" s="435"/>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x14ac:dyDescent="0.2">
      <c r="A810" s="141"/>
      <c r="B810" s="141"/>
      <c r="C810" s="141"/>
      <c r="D810" s="141"/>
      <c r="E810" s="141"/>
      <c r="F810" s="435"/>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x14ac:dyDescent="0.2">
      <c r="A811" s="141"/>
      <c r="B811" s="141"/>
      <c r="C811" s="141"/>
      <c r="D811" s="141"/>
      <c r="E811" s="141"/>
      <c r="F811" s="435"/>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x14ac:dyDescent="0.2">
      <c r="A812" s="141"/>
      <c r="B812" s="141"/>
      <c r="C812" s="141"/>
      <c r="D812" s="141"/>
      <c r="E812" s="141"/>
      <c r="F812" s="435"/>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x14ac:dyDescent="0.2">
      <c r="A813" s="141"/>
      <c r="B813" s="141"/>
      <c r="C813" s="141"/>
      <c r="D813" s="141"/>
      <c r="E813" s="141"/>
      <c r="F813" s="435"/>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x14ac:dyDescent="0.2">
      <c r="A814" s="141"/>
      <c r="B814" s="141"/>
      <c r="C814" s="141"/>
      <c r="D814" s="141"/>
      <c r="E814" s="141"/>
      <c r="F814" s="435"/>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x14ac:dyDescent="0.2">
      <c r="A815" s="141"/>
      <c r="B815" s="141"/>
      <c r="C815" s="141"/>
      <c r="D815" s="141"/>
      <c r="E815" s="141"/>
      <c r="F815" s="435"/>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x14ac:dyDescent="0.2">
      <c r="A816" s="141"/>
      <c r="B816" s="141"/>
      <c r="C816" s="141"/>
      <c r="D816" s="141"/>
      <c r="E816" s="141"/>
      <c r="F816" s="435"/>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x14ac:dyDescent="0.2">
      <c r="A817" s="141"/>
      <c r="B817" s="141"/>
      <c r="C817" s="141"/>
      <c r="D817" s="141"/>
      <c r="E817" s="141"/>
      <c r="F817" s="435"/>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x14ac:dyDescent="0.2">
      <c r="A818" s="141"/>
      <c r="B818" s="141"/>
      <c r="C818" s="141"/>
      <c r="D818" s="141"/>
      <c r="E818" s="141"/>
      <c r="F818" s="435"/>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x14ac:dyDescent="0.2">
      <c r="A819" s="141"/>
      <c r="B819" s="141"/>
      <c r="C819" s="141"/>
      <c r="D819" s="141"/>
      <c r="E819" s="141"/>
      <c r="F819" s="435"/>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x14ac:dyDescent="0.2">
      <c r="A820" s="141"/>
      <c r="B820" s="141"/>
      <c r="C820" s="141"/>
      <c r="D820" s="141"/>
      <c r="E820" s="141"/>
      <c r="F820" s="435"/>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x14ac:dyDescent="0.2">
      <c r="A821" s="141"/>
      <c r="B821" s="141"/>
      <c r="C821" s="141"/>
      <c r="D821" s="141"/>
      <c r="E821" s="141"/>
      <c r="F821" s="435"/>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x14ac:dyDescent="0.2">
      <c r="A822" s="141"/>
      <c r="B822" s="141"/>
      <c r="C822" s="141"/>
      <c r="D822" s="141"/>
      <c r="E822" s="141"/>
      <c r="F822" s="435"/>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x14ac:dyDescent="0.2">
      <c r="A823" s="141"/>
      <c r="B823" s="141"/>
      <c r="C823" s="141"/>
      <c r="D823" s="141"/>
      <c r="E823" s="141"/>
      <c r="F823" s="435"/>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x14ac:dyDescent="0.2">
      <c r="A824" s="141"/>
      <c r="B824" s="141"/>
      <c r="C824" s="141"/>
      <c r="D824" s="141"/>
      <c r="E824" s="141"/>
      <c r="F824" s="435"/>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x14ac:dyDescent="0.2">
      <c r="A825" s="141"/>
      <c r="B825" s="141"/>
      <c r="C825" s="141"/>
      <c r="D825" s="141"/>
      <c r="E825" s="141"/>
      <c r="F825" s="435"/>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x14ac:dyDescent="0.2">
      <c r="A826" s="141"/>
      <c r="B826" s="141"/>
      <c r="C826" s="141"/>
      <c r="D826" s="141"/>
      <c r="E826" s="141"/>
      <c r="F826" s="435"/>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x14ac:dyDescent="0.2">
      <c r="A827" s="141"/>
      <c r="B827" s="141"/>
      <c r="C827" s="141"/>
      <c r="D827" s="141"/>
      <c r="E827" s="141"/>
      <c r="F827" s="435"/>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x14ac:dyDescent="0.2">
      <c r="A828" s="141"/>
      <c r="B828" s="141"/>
      <c r="C828" s="141"/>
      <c r="D828" s="141"/>
      <c r="E828" s="141"/>
      <c r="F828" s="435"/>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x14ac:dyDescent="0.2">
      <c r="A829" s="141"/>
      <c r="B829" s="141"/>
      <c r="C829" s="141"/>
      <c r="D829" s="141"/>
      <c r="E829" s="141"/>
      <c r="F829" s="435"/>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x14ac:dyDescent="0.2">
      <c r="A830" s="141"/>
      <c r="B830" s="141"/>
      <c r="C830" s="141"/>
      <c r="D830" s="141"/>
      <c r="E830" s="141"/>
      <c r="F830" s="435"/>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x14ac:dyDescent="0.2">
      <c r="A831" s="141"/>
      <c r="B831" s="141"/>
      <c r="C831" s="141"/>
      <c r="D831" s="141"/>
      <c r="E831" s="141"/>
      <c r="F831" s="435"/>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x14ac:dyDescent="0.2">
      <c r="A832" s="141"/>
      <c r="B832" s="141"/>
      <c r="C832" s="141"/>
      <c r="D832" s="141"/>
      <c r="E832" s="141"/>
      <c r="F832" s="435"/>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x14ac:dyDescent="0.2">
      <c r="A833" s="141"/>
      <c r="B833" s="141"/>
      <c r="C833" s="141"/>
      <c r="D833" s="141"/>
      <c r="E833" s="141"/>
      <c r="F833" s="435"/>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x14ac:dyDescent="0.2">
      <c r="A834" s="141"/>
      <c r="B834" s="141"/>
      <c r="C834" s="141"/>
      <c r="D834" s="141"/>
      <c r="E834" s="141"/>
      <c r="F834" s="435"/>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x14ac:dyDescent="0.2">
      <c r="A835" s="141"/>
      <c r="B835" s="141"/>
      <c r="C835" s="141"/>
      <c r="D835" s="141"/>
      <c r="E835" s="141"/>
      <c r="F835" s="435"/>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x14ac:dyDescent="0.2">
      <c r="A836" s="141"/>
      <c r="B836" s="141"/>
      <c r="C836" s="141"/>
      <c r="D836" s="141"/>
      <c r="E836" s="141"/>
      <c r="F836" s="435"/>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x14ac:dyDescent="0.2">
      <c r="A837" s="141"/>
      <c r="B837" s="141"/>
      <c r="C837" s="141"/>
      <c r="D837" s="141"/>
      <c r="E837" s="141"/>
      <c r="F837" s="435"/>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x14ac:dyDescent="0.2">
      <c r="A838" s="141"/>
      <c r="B838" s="141"/>
      <c r="C838" s="141"/>
      <c r="D838" s="141"/>
      <c r="E838" s="141"/>
      <c r="F838" s="435"/>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x14ac:dyDescent="0.2">
      <c r="A839" s="141"/>
      <c r="B839" s="141"/>
      <c r="C839" s="141"/>
      <c r="D839" s="141"/>
      <c r="E839" s="141"/>
      <c r="F839" s="435"/>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x14ac:dyDescent="0.2">
      <c r="A840" s="141"/>
      <c r="B840" s="141"/>
      <c r="C840" s="141"/>
      <c r="D840" s="141"/>
      <c r="E840" s="141"/>
      <c r="F840" s="435"/>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x14ac:dyDescent="0.2">
      <c r="A841" s="141"/>
      <c r="B841" s="141"/>
      <c r="C841" s="141"/>
      <c r="D841" s="141"/>
      <c r="E841" s="141"/>
      <c r="F841" s="435"/>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x14ac:dyDescent="0.2">
      <c r="A842" s="141"/>
      <c r="B842" s="141"/>
      <c r="C842" s="141"/>
      <c r="D842" s="141"/>
      <c r="E842" s="141"/>
      <c r="F842" s="435"/>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x14ac:dyDescent="0.2">
      <c r="A843" s="141"/>
      <c r="B843" s="141"/>
      <c r="C843" s="141"/>
      <c r="D843" s="141"/>
      <c r="E843" s="141"/>
      <c r="F843" s="435"/>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x14ac:dyDescent="0.2">
      <c r="A844" s="141"/>
      <c r="B844" s="141"/>
      <c r="C844" s="141"/>
      <c r="D844" s="141"/>
      <c r="E844" s="141"/>
      <c r="F844" s="435"/>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x14ac:dyDescent="0.2">
      <c r="A845" s="141"/>
      <c r="B845" s="141"/>
      <c r="C845" s="141"/>
      <c r="D845" s="141"/>
      <c r="E845" s="141"/>
      <c r="F845" s="435"/>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x14ac:dyDescent="0.2">
      <c r="A846" s="141"/>
      <c r="B846" s="141"/>
      <c r="C846" s="141"/>
      <c r="D846" s="141"/>
      <c r="E846" s="141"/>
      <c r="F846" s="435"/>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x14ac:dyDescent="0.2">
      <c r="A847" s="141"/>
      <c r="B847" s="141"/>
      <c r="C847" s="141"/>
      <c r="D847" s="141"/>
      <c r="E847" s="141"/>
      <c r="F847" s="435"/>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x14ac:dyDescent="0.2">
      <c r="A848" s="141"/>
      <c r="B848" s="141"/>
      <c r="C848" s="141"/>
      <c r="D848" s="141"/>
      <c r="E848" s="141"/>
      <c r="F848" s="435"/>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x14ac:dyDescent="0.2">
      <c r="A849" s="141"/>
      <c r="B849" s="141"/>
      <c r="C849" s="141"/>
      <c r="D849" s="141"/>
      <c r="E849" s="141"/>
      <c r="F849" s="435"/>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x14ac:dyDescent="0.2">
      <c r="A850" s="141"/>
      <c r="B850" s="141"/>
      <c r="C850" s="141"/>
      <c r="D850" s="141"/>
      <c r="E850" s="141"/>
      <c r="F850" s="435"/>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x14ac:dyDescent="0.2">
      <c r="A851" s="141"/>
      <c r="B851" s="141"/>
      <c r="C851" s="141"/>
      <c r="D851" s="141"/>
      <c r="E851" s="141"/>
      <c r="F851" s="435"/>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x14ac:dyDescent="0.2">
      <c r="A852" s="141"/>
      <c r="B852" s="141"/>
      <c r="C852" s="141"/>
      <c r="D852" s="141"/>
      <c r="E852" s="141"/>
      <c r="F852" s="435"/>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x14ac:dyDescent="0.2">
      <c r="A853" s="141"/>
      <c r="B853" s="141"/>
      <c r="C853" s="141"/>
      <c r="D853" s="141"/>
      <c r="E853" s="141"/>
      <c r="F853" s="435"/>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x14ac:dyDescent="0.2">
      <c r="A854" s="141"/>
      <c r="B854" s="141"/>
      <c r="C854" s="141"/>
      <c r="D854" s="141"/>
      <c r="E854" s="141"/>
      <c r="F854" s="435"/>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x14ac:dyDescent="0.2">
      <c r="A855" s="141"/>
      <c r="B855" s="141"/>
      <c r="C855" s="141"/>
      <c r="D855" s="141"/>
      <c r="E855" s="141"/>
      <c r="F855" s="435"/>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x14ac:dyDescent="0.2">
      <c r="A856" s="141"/>
      <c r="B856" s="141"/>
      <c r="C856" s="141"/>
      <c r="D856" s="141"/>
      <c r="E856" s="141"/>
      <c r="F856" s="435"/>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x14ac:dyDescent="0.2">
      <c r="A857" s="141"/>
      <c r="B857" s="141"/>
      <c r="C857" s="141"/>
      <c r="D857" s="141"/>
      <c r="E857" s="141"/>
      <c r="F857" s="435"/>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x14ac:dyDescent="0.2">
      <c r="A858" s="141"/>
      <c r="B858" s="141"/>
      <c r="C858" s="141"/>
      <c r="D858" s="141"/>
      <c r="E858" s="141"/>
      <c r="F858" s="435"/>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x14ac:dyDescent="0.2">
      <c r="A859" s="141"/>
      <c r="B859" s="141"/>
      <c r="C859" s="141"/>
      <c r="D859" s="141"/>
      <c r="E859" s="141"/>
      <c r="F859" s="435"/>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x14ac:dyDescent="0.2">
      <c r="A860" s="141"/>
      <c r="B860" s="141"/>
      <c r="C860" s="141"/>
      <c r="D860" s="141"/>
      <c r="E860" s="141"/>
      <c r="F860" s="435"/>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x14ac:dyDescent="0.2">
      <c r="A861" s="141"/>
      <c r="B861" s="141"/>
      <c r="C861" s="141"/>
      <c r="D861" s="141"/>
      <c r="E861" s="141"/>
      <c r="F861" s="435"/>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x14ac:dyDescent="0.2">
      <c r="A862" s="141"/>
      <c r="B862" s="141"/>
      <c r="C862" s="141"/>
      <c r="D862" s="141"/>
      <c r="E862" s="141"/>
      <c r="F862" s="435"/>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x14ac:dyDescent="0.2">
      <c r="A863" s="141"/>
      <c r="B863" s="141"/>
      <c r="C863" s="141"/>
      <c r="D863" s="141"/>
      <c r="E863" s="141"/>
      <c r="F863" s="435"/>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x14ac:dyDescent="0.2">
      <c r="A864" s="141"/>
      <c r="B864" s="141"/>
      <c r="C864" s="141"/>
      <c r="D864" s="141"/>
      <c r="E864" s="141"/>
      <c r="F864" s="435"/>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x14ac:dyDescent="0.2">
      <c r="A865" s="141"/>
      <c r="B865" s="141"/>
      <c r="C865" s="141"/>
      <c r="D865" s="141"/>
      <c r="E865" s="141"/>
      <c r="F865" s="435"/>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x14ac:dyDescent="0.2">
      <c r="A866" s="141"/>
      <c r="B866" s="141"/>
      <c r="C866" s="141"/>
      <c r="D866" s="141"/>
      <c r="E866" s="141"/>
      <c r="F866" s="435"/>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x14ac:dyDescent="0.2">
      <c r="A867" s="141"/>
      <c r="B867" s="141"/>
      <c r="C867" s="141"/>
      <c r="D867" s="141"/>
      <c r="E867" s="141"/>
      <c r="F867" s="435"/>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x14ac:dyDescent="0.2">
      <c r="A868" s="141"/>
      <c r="B868" s="141"/>
      <c r="C868" s="141"/>
      <c r="D868" s="141"/>
      <c r="E868" s="141"/>
      <c r="F868" s="435"/>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x14ac:dyDescent="0.2">
      <c r="A869" s="141"/>
      <c r="B869" s="141"/>
      <c r="C869" s="141"/>
      <c r="D869" s="141"/>
      <c r="E869" s="141"/>
      <c r="F869" s="435"/>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x14ac:dyDescent="0.2">
      <c r="A870" s="141"/>
      <c r="B870" s="141"/>
      <c r="C870" s="141"/>
      <c r="D870" s="141"/>
      <c r="E870" s="141"/>
      <c r="F870" s="435"/>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x14ac:dyDescent="0.2">
      <c r="A871" s="141"/>
      <c r="B871" s="141"/>
      <c r="C871" s="141"/>
      <c r="D871" s="141"/>
      <c r="E871" s="141"/>
      <c r="F871" s="435"/>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x14ac:dyDescent="0.2">
      <c r="A872" s="141"/>
      <c r="B872" s="141"/>
      <c r="C872" s="141"/>
      <c r="D872" s="141"/>
      <c r="E872" s="141"/>
      <c r="F872" s="435"/>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x14ac:dyDescent="0.2">
      <c r="A873" s="141"/>
      <c r="B873" s="141"/>
      <c r="C873" s="141"/>
      <c r="D873" s="141"/>
      <c r="E873" s="141"/>
      <c r="F873" s="435"/>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x14ac:dyDescent="0.2">
      <c r="A874" s="141"/>
      <c r="B874" s="141"/>
      <c r="C874" s="141"/>
      <c r="D874" s="141"/>
      <c r="E874" s="141"/>
      <c r="F874" s="435"/>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x14ac:dyDescent="0.2">
      <c r="A875" s="141"/>
      <c r="B875" s="141"/>
      <c r="C875" s="141"/>
      <c r="D875" s="141"/>
      <c r="E875" s="141"/>
      <c r="F875" s="435"/>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x14ac:dyDescent="0.2">
      <c r="A876" s="141"/>
      <c r="B876" s="141"/>
      <c r="C876" s="141"/>
      <c r="D876" s="141"/>
      <c r="E876" s="141"/>
      <c r="F876" s="435"/>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x14ac:dyDescent="0.2">
      <c r="A877" s="141"/>
      <c r="B877" s="141"/>
      <c r="C877" s="141"/>
      <c r="D877" s="141"/>
      <c r="E877" s="141"/>
      <c r="F877" s="435"/>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x14ac:dyDescent="0.2">
      <c r="A878" s="141"/>
      <c r="B878" s="141"/>
      <c r="C878" s="141"/>
      <c r="D878" s="141"/>
      <c r="E878" s="141"/>
      <c r="F878" s="435"/>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x14ac:dyDescent="0.2">
      <c r="A879" s="141"/>
      <c r="B879" s="141"/>
      <c r="C879" s="141"/>
      <c r="D879" s="141"/>
      <c r="E879" s="141"/>
      <c r="F879" s="435"/>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x14ac:dyDescent="0.2">
      <c r="A880" s="141"/>
      <c r="B880" s="141"/>
      <c r="C880" s="141"/>
      <c r="D880" s="141"/>
      <c r="E880" s="141"/>
      <c r="F880" s="435"/>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x14ac:dyDescent="0.2">
      <c r="A881" s="141"/>
      <c r="B881" s="141"/>
      <c r="C881" s="141"/>
      <c r="D881" s="141"/>
      <c r="E881" s="141"/>
      <c r="F881" s="435"/>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x14ac:dyDescent="0.2">
      <c r="A882" s="141"/>
      <c r="B882" s="141"/>
      <c r="C882" s="141"/>
      <c r="D882" s="141"/>
      <c r="E882" s="141"/>
      <c r="F882" s="435"/>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x14ac:dyDescent="0.2">
      <c r="A883" s="141"/>
      <c r="B883" s="141"/>
      <c r="C883" s="141"/>
      <c r="D883" s="141"/>
      <c r="E883" s="141"/>
      <c r="F883" s="435"/>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x14ac:dyDescent="0.2">
      <c r="A884" s="141"/>
      <c r="B884" s="141"/>
      <c r="C884" s="141"/>
      <c r="D884" s="141"/>
      <c r="E884" s="141"/>
      <c r="F884" s="435"/>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x14ac:dyDescent="0.2">
      <c r="A885" s="141"/>
      <c r="B885" s="141"/>
      <c r="C885" s="141"/>
      <c r="D885" s="141"/>
      <c r="E885" s="141"/>
      <c r="F885" s="435"/>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x14ac:dyDescent="0.2">
      <c r="A886" s="141"/>
      <c r="B886" s="141"/>
      <c r="C886" s="141"/>
      <c r="D886" s="141"/>
      <c r="E886" s="141"/>
      <c r="F886" s="435"/>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x14ac:dyDescent="0.2">
      <c r="A887" s="141"/>
      <c r="B887" s="141"/>
      <c r="C887" s="141"/>
      <c r="D887" s="141"/>
      <c r="E887" s="141"/>
      <c r="F887" s="435"/>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x14ac:dyDescent="0.2">
      <c r="A888" s="141"/>
      <c r="B888" s="141"/>
      <c r="C888" s="141"/>
      <c r="D888" s="141"/>
      <c r="E888" s="141"/>
      <c r="F888" s="435"/>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x14ac:dyDescent="0.2">
      <c r="A889" s="141"/>
      <c r="B889" s="141"/>
      <c r="C889" s="141"/>
      <c r="D889" s="141"/>
      <c r="E889" s="141"/>
      <c r="F889" s="435"/>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x14ac:dyDescent="0.2">
      <c r="A890" s="141"/>
      <c r="B890" s="141"/>
      <c r="C890" s="141"/>
      <c r="D890" s="141"/>
      <c r="E890" s="141"/>
      <c r="F890" s="435"/>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x14ac:dyDescent="0.2">
      <c r="A891" s="141"/>
      <c r="B891" s="141"/>
      <c r="C891" s="141"/>
      <c r="D891" s="141"/>
      <c r="E891" s="141"/>
      <c r="F891" s="435"/>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x14ac:dyDescent="0.2">
      <c r="A892" s="141"/>
      <c r="B892" s="141"/>
      <c r="C892" s="141"/>
      <c r="D892" s="141"/>
      <c r="E892" s="141"/>
      <c r="F892" s="435"/>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x14ac:dyDescent="0.2">
      <c r="A893" s="141"/>
      <c r="B893" s="141"/>
      <c r="C893" s="141"/>
      <c r="D893" s="141"/>
      <c r="E893" s="141"/>
      <c r="F893" s="435"/>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x14ac:dyDescent="0.2">
      <c r="A894" s="141"/>
      <c r="B894" s="141"/>
      <c r="C894" s="141"/>
      <c r="D894" s="141"/>
      <c r="E894" s="141"/>
      <c r="F894" s="435"/>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x14ac:dyDescent="0.2">
      <c r="A895" s="141"/>
      <c r="B895" s="141"/>
      <c r="C895" s="141"/>
      <c r="D895" s="141"/>
      <c r="E895" s="141"/>
      <c r="F895" s="435"/>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x14ac:dyDescent="0.2">
      <c r="A896" s="141"/>
      <c r="B896" s="141"/>
      <c r="C896" s="141"/>
      <c r="D896" s="141"/>
      <c r="E896" s="141"/>
      <c r="F896" s="435"/>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x14ac:dyDescent="0.2">
      <c r="A897" s="141"/>
      <c r="B897" s="141"/>
      <c r="C897" s="141"/>
      <c r="D897" s="141"/>
      <c r="E897" s="141"/>
      <c r="F897" s="435"/>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x14ac:dyDescent="0.2">
      <c r="A898" s="141"/>
      <c r="B898" s="141"/>
      <c r="C898" s="141"/>
      <c r="D898" s="141"/>
      <c r="E898" s="141"/>
      <c r="F898" s="435"/>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x14ac:dyDescent="0.2">
      <c r="A899" s="141"/>
      <c r="B899" s="141"/>
      <c r="C899" s="141"/>
      <c r="D899" s="141"/>
      <c r="E899" s="141"/>
      <c r="F899" s="435"/>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x14ac:dyDescent="0.2">
      <c r="A900" s="141"/>
      <c r="B900" s="141"/>
      <c r="C900" s="141"/>
      <c r="D900" s="141"/>
      <c r="E900" s="141"/>
      <c r="F900" s="435"/>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x14ac:dyDescent="0.2">
      <c r="A901" s="141"/>
      <c r="B901" s="141"/>
      <c r="C901" s="141"/>
      <c r="D901" s="141"/>
      <c r="E901" s="141"/>
      <c r="F901" s="435"/>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x14ac:dyDescent="0.2">
      <c r="A902" s="141"/>
      <c r="B902" s="141"/>
      <c r="C902" s="141"/>
      <c r="D902" s="141"/>
      <c r="E902" s="141"/>
      <c r="F902" s="435"/>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x14ac:dyDescent="0.2">
      <c r="A903" s="141"/>
      <c r="B903" s="141"/>
      <c r="C903" s="141"/>
      <c r="D903" s="141"/>
      <c r="E903" s="141"/>
      <c r="F903" s="435"/>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x14ac:dyDescent="0.2">
      <c r="A904" s="141"/>
      <c r="B904" s="141"/>
      <c r="C904" s="141"/>
      <c r="D904" s="141"/>
      <c r="E904" s="141"/>
      <c r="F904" s="435"/>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x14ac:dyDescent="0.2">
      <c r="A905" s="141"/>
      <c r="B905" s="141"/>
      <c r="C905" s="141"/>
      <c r="D905" s="141"/>
      <c r="E905" s="141"/>
      <c r="F905" s="435"/>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x14ac:dyDescent="0.2">
      <c r="A906" s="141"/>
      <c r="B906" s="141"/>
      <c r="C906" s="141"/>
      <c r="D906" s="141"/>
      <c r="E906" s="141"/>
      <c r="F906" s="435"/>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x14ac:dyDescent="0.2">
      <c r="A907" s="141"/>
      <c r="B907" s="141"/>
      <c r="C907" s="141"/>
      <c r="D907" s="141"/>
      <c r="E907" s="141"/>
      <c r="F907" s="435"/>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x14ac:dyDescent="0.2">
      <c r="A908" s="141"/>
      <c r="B908" s="141"/>
      <c r="C908" s="141"/>
      <c r="D908" s="141"/>
      <c r="E908" s="141"/>
      <c r="F908" s="435"/>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x14ac:dyDescent="0.2">
      <c r="A909" s="141"/>
      <c r="B909" s="141"/>
      <c r="C909" s="141"/>
      <c r="D909" s="141"/>
      <c r="E909" s="141"/>
      <c r="F909" s="435"/>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x14ac:dyDescent="0.2">
      <c r="A910" s="141"/>
      <c r="B910" s="141"/>
      <c r="C910" s="141"/>
      <c r="D910" s="141"/>
      <c r="E910" s="141"/>
      <c r="F910" s="435"/>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x14ac:dyDescent="0.2">
      <c r="A911" s="141"/>
      <c r="B911" s="141"/>
      <c r="C911" s="141"/>
      <c r="D911" s="141"/>
      <c r="E911" s="141"/>
      <c r="F911" s="435"/>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x14ac:dyDescent="0.2">
      <c r="A912" s="141"/>
      <c r="B912" s="141"/>
      <c r="C912" s="141"/>
      <c r="D912" s="141"/>
      <c r="E912" s="141"/>
      <c r="F912" s="435"/>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x14ac:dyDescent="0.2">
      <c r="A913" s="141"/>
      <c r="B913" s="141"/>
      <c r="C913" s="141"/>
      <c r="D913" s="141"/>
      <c r="E913" s="141"/>
      <c r="F913" s="435"/>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x14ac:dyDescent="0.2">
      <c r="A914" s="141"/>
      <c r="B914" s="141"/>
      <c r="C914" s="141"/>
      <c r="D914" s="141"/>
      <c r="E914" s="141"/>
      <c r="F914" s="435"/>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x14ac:dyDescent="0.2">
      <c r="A915" s="141"/>
      <c r="B915" s="141"/>
      <c r="C915" s="141"/>
      <c r="D915" s="141"/>
      <c r="E915" s="141"/>
      <c r="F915" s="435"/>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x14ac:dyDescent="0.2">
      <c r="A916" s="141"/>
      <c r="B916" s="141"/>
      <c r="C916" s="141"/>
      <c r="D916" s="141"/>
      <c r="E916" s="141"/>
      <c r="F916" s="435"/>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x14ac:dyDescent="0.2">
      <c r="A917" s="141"/>
      <c r="B917" s="141"/>
      <c r="C917" s="141"/>
      <c r="D917" s="141"/>
      <c r="E917" s="141"/>
      <c r="F917" s="435"/>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x14ac:dyDescent="0.2">
      <c r="A918" s="141"/>
      <c r="B918" s="141"/>
      <c r="C918" s="141"/>
      <c r="D918" s="141"/>
      <c r="E918" s="141"/>
      <c r="F918" s="435"/>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x14ac:dyDescent="0.2">
      <c r="A919" s="141"/>
      <c r="B919" s="141"/>
      <c r="C919" s="141"/>
      <c r="D919" s="141"/>
      <c r="E919" s="141"/>
      <c r="F919" s="435"/>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x14ac:dyDescent="0.2">
      <c r="A920" s="141"/>
      <c r="B920" s="141"/>
      <c r="C920" s="141"/>
      <c r="D920" s="141"/>
      <c r="E920" s="141"/>
      <c r="F920" s="435"/>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x14ac:dyDescent="0.2">
      <c r="A921" s="141"/>
      <c r="B921" s="141"/>
      <c r="C921" s="141"/>
      <c r="D921" s="141"/>
      <c r="E921" s="141"/>
      <c r="F921" s="435"/>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x14ac:dyDescent="0.2">
      <c r="A922" s="141"/>
      <c r="B922" s="141"/>
      <c r="C922" s="141"/>
      <c r="D922" s="141"/>
      <c r="E922" s="141"/>
      <c r="F922" s="435"/>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x14ac:dyDescent="0.2">
      <c r="A923" s="141"/>
      <c r="B923" s="141"/>
      <c r="C923" s="141"/>
      <c r="D923" s="141"/>
      <c r="E923" s="141"/>
      <c r="F923" s="435"/>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x14ac:dyDescent="0.2">
      <c r="A924" s="141"/>
      <c r="B924" s="141"/>
      <c r="C924" s="141"/>
      <c r="D924" s="141"/>
      <c r="E924" s="141"/>
      <c r="F924" s="435"/>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x14ac:dyDescent="0.2">
      <c r="A925" s="141"/>
      <c r="B925" s="141"/>
      <c r="C925" s="141"/>
      <c r="D925" s="141"/>
      <c r="E925" s="141"/>
      <c r="F925" s="435"/>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x14ac:dyDescent="0.2">
      <c r="A926" s="141"/>
      <c r="B926" s="141"/>
      <c r="C926" s="141"/>
      <c r="D926" s="141"/>
      <c r="E926" s="141"/>
      <c r="F926" s="435"/>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x14ac:dyDescent="0.2">
      <c r="A927" s="141"/>
      <c r="B927" s="141"/>
      <c r="C927" s="141"/>
      <c r="D927" s="141"/>
      <c r="E927" s="141"/>
      <c r="F927" s="435"/>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x14ac:dyDescent="0.2">
      <c r="A928" s="141"/>
      <c r="B928" s="141"/>
      <c r="C928" s="141"/>
      <c r="D928" s="141"/>
      <c r="E928" s="141"/>
      <c r="F928" s="435"/>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x14ac:dyDescent="0.2">
      <c r="A929" s="141"/>
      <c r="B929" s="141"/>
      <c r="C929" s="141"/>
      <c r="D929" s="141"/>
      <c r="E929" s="141"/>
      <c r="F929" s="435"/>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x14ac:dyDescent="0.2">
      <c r="A930" s="141"/>
      <c r="B930" s="141"/>
      <c r="C930" s="141"/>
      <c r="D930" s="141"/>
      <c r="E930" s="141"/>
      <c r="F930" s="435"/>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x14ac:dyDescent="0.2">
      <c r="A931" s="141"/>
      <c r="B931" s="141"/>
      <c r="C931" s="141"/>
      <c r="D931" s="141"/>
      <c r="E931" s="141"/>
      <c r="F931" s="435"/>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x14ac:dyDescent="0.2">
      <c r="A932" s="141"/>
      <c r="B932" s="141"/>
      <c r="C932" s="141"/>
      <c r="D932" s="141"/>
      <c r="E932" s="141"/>
      <c r="F932" s="435"/>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x14ac:dyDescent="0.2">
      <c r="A933" s="141"/>
      <c r="B933" s="141"/>
      <c r="C933" s="141"/>
      <c r="D933" s="141"/>
      <c r="E933" s="141"/>
      <c r="F933" s="435"/>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x14ac:dyDescent="0.2">
      <c r="A934" s="141"/>
      <c r="B934" s="141"/>
      <c r="C934" s="141"/>
      <c r="D934" s="141"/>
      <c r="E934" s="141"/>
      <c r="F934" s="435"/>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x14ac:dyDescent="0.2">
      <c r="A935" s="141"/>
      <c r="B935" s="141"/>
      <c r="C935" s="141"/>
      <c r="D935" s="141"/>
      <c r="E935" s="141"/>
      <c r="F935" s="435"/>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x14ac:dyDescent="0.2">
      <c r="A936" s="141"/>
      <c r="B936" s="141"/>
      <c r="C936" s="141"/>
      <c r="D936" s="141"/>
      <c r="E936" s="141"/>
      <c r="F936" s="435"/>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x14ac:dyDescent="0.2">
      <c r="A937" s="141"/>
      <c r="B937" s="141"/>
      <c r="C937" s="141"/>
      <c r="D937" s="141"/>
      <c r="E937" s="141"/>
      <c r="F937" s="435"/>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x14ac:dyDescent="0.2">
      <c r="A938" s="141"/>
      <c r="B938" s="141"/>
      <c r="C938" s="141"/>
      <c r="D938" s="141"/>
      <c r="E938" s="141"/>
      <c r="F938" s="435"/>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x14ac:dyDescent="0.2">
      <c r="A939" s="141"/>
      <c r="B939" s="141"/>
      <c r="C939" s="141"/>
      <c r="D939" s="141"/>
      <c r="E939" s="141"/>
      <c r="F939" s="435"/>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x14ac:dyDescent="0.2">
      <c r="A940" s="141"/>
      <c r="B940" s="141"/>
      <c r="C940" s="141"/>
      <c r="D940" s="141"/>
      <c r="E940" s="141"/>
      <c r="F940" s="435"/>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x14ac:dyDescent="0.2">
      <c r="A941" s="141"/>
      <c r="B941" s="141"/>
      <c r="C941" s="141"/>
      <c r="D941" s="141"/>
      <c r="E941" s="141"/>
      <c r="F941" s="435"/>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x14ac:dyDescent="0.2">
      <c r="A942" s="141"/>
      <c r="B942" s="141"/>
      <c r="C942" s="141"/>
      <c r="D942" s="141"/>
      <c r="E942" s="141"/>
      <c r="F942" s="435"/>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x14ac:dyDescent="0.2">
      <c r="A943" s="141"/>
      <c r="B943" s="141"/>
      <c r="C943" s="141"/>
      <c r="D943" s="141"/>
      <c r="E943" s="141"/>
      <c r="F943" s="435"/>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x14ac:dyDescent="0.2">
      <c r="A944" s="141"/>
      <c r="B944" s="141"/>
      <c r="C944" s="141"/>
      <c r="D944" s="141"/>
      <c r="E944" s="141"/>
      <c r="F944" s="435"/>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x14ac:dyDescent="0.2">
      <c r="A945" s="141"/>
      <c r="B945" s="141"/>
      <c r="C945" s="141"/>
      <c r="D945" s="141"/>
      <c r="E945" s="141"/>
      <c r="F945" s="435"/>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x14ac:dyDescent="0.2">
      <c r="A946" s="141"/>
      <c r="B946" s="141"/>
      <c r="C946" s="141"/>
      <c r="D946" s="141"/>
      <c r="E946" s="141"/>
      <c r="F946" s="435"/>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x14ac:dyDescent="0.2">
      <c r="A947" s="141"/>
      <c r="B947" s="141"/>
      <c r="C947" s="141"/>
      <c r="D947" s="141"/>
      <c r="E947" s="141"/>
      <c r="F947" s="435"/>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x14ac:dyDescent="0.2">
      <c r="A948" s="141"/>
      <c r="B948" s="141"/>
      <c r="C948" s="141"/>
      <c r="D948" s="141"/>
      <c r="E948" s="141"/>
      <c r="F948" s="435"/>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x14ac:dyDescent="0.2">
      <c r="A949" s="141"/>
      <c r="B949" s="141"/>
      <c r="C949" s="141"/>
      <c r="D949" s="141"/>
      <c r="E949" s="141"/>
      <c r="F949" s="435"/>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x14ac:dyDescent="0.2">
      <c r="A950" s="141"/>
      <c r="B950" s="141"/>
      <c r="C950" s="141"/>
      <c r="D950" s="141"/>
      <c r="E950" s="141"/>
      <c r="F950" s="435"/>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x14ac:dyDescent="0.2">
      <c r="A951" s="141"/>
      <c r="B951" s="141"/>
      <c r="C951" s="141"/>
      <c r="D951" s="141"/>
      <c r="E951" s="141"/>
      <c r="F951" s="435"/>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x14ac:dyDescent="0.2">
      <c r="A952" s="141"/>
      <c r="B952" s="141"/>
      <c r="C952" s="141"/>
      <c r="D952" s="141"/>
      <c r="E952" s="141"/>
      <c r="F952" s="435"/>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x14ac:dyDescent="0.2">
      <c r="A953" s="141"/>
      <c r="B953" s="141"/>
      <c r="C953" s="141"/>
      <c r="D953" s="141"/>
      <c r="E953" s="141"/>
      <c r="F953" s="435"/>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x14ac:dyDescent="0.2">
      <c r="A954" s="141"/>
      <c r="B954" s="141"/>
      <c r="C954" s="141"/>
      <c r="D954" s="141"/>
      <c r="E954" s="141"/>
      <c r="F954" s="435"/>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x14ac:dyDescent="0.2">
      <c r="A955" s="141"/>
      <c r="B955" s="141"/>
      <c r="C955" s="141"/>
      <c r="D955" s="141"/>
      <c r="E955" s="141"/>
      <c r="F955" s="435"/>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x14ac:dyDescent="0.2">
      <c r="A956" s="141"/>
      <c r="B956" s="141"/>
      <c r="C956" s="141"/>
      <c r="D956" s="141"/>
      <c r="E956" s="141"/>
      <c r="F956" s="435"/>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x14ac:dyDescent="0.2">
      <c r="A957" s="141"/>
      <c r="B957" s="141"/>
      <c r="C957" s="141"/>
      <c r="D957" s="141"/>
      <c r="E957" s="141"/>
      <c r="F957" s="435"/>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x14ac:dyDescent="0.2">
      <c r="A958" s="141"/>
      <c r="B958" s="141"/>
      <c r="C958" s="141"/>
      <c r="D958" s="141"/>
      <c r="E958" s="141"/>
      <c r="F958" s="435"/>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x14ac:dyDescent="0.2">
      <c r="A959" s="141"/>
      <c r="B959" s="141"/>
      <c r="C959" s="141"/>
      <c r="D959" s="141"/>
      <c r="E959" s="141"/>
      <c r="F959" s="435"/>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x14ac:dyDescent="0.2">
      <c r="A960" s="141"/>
      <c r="B960" s="141"/>
      <c r="C960" s="141"/>
      <c r="D960" s="141"/>
      <c r="E960" s="141"/>
      <c r="F960" s="435"/>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x14ac:dyDescent="0.2">
      <c r="A961" s="141"/>
      <c r="B961" s="141"/>
      <c r="C961" s="141"/>
      <c r="D961" s="141"/>
      <c r="E961" s="141"/>
      <c r="F961" s="435"/>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x14ac:dyDescent="0.2">
      <c r="A962" s="141"/>
      <c r="B962" s="141"/>
      <c r="C962" s="141"/>
      <c r="D962" s="141"/>
      <c r="E962" s="141"/>
      <c r="F962" s="435"/>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x14ac:dyDescent="0.2">
      <c r="A963" s="141"/>
      <c r="B963" s="141"/>
      <c r="C963" s="141"/>
      <c r="D963" s="141"/>
      <c r="E963" s="141"/>
      <c r="F963" s="435"/>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x14ac:dyDescent="0.2">
      <c r="A964" s="141"/>
      <c r="B964" s="141"/>
      <c r="C964" s="141"/>
      <c r="D964" s="141"/>
      <c r="E964" s="141"/>
      <c r="F964" s="435"/>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x14ac:dyDescent="0.2">
      <c r="A965" s="141"/>
      <c r="B965" s="141"/>
      <c r="C965" s="141"/>
      <c r="D965" s="141"/>
      <c r="E965" s="141"/>
      <c r="F965" s="435"/>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x14ac:dyDescent="0.2">
      <c r="A966" s="141"/>
      <c r="B966" s="141"/>
      <c r="C966" s="141"/>
      <c r="D966" s="141"/>
      <c r="E966" s="141"/>
      <c r="F966" s="435"/>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x14ac:dyDescent="0.2">
      <c r="A967" s="141"/>
      <c r="B967" s="141"/>
      <c r="C967" s="141"/>
      <c r="D967" s="141"/>
      <c r="E967" s="141"/>
      <c r="F967" s="435"/>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x14ac:dyDescent="0.2">
      <c r="A968" s="141"/>
      <c r="B968" s="141"/>
      <c r="C968" s="141"/>
      <c r="D968" s="141"/>
      <c r="E968" s="141"/>
      <c r="F968" s="435"/>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x14ac:dyDescent="0.2">
      <c r="A969" s="141"/>
      <c r="B969" s="141"/>
      <c r="C969" s="141"/>
      <c r="D969" s="141"/>
      <c r="E969" s="141"/>
      <c r="F969" s="435"/>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x14ac:dyDescent="0.2">
      <c r="A970" s="141"/>
      <c r="B970" s="141"/>
      <c r="C970" s="141"/>
      <c r="D970" s="141"/>
      <c r="E970" s="141"/>
      <c r="F970" s="435"/>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x14ac:dyDescent="0.2">
      <c r="A971" s="141"/>
      <c r="B971" s="141"/>
      <c r="C971" s="141"/>
      <c r="D971" s="141"/>
      <c r="E971" s="141"/>
      <c r="F971" s="435"/>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x14ac:dyDescent="0.2">
      <c r="A972" s="141"/>
      <c r="B972" s="141"/>
      <c r="C972" s="141"/>
      <c r="D972" s="141"/>
      <c r="E972" s="141"/>
      <c r="F972" s="435"/>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x14ac:dyDescent="0.2">
      <c r="A973" s="141"/>
      <c r="B973" s="141"/>
      <c r="C973" s="141"/>
      <c r="D973" s="141"/>
      <c r="E973" s="141"/>
      <c r="F973" s="435"/>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x14ac:dyDescent="0.2">
      <c r="A974" s="141"/>
      <c r="B974" s="141"/>
      <c r="C974" s="141"/>
      <c r="D974" s="141"/>
      <c r="E974" s="141"/>
      <c r="F974" s="435"/>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x14ac:dyDescent="0.2">
      <c r="A975" s="141"/>
      <c r="B975" s="141"/>
      <c r="C975" s="141"/>
      <c r="D975" s="141"/>
      <c r="E975" s="141"/>
      <c r="F975" s="435"/>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x14ac:dyDescent="0.2">
      <c r="A976" s="141"/>
      <c r="B976" s="141"/>
      <c r="C976" s="141"/>
      <c r="D976" s="141"/>
      <c r="E976" s="141"/>
      <c r="F976" s="435"/>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x14ac:dyDescent="0.2">
      <c r="A977" s="141"/>
      <c r="B977" s="141"/>
      <c r="C977" s="141"/>
      <c r="D977" s="141"/>
      <c r="E977" s="141"/>
      <c r="F977" s="435"/>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x14ac:dyDescent="0.2">
      <c r="A978" s="141"/>
      <c r="B978" s="141"/>
      <c r="C978" s="141"/>
      <c r="D978" s="141"/>
      <c r="E978" s="141"/>
      <c r="F978" s="435"/>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x14ac:dyDescent="0.2">
      <c r="A979" s="141"/>
      <c r="B979" s="141"/>
      <c r="C979" s="141"/>
      <c r="D979" s="141"/>
      <c r="E979" s="141"/>
      <c r="F979" s="435"/>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x14ac:dyDescent="0.2">
      <c r="A980" s="141"/>
      <c r="B980" s="141"/>
      <c r="C980" s="141"/>
      <c r="D980" s="141"/>
      <c r="E980" s="141"/>
      <c r="F980" s="435"/>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x14ac:dyDescent="0.2">
      <c r="A981" s="141"/>
      <c r="B981" s="141"/>
      <c r="C981" s="141"/>
      <c r="D981" s="141"/>
      <c r="E981" s="141"/>
      <c r="F981" s="435"/>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x14ac:dyDescent="0.2">
      <c r="A982" s="141"/>
      <c r="B982" s="141"/>
      <c r="C982" s="141"/>
      <c r="D982" s="141"/>
      <c r="E982" s="141"/>
      <c r="F982" s="435"/>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x14ac:dyDescent="0.2">
      <c r="A983" s="141"/>
      <c r="B983" s="141"/>
      <c r="C983" s="141"/>
      <c r="D983" s="141"/>
      <c r="E983" s="141"/>
      <c r="F983" s="435"/>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x14ac:dyDescent="0.2">
      <c r="A984" s="141"/>
      <c r="B984" s="141"/>
      <c r="C984" s="141"/>
      <c r="D984" s="141"/>
      <c r="E984" s="141"/>
      <c r="F984" s="435"/>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x14ac:dyDescent="0.2">
      <c r="A985" s="141"/>
      <c r="B985" s="141"/>
      <c r="C985" s="141"/>
      <c r="D985" s="141"/>
      <c r="E985" s="141"/>
      <c r="F985" s="435"/>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x14ac:dyDescent="0.2">
      <c r="A986" s="141"/>
      <c r="B986" s="141"/>
      <c r="C986" s="141"/>
      <c r="D986" s="141"/>
      <c r="E986" s="141"/>
      <c r="F986" s="435"/>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x14ac:dyDescent="0.2">
      <c r="A987" s="141"/>
      <c r="B987" s="141"/>
      <c r="C987" s="141"/>
      <c r="D987" s="141"/>
      <c r="E987" s="141"/>
      <c r="F987" s="435"/>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x14ac:dyDescent="0.2">
      <c r="A988" s="141"/>
      <c r="B988" s="141"/>
      <c r="C988" s="141"/>
      <c r="D988" s="141"/>
      <c r="E988" s="141"/>
      <c r="F988" s="435"/>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x14ac:dyDescent="0.2">
      <c r="A989" s="141"/>
      <c r="B989" s="141"/>
      <c r="C989" s="141"/>
      <c r="D989" s="141"/>
      <c r="E989" s="141"/>
      <c r="F989" s="435"/>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x14ac:dyDescent="0.2">
      <c r="A990" s="141"/>
      <c r="B990" s="141"/>
      <c r="C990" s="141"/>
      <c r="D990" s="141"/>
      <c r="E990" s="141"/>
      <c r="F990" s="435"/>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x14ac:dyDescent="0.2">
      <c r="A991" s="141"/>
      <c r="B991" s="141"/>
      <c r="C991" s="141"/>
      <c r="D991" s="141"/>
      <c r="E991" s="141"/>
      <c r="F991" s="435"/>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x14ac:dyDescent="0.2">
      <c r="A992" s="141"/>
      <c r="B992" s="141"/>
      <c r="C992" s="141"/>
      <c r="D992" s="141"/>
      <c r="E992" s="141"/>
      <c r="F992" s="435"/>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x14ac:dyDescent="0.2">
      <c r="A993" s="141"/>
      <c r="B993" s="141"/>
      <c r="C993" s="141"/>
      <c r="D993" s="141"/>
      <c r="E993" s="141"/>
      <c r="F993" s="435"/>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x14ac:dyDescent="0.2">
      <c r="A994" s="141"/>
      <c r="B994" s="141"/>
      <c r="C994" s="141"/>
      <c r="D994" s="141"/>
      <c r="E994" s="141"/>
      <c r="F994" s="435"/>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x14ac:dyDescent="0.2">
      <c r="A995" s="141"/>
      <c r="B995" s="141"/>
      <c r="C995" s="141"/>
      <c r="D995" s="141"/>
      <c r="E995" s="141"/>
      <c r="F995" s="435"/>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x14ac:dyDescent="0.2">
      <c r="A996" s="141"/>
      <c r="B996" s="141"/>
      <c r="C996" s="141"/>
      <c r="D996" s="141"/>
      <c r="E996" s="141"/>
      <c r="F996" s="435"/>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x14ac:dyDescent="0.2">
      <c r="A997" s="141"/>
      <c r="B997" s="141"/>
      <c r="C997" s="141"/>
      <c r="D997" s="141"/>
      <c r="E997" s="141"/>
      <c r="F997" s="435"/>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x14ac:dyDescent="0.2">
      <c r="A998" s="141"/>
      <c r="B998" s="141"/>
      <c r="C998" s="141"/>
      <c r="D998" s="141"/>
      <c r="E998" s="141"/>
      <c r="F998" s="435"/>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x14ac:dyDescent="0.2">
      <c r="A999" s="141"/>
      <c r="B999" s="141"/>
      <c r="C999" s="141"/>
      <c r="D999" s="141"/>
      <c r="E999" s="141"/>
      <c r="F999" s="435"/>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x14ac:dyDescent="0.2">
      <c r="A1000" s="141"/>
      <c r="B1000" s="141"/>
      <c r="C1000" s="141"/>
      <c r="D1000" s="141"/>
      <c r="E1000" s="141"/>
      <c r="F1000" s="435"/>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8">
    <mergeCell ref="F6:I6"/>
    <mergeCell ref="J6:M6"/>
    <mergeCell ref="A2:M2"/>
    <mergeCell ref="A6:A7"/>
    <mergeCell ref="B6:B7"/>
    <mergeCell ref="C6:E6"/>
    <mergeCell ref="A3:M3"/>
    <mergeCell ref="A4:M4"/>
  </mergeCells>
  <printOptions horizontalCentered="1"/>
  <pageMargins left="0.59055118110236227" right="0.59055118110236227" top="0.78740157480314965" bottom="0.59055118110236227" header="0.78740157480314965" footer="0.39370078740157483"/>
  <pageSetup paperSize="9" scale="82" fitToHeight="0" pageOrder="overThenDown" orientation="landscape" cellComments="atEnd" r:id="rId1"/>
  <headerFooter>
    <oddFooter>&amp;R&amp;P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1"/>
  <sheetViews>
    <sheetView view="pageBreakPreview" zoomScaleSheetLayoutView="100" workbookViewId="0">
      <pane xSplit="2" ySplit="9" topLeftCell="C76"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28515625" style="386" customWidth="1"/>
    <col min="2" max="2" width="21.42578125" style="386" customWidth="1"/>
    <col min="3" max="11" width="12" style="386" customWidth="1"/>
    <col min="12" max="14" width="0" style="386" hidden="1" customWidth="1"/>
    <col min="15" max="16384" width="14.42578125" style="386"/>
  </cols>
  <sheetData>
    <row r="1" spans="1:26" ht="12.75" x14ac:dyDescent="0.2">
      <c r="A1" s="311"/>
      <c r="B1" s="311"/>
      <c r="C1" s="311"/>
      <c r="D1" s="311"/>
      <c r="E1" s="311"/>
      <c r="F1" s="311"/>
      <c r="G1" s="311"/>
      <c r="H1" s="311"/>
      <c r="I1" s="311"/>
      <c r="J1" s="311"/>
      <c r="K1" s="354" t="s">
        <v>662</v>
      </c>
    </row>
    <row r="2" spans="1:26" ht="12.75" x14ac:dyDescent="0.2">
      <c r="A2" s="594" t="str">
        <f>'AT-2-S1 BUDGET'!A2</f>
        <v>[Mid Day Meal Scheme, U.P.]</v>
      </c>
      <c r="B2" s="595"/>
      <c r="C2" s="595"/>
      <c r="D2" s="595"/>
      <c r="E2" s="595"/>
      <c r="F2" s="595"/>
      <c r="G2" s="595"/>
      <c r="H2" s="595"/>
      <c r="I2" s="595"/>
      <c r="J2" s="595"/>
      <c r="K2" s="595"/>
    </row>
    <row r="3" spans="1:26" ht="23.25" x14ac:dyDescent="0.2">
      <c r="A3" s="597" t="str">
        <f>'AT-2-S1 BUDGET'!A3</f>
        <v>Annual Work Plan and Budget 2018-19</v>
      </c>
      <c r="B3" s="595"/>
      <c r="C3" s="595"/>
      <c r="D3" s="595"/>
      <c r="E3" s="595"/>
      <c r="F3" s="595"/>
      <c r="G3" s="595"/>
      <c r="H3" s="595"/>
      <c r="I3" s="595"/>
      <c r="J3" s="595"/>
      <c r="K3" s="595"/>
    </row>
    <row r="4" spans="1:26" ht="12.75" x14ac:dyDescent="0.2">
      <c r="A4" s="602" t="s">
        <v>663</v>
      </c>
      <c r="B4" s="595"/>
      <c r="C4" s="595"/>
      <c r="D4" s="595"/>
      <c r="E4" s="595"/>
      <c r="F4" s="595"/>
      <c r="G4" s="595"/>
      <c r="H4" s="595"/>
      <c r="I4" s="595"/>
      <c r="J4" s="595"/>
      <c r="K4" s="595"/>
    </row>
    <row r="5" spans="1:26" ht="12.75" x14ac:dyDescent="0.2">
      <c r="A5" s="321" t="str">
        <f>AT_2A_fundflow!A5</f>
        <v>State: UTTAR PRADESH</v>
      </c>
      <c r="B5" s="311"/>
      <c r="C5" s="311"/>
      <c r="D5" s="311"/>
      <c r="E5" s="311"/>
      <c r="F5" s="311"/>
      <c r="G5" s="311"/>
      <c r="H5" s="311"/>
      <c r="I5" s="311"/>
      <c r="J5" s="409"/>
      <c r="K5" s="308" t="str">
        <f>AT_2A_fundflow!U5</f>
        <v>(For the Period 01.04.17 to 31.03.18)</v>
      </c>
    </row>
    <row r="6" spans="1:26" ht="27.75" customHeight="1" x14ac:dyDescent="0.2">
      <c r="A6" s="603" t="s">
        <v>91</v>
      </c>
      <c r="B6" s="603" t="s">
        <v>99</v>
      </c>
      <c r="C6" s="603" t="s">
        <v>664</v>
      </c>
      <c r="D6" s="605" t="s">
        <v>665</v>
      </c>
      <c r="E6" s="606"/>
      <c r="F6" s="606"/>
      <c r="G6" s="606"/>
      <c r="H6" s="607"/>
      <c r="I6" s="605" t="s">
        <v>666</v>
      </c>
      <c r="J6" s="606"/>
      <c r="K6" s="607"/>
    </row>
    <row r="7" spans="1:26" ht="87" customHeight="1" x14ac:dyDescent="0.2">
      <c r="A7" s="604"/>
      <c r="B7" s="604"/>
      <c r="C7" s="604"/>
      <c r="D7" s="310" t="s">
        <v>668</v>
      </c>
      <c r="E7" s="310" t="s">
        <v>582</v>
      </c>
      <c r="F7" s="310" t="s">
        <v>669</v>
      </c>
      <c r="G7" s="310" t="s">
        <v>670</v>
      </c>
      <c r="H7" s="310" t="s">
        <v>671</v>
      </c>
      <c r="I7" s="310" t="s">
        <v>672</v>
      </c>
      <c r="J7" s="310" t="s">
        <v>673</v>
      </c>
      <c r="K7" s="310" t="s">
        <v>674</v>
      </c>
    </row>
    <row r="8" spans="1:26" ht="15.75" customHeight="1" x14ac:dyDescent="0.2">
      <c r="A8" s="310">
        <v>1</v>
      </c>
      <c r="B8" s="310">
        <v>2</v>
      </c>
      <c r="C8" s="310">
        <v>3</v>
      </c>
      <c r="D8" s="310">
        <v>4</v>
      </c>
      <c r="E8" s="310">
        <v>5</v>
      </c>
      <c r="F8" s="310">
        <v>6</v>
      </c>
      <c r="G8" s="310">
        <v>7</v>
      </c>
      <c r="H8" s="310">
        <v>8</v>
      </c>
      <c r="I8" s="310">
        <v>9</v>
      </c>
      <c r="J8" s="310">
        <v>10</v>
      </c>
      <c r="K8" s="310">
        <v>11</v>
      </c>
    </row>
    <row r="9" spans="1:26" ht="15.75" customHeight="1" x14ac:dyDescent="0.2">
      <c r="A9" s="314"/>
      <c r="B9" s="441" t="s">
        <v>32</v>
      </c>
      <c r="C9" s="421">
        <f t="shared" ref="C9:K9" si="0">SUM(C10:C84)</f>
        <v>135</v>
      </c>
      <c r="D9" s="421">
        <f t="shared" si="0"/>
        <v>7928</v>
      </c>
      <c r="E9" s="421">
        <f t="shared" si="0"/>
        <v>948996</v>
      </c>
      <c r="F9" s="421">
        <f t="shared" si="0"/>
        <v>1592</v>
      </c>
      <c r="G9" s="421">
        <f t="shared" si="0"/>
        <v>3209</v>
      </c>
      <c r="H9" s="421">
        <f t="shared" si="0"/>
        <v>4801</v>
      </c>
      <c r="I9" s="421">
        <f t="shared" si="0"/>
        <v>49.33</v>
      </c>
      <c r="J9" s="421">
        <f t="shared" si="0"/>
        <v>114.96</v>
      </c>
      <c r="K9" s="421">
        <f t="shared" si="0"/>
        <v>164.29</v>
      </c>
      <c r="L9" s="222"/>
      <c r="M9" s="222"/>
      <c r="N9" s="222"/>
      <c r="O9" s="222"/>
      <c r="P9" s="222"/>
      <c r="Q9" s="222"/>
      <c r="R9" s="222"/>
      <c r="S9" s="222"/>
      <c r="T9" s="222"/>
      <c r="U9" s="222"/>
      <c r="V9" s="222"/>
      <c r="W9" s="222"/>
      <c r="X9" s="222"/>
      <c r="Y9" s="222"/>
      <c r="Z9" s="222"/>
    </row>
    <row r="10" spans="1:26" ht="15.75" customHeight="1" x14ac:dyDescent="0.2">
      <c r="A10" s="316">
        <f>AT3A_Schools_PS!A10</f>
        <v>1</v>
      </c>
      <c r="B10" s="316" t="str">
        <f>AT3A_Schools_PS!B10</f>
        <v>01-AGRA</v>
      </c>
      <c r="C10" s="438">
        <f>'AT_20_CentralCookingagency '!G10</f>
        <v>1</v>
      </c>
      <c r="D10" s="438">
        <f>'AT_20_CentralCookingagency '!H10</f>
        <v>57</v>
      </c>
      <c r="E10" s="438">
        <f>'AT_20_CentralCookingagency '!I10</f>
        <v>4869</v>
      </c>
      <c r="F10" s="316">
        <v>11</v>
      </c>
      <c r="G10" s="316">
        <v>0</v>
      </c>
      <c r="H10" s="421">
        <f t="shared" ref="H10:H84" si="1">F10+G10</f>
        <v>11</v>
      </c>
      <c r="I10" s="316">
        <v>0.11</v>
      </c>
      <c r="J10" s="316">
        <v>0</v>
      </c>
      <c r="K10" s="421">
        <f t="shared" ref="K10:K84" si="2">I10+J10</f>
        <v>0.11</v>
      </c>
      <c r="L10" s="386">
        <f>'AT_20_CentralCookingagency '!G10</f>
        <v>1</v>
      </c>
      <c r="M10" s="386">
        <f>'AT_20_CentralCookingagency '!H10</f>
        <v>57</v>
      </c>
      <c r="N10" s="386">
        <f>'AT_20_CentralCookingagency '!I10</f>
        <v>4869</v>
      </c>
    </row>
    <row r="11" spans="1:26" ht="15.75" customHeight="1" x14ac:dyDescent="0.2">
      <c r="A11" s="316">
        <f>AT3A_Schools_PS!A11</f>
        <v>2</v>
      </c>
      <c r="B11" s="316" t="str">
        <f>AT3A_Schools_PS!B11</f>
        <v>02-ALIGARH</v>
      </c>
      <c r="C11" s="438">
        <f>'AT_20_CentralCookingagency '!G11</f>
        <v>18</v>
      </c>
      <c r="D11" s="438">
        <f>'AT_20_CentralCookingagency '!H11</f>
        <v>282</v>
      </c>
      <c r="E11" s="438">
        <f>'AT_20_CentralCookingagency '!I11</f>
        <v>44795</v>
      </c>
      <c r="F11" s="316">
        <v>157</v>
      </c>
      <c r="G11" s="316">
        <v>282</v>
      </c>
      <c r="H11" s="421">
        <f t="shared" si="1"/>
        <v>439</v>
      </c>
      <c r="I11" s="316">
        <v>0</v>
      </c>
      <c r="J11" s="316">
        <v>0</v>
      </c>
      <c r="K11" s="421">
        <f t="shared" si="2"/>
        <v>0</v>
      </c>
      <c r="L11" s="386">
        <f>'AT_20_CentralCookingagency '!G11</f>
        <v>18</v>
      </c>
      <c r="M11" s="386">
        <f>'AT_20_CentralCookingagency '!H11</f>
        <v>282</v>
      </c>
      <c r="N11" s="386">
        <f>'AT_20_CentralCookingagency '!I11</f>
        <v>44795</v>
      </c>
    </row>
    <row r="12" spans="1:26" ht="15.75" customHeight="1" x14ac:dyDescent="0.2">
      <c r="A12" s="316">
        <f>AT3A_Schools_PS!A12</f>
        <v>3</v>
      </c>
      <c r="B12" s="316" t="str">
        <f>AT3A_Schools_PS!B12</f>
        <v>03-ALLAHABAD</v>
      </c>
      <c r="C12" s="438">
        <f>'AT_20_CentralCookingagency '!G12</f>
        <v>0</v>
      </c>
      <c r="D12" s="438">
        <f>'AT_20_CentralCookingagency '!H12</f>
        <v>59</v>
      </c>
      <c r="E12" s="438">
        <f>'AT_20_CentralCookingagency '!I12</f>
        <v>1854</v>
      </c>
      <c r="F12" s="316">
        <v>0</v>
      </c>
      <c r="G12" s="316">
        <v>96</v>
      </c>
      <c r="H12" s="421">
        <f t="shared" si="1"/>
        <v>96</v>
      </c>
      <c r="I12" s="316">
        <v>0</v>
      </c>
      <c r="J12" s="316">
        <v>0</v>
      </c>
      <c r="K12" s="421">
        <f t="shared" si="2"/>
        <v>0</v>
      </c>
      <c r="L12" s="386">
        <f>'AT_20_CentralCookingagency '!G12</f>
        <v>0</v>
      </c>
      <c r="M12" s="386">
        <f>'AT_20_CentralCookingagency '!H12</f>
        <v>59</v>
      </c>
      <c r="N12" s="386">
        <f>'AT_20_CentralCookingagency '!I12</f>
        <v>1854</v>
      </c>
    </row>
    <row r="13" spans="1:26" ht="15.75" customHeight="1" x14ac:dyDescent="0.2">
      <c r="A13" s="316">
        <f>AT3A_Schools_PS!A13</f>
        <v>4</v>
      </c>
      <c r="B13" s="316" t="str">
        <f>AT3A_Schools_PS!B13</f>
        <v>04-AMBEDKAR NAGAR</v>
      </c>
      <c r="C13" s="438">
        <f>'AT_20_CentralCookingagency '!G13</f>
        <v>0</v>
      </c>
      <c r="D13" s="438">
        <f>'AT_20_CentralCookingagency '!H13</f>
        <v>0</v>
      </c>
      <c r="E13" s="438">
        <f>'AT_20_CentralCookingagency '!I13</f>
        <v>0</v>
      </c>
      <c r="F13" s="316">
        <v>0</v>
      </c>
      <c r="G13" s="316">
        <v>0</v>
      </c>
      <c r="H13" s="421">
        <f t="shared" si="1"/>
        <v>0</v>
      </c>
      <c r="I13" s="316">
        <v>0</v>
      </c>
      <c r="J13" s="316">
        <v>0</v>
      </c>
      <c r="K13" s="421">
        <f t="shared" si="2"/>
        <v>0</v>
      </c>
      <c r="L13" s="386">
        <f>'AT_20_CentralCookingagency '!G13</f>
        <v>0</v>
      </c>
      <c r="M13" s="386">
        <f>'AT_20_CentralCookingagency '!H13</f>
        <v>0</v>
      </c>
      <c r="N13" s="386">
        <f>'AT_20_CentralCookingagency '!I13</f>
        <v>0</v>
      </c>
    </row>
    <row r="14" spans="1:26" ht="15.75" customHeight="1" x14ac:dyDescent="0.2">
      <c r="A14" s="316">
        <f>AT3A_Schools_PS!A14</f>
        <v>5</v>
      </c>
      <c r="B14" s="316" t="str">
        <f>AT3A_Schools_PS!B14</f>
        <v>05-AURAIYA</v>
      </c>
      <c r="C14" s="438">
        <f>'AT_20_CentralCookingagency '!G14</f>
        <v>0</v>
      </c>
      <c r="D14" s="438">
        <f>'AT_20_CentralCookingagency '!H14</f>
        <v>0</v>
      </c>
      <c r="E14" s="438">
        <f>'AT_20_CentralCookingagency '!I14</f>
        <v>0</v>
      </c>
      <c r="F14" s="316">
        <v>0</v>
      </c>
      <c r="G14" s="316">
        <v>0</v>
      </c>
      <c r="H14" s="421">
        <f t="shared" si="1"/>
        <v>0</v>
      </c>
      <c r="I14" s="316">
        <v>0</v>
      </c>
      <c r="J14" s="316">
        <v>0</v>
      </c>
      <c r="K14" s="421">
        <f t="shared" si="2"/>
        <v>0</v>
      </c>
      <c r="L14" s="386">
        <f>'AT_20_CentralCookingagency '!G14</f>
        <v>0</v>
      </c>
      <c r="M14" s="386">
        <f>'AT_20_CentralCookingagency '!H14</f>
        <v>0</v>
      </c>
      <c r="N14" s="386">
        <f>'AT_20_CentralCookingagency '!I14</f>
        <v>0</v>
      </c>
    </row>
    <row r="15" spans="1:26" ht="15.75" customHeight="1" x14ac:dyDescent="0.2">
      <c r="A15" s="316">
        <f>AT3A_Schools_PS!A15</f>
        <v>6</v>
      </c>
      <c r="B15" s="316" t="str">
        <f>AT3A_Schools_PS!B15</f>
        <v>06-AZAMGARH</v>
      </c>
      <c r="C15" s="438">
        <f>'AT_20_CentralCookingagency '!G15</f>
        <v>0</v>
      </c>
      <c r="D15" s="438">
        <f>'AT_20_CentralCookingagency '!H15</f>
        <v>0</v>
      </c>
      <c r="E15" s="438">
        <f>'AT_20_CentralCookingagency '!I15</f>
        <v>0</v>
      </c>
      <c r="F15" s="316">
        <v>0</v>
      </c>
      <c r="G15" s="316">
        <v>0</v>
      </c>
      <c r="H15" s="421">
        <f t="shared" si="1"/>
        <v>0</v>
      </c>
      <c r="I15" s="316">
        <v>0</v>
      </c>
      <c r="J15" s="316">
        <v>0</v>
      </c>
      <c r="K15" s="421">
        <f t="shared" si="2"/>
        <v>0</v>
      </c>
      <c r="L15" s="386">
        <f>'AT_20_CentralCookingagency '!G15</f>
        <v>0</v>
      </c>
      <c r="M15" s="386">
        <f>'AT_20_CentralCookingagency '!H15</f>
        <v>0</v>
      </c>
      <c r="N15" s="386">
        <f>'AT_20_CentralCookingagency '!I15</f>
        <v>0</v>
      </c>
    </row>
    <row r="16" spans="1:26" ht="15.75" customHeight="1" x14ac:dyDescent="0.2">
      <c r="A16" s="316">
        <f>AT3A_Schools_PS!A16</f>
        <v>7</v>
      </c>
      <c r="B16" s="316" t="str">
        <f>AT3A_Schools_PS!B16</f>
        <v>07-BADAUN</v>
      </c>
      <c r="C16" s="438">
        <f>'AT_20_CentralCookingagency '!G16</f>
        <v>0</v>
      </c>
      <c r="D16" s="438">
        <f>'AT_20_CentralCookingagency '!H16</f>
        <v>0</v>
      </c>
      <c r="E16" s="438">
        <f>'AT_20_CentralCookingagency '!I16</f>
        <v>0</v>
      </c>
      <c r="F16" s="316">
        <v>0</v>
      </c>
      <c r="G16" s="316">
        <v>0</v>
      </c>
      <c r="H16" s="421">
        <f t="shared" si="1"/>
        <v>0</v>
      </c>
      <c r="I16" s="316">
        <v>0</v>
      </c>
      <c r="J16" s="316">
        <v>0</v>
      </c>
      <c r="K16" s="421">
        <f t="shared" si="2"/>
        <v>0</v>
      </c>
      <c r="L16" s="386">
        <f>'AT_20_CentralCookingagency '!G16</f>
        <v>0</v>
      </c>
      <c r="M16" s="386">
        <f>'AT_20_CentralCookingagency '!H16</f>
        <v>0</v>
      </c>
      <c r="N16" s="386">
        <f>'AT_20_CentralCookingagency '!I16</f>
        <v>0</v>
      </c>
    </row>
    <row r="17" spans="1:14" ht="15.75" customHeight="1" x14ac:dyDescent="0.2">
      <c r="A17" s="316">
        <f>AT3A_Schools_PS!A17</f>
        <v>8</v>
      </c>
      <c r="B17" s="316" t="str">
        <f>AT3A_Schools_PS!B17</f>
        <v>08-BAGHPAT</v>
      </c>
      <c r="C17" s="438">
        <f>'AT_20_CentralCookingagency '!G17</f>
        <v>6</v>
      </c>
      <c r="D17" s="438">
        <f>'AT_20_CentralCookingagency '!H17</f>
        <v>66</v>
      </c>
      <c r="E17" s="438">
        <f>'AT_20_CentralCookingagency '!I17</f>
        <v>13878</v>
      </c>
      <c r="F17" s="316">
        <v>53</v>
      </c>
      <c r="G17" s="316">
        <v>0</v>
      </c>
      <c r="H17" s="421">
        <f t="shared" si="1"/>
        <v>53</v>
      </c>
      <c r="I17" s="316">
        <v>3.18</v>
      </c>
      <c r="J17" s="316">
        <v>0</v>
      </c>
      <c r="K17" s="421">
        <f t="shared" si="2"/>
        <v>3.18</v>
      </c>
      <c r="L17" s="386">
        <f>'AT_20_CentralCookingagency '!G17</f>
        <v>6</v>
      </c>
      <c r="M17" s="386">
        <f>'AT_20_CentralCookingagency '!H17</f>
        <v>66</v>
      </c>
      <c r="N17" s="386">
        <f>'AT_20_CentralCookingagency '!I17</f>
        <v>13878</v>
      </c>
    </row>
    <row r="18" spans="1:14" ht="15.75" customHeight="1" x14ac:dyDescent="0.2">
      <c r="A18" s="316">
        <f>AT3A_Schools_PS!A18</f>
        <v>9</v>
      </c>
      <c r="B18" s="316" t="str">
        <f>AT3A_Schools_PS!B18</f>
        <v>09-BAHRAICH</v>
      </c>
      <c r="C18" s="438">
        <f>'AT_20_CentralCookingagency '!G18</f>
        <v>0</v>
      </c>
      <c r="D18" s="438">
        <f>'AT_20_CentralCookingagency '!H18</f>
        <v>0</v>
      </c>
      <c r="E18" s="438">
        <f>'AT_20_CentralCookingagency '!I18</f>
        <v>0</v>
      </c>
      <c r="F18" s="316">
        <v>0</v>
      </c>
      <c r="G18" s="316">
        <v>0</v>
      </c>
      <c r="H18" s="421">
        <f t="shared" si="1"/>
        <v>0</v>
      </c>
      <c r="I18" s="316">
        <v>0</v>
      </c>
      <c r="J18" s="316">
        <v>0</v>
      </c>
      <c r="K18" s="421">
        <f t="shared" si="2"/>
        <v>0</v>
      </c>
      <c r="L18" s="386">
        <f>'AT_20_CentralCookingagency '!G18</f>
        <v>0</v>
      </c>
      <c r="M18" s="386">
        <f>'AT_20_CentralCookingagency '!H18</f>
        <v>0</v>
      </c>
      <c r="N18" s="386">
        <f>'AT_20_CentralCookingagency '!I18</f>
        <v>0</v>
      </c>
    </row>
    <row r="19" spans="1:14" ht="15.75" customHeight="1" x14ac:dyDescent="0.2">
      <c r="A19" s="316">
        <f>AT3A_Schools_PS!A19</f>
        <v>10</v>
      </c>
      <c r="B19" s="316" t="str">
        <f>AT3A_Schools_PS!B19</f>
        <v>10-BALLIA</v>
      </c>
      <c r="C19" s="438">
        <f>'AT_20_CentralCookingagency '!G19</f>
        <v>0</v>
      </c>
      <c r="D19" s="438">
        <f>'AT_20_CentralCookingagency '!H19</f>
        <v>0</v>
      </c>
      <c r="E19" s="438">
        <f>'AT_20_CentralCookingagency '!I19</f>
        <v>0</v>
      </c>
      <c r="F19" s="316">
        <v>0</v>
      </c>
      <c r="G19" s="316">
        <v>0</v>
      </c>
      <c r="H19" s="421">
        <f t="shared" si="1"/>
        <v>0</v>
      </c>
      <c r="I19" s="316">
        <v>0</v>
      </c>
      <c r="J19" s="316">
        <v>0</v>
      </c>
      <c r="K19" s="421">
        <f t="shared" si="2"/>
        <v>0</v>
      </c>
      <c r="L19" s="386">
        <f>'AT_20_CentralCookingagency '!G19</f>
        <v>0</v>
      </c>
      <c r="M19" s="386">
        <f>'AT_20_CentralCookingagency '!H19</f>
        <v>0</v>
      </c>
      <c r="N19" s="386">
        <f>'AT_20_CentralCookingagency '!I19</f>
        <v>0</v>
      </c>
    </row>
    <row r="20" spans="1:14" ht="15.75" customHeight="1" x14ac:dyDescent="0.2">
      <c r="A20" s="316">
        <f>AT3A_Schools_PS!A20</f>
        <v>11</v>
      </c>
      <c r="B20" s="316" t="str">
        <f>AT3A_Schools_PS!B20</f>
        <v>11-BALRAMPUR</v>
      </c>
      <c r="C20" s="438">
        <f>'AT_20_CentralCookingagency '!G20</f>
        <v>0</v>
      </c>
      <c r="D20" s="438">
        <f>'AT_20_CentralCookingagency '!H20</f>
        <v>0</v>
      </c>
      <c r="E20" s="438">
        <f>'AT_20_CentralCookingagency '!I20</f>
        <v>0</v>
      </c>
      <c r="F20" s="316">
        <v>0</v>
      </c>
      <c r="G20" s="316">
        <v>0</v>
      </c>
      <c r="H20" s="421">
        <f t="shared" si="1"/>
        <v>0</v>
      </c>
      <c r="I20" s="316">
        <v>0</v>
      </c>
      <c r="J20" s="316">
        <v>0</v>
      </c>
      <c r="K20" s="421">
        <f t="shared" si="2"/>
        <v>0</v>
      </c>
      <c r="L20" s="386">
        <f>'AT_20_CentralCookingagency '!G20</f>
        <v>0</v>
      </c>
      <c r="M20" s="386">
        <f>'AT_20_CentralCookingagency '!H20</f>
        <v>0</v>
      </c>
      <c r="N20" s="386">
        <f>'AT_20_CentralCookingagency '!I20</f>
        <v>0</v>
      </c>
    </row>
    <row r="21" spans="1:14" ht="15.75" customHeight="1" x14ac:dyDescent="0.2">
      <c r="A21" s="316">
        <f>AT3A_Schools_PS!A21</f>
        <v>12</v>
      </c>
      <c r="B21" s="316" t="str">
        <f>AT3A_Schools_PS!B21</f>
        <v>12-BANDA</v>
      </c>
      <c r="C21" s="438">
        <f>'AT_20_CentralCookingagency '!G21</f>
        <v>0</v>
      </c>
      <c r="D21" s="438">
        <f>'AT_20_CentralCookingagency '!H21</f>
        <v>0</v>
      </c>
      <c r="E21" s="438">
        <f>'AT_20_CentralCookingagency '!I21</f>
        <v>0</v>
      </c>
      <c r="F21" s="316">
        <v>0</v>
      </c>
      <c r="G21" s="316">
        <v>0</v>
      </c>
      <c r="H21" s="421">
        <f t="shared" si="1"/>
        <v>0</v>
      </c>
      <c r="I21" s="316">
        <v>0</v>
      </c>
      <c r="J21" s="316">
        <v>0</v>
      </c>
      <c r="K21" s="421">
        <f t="shared" si="2"/>
        <v>0</v>
      </c>
      <c r="L21" s="386">
        <f>'AT_20_CentralCookingagency '!G21</f>
        <v>0</v>
      </c>
      <c r="M21" s="386">
        <f>'AT_20_CentralCookingagency '!H21</f>
        <v>0</v>
      </c>
      <c r="N21" s="386">
        <f>'AT_20_CentralCookingagency '!I21</f>
        <v>0</v>
      </c>
    </row>
    <row r="22" spans="1:14" ht="15.75" customHeight="1" x14ac:dyDescent="0.2">
      <c r="A22" s="316">
        <f>AT3A_Schools_PS!A22</f>
        <v>13</v>
      </c>
      <c r="B22" s="316" t="str">
        <f>AT3A_Schools_PS!B22</f>
        <v>13-BARABANKI</v>
      </c>
      <c r="C22" s="438">
        <f>'AT_20_CentralCookingagency '!G22</f>
        <v>0</v>
      </c>
      <c r="D22" s="438">
        <f>'AT_20_CentralCookingagency '!H22</f>
        <v>0</v>
      </c>
      <c r="E22" s="438">
        <f>'AT_20_CentralCookingagency '!I22</f>
        <v>0</v>
      </c>
      <c r="F22" s="316">
        <v>0</v>
      </c>
      <c r="G22" s="316">
        <v>0</v>
      </c>
      <c r="H22" s="421">
        <f t="shared" si="1"/>
        <v>0</v>
      </c>
      <c r="I22" s="316">
        <v>0</v>
      </c>
      <c r="J22" s="316">
        <v>0</v>
      </c>
      <c r="K22" s="421">
        <f t="shared" si="2"/>
        <v>0</v>
      </c>
      <c r="L22" s="386">
        <f>'AT_20_CentralCookingagency '!G22</f>
        <v>0</v>
      </c>
      <c r="M22" s="386">
        <f>'AT_20_CentralCookingagency '!H22</f>
        <v>0</v>
      </c>
      <c r="N22" s="386">
        <f>'AT_20_CentralCookingagency '!I22</f>
        <v>0</v>
      </c>
    </row>
    <row r="23" spans="1:14" ht="15.75" customHeight="1" x14ac:dyDescent="0.2">
      <c r="A23" s="316">
        <f>AT3A_Schools_PS!A23</f>
        <v>14</v>
      </c>
      <c r="B23" s="316" t="str">
        <f>AT3A_Schools_PS!B23</f>
        <v>14-BAREILY</v>
      </c>
      <c r="C23" s="438">
        <f>'AT_20_CentralCookingagency '!G23</f>
        <v>6</v>
      </c>
      <c r="D23" s="438">
        <f>'AT_20_CentralCookingagency '!H23</f>
        <v>357</v>
      </c>
      <c r="E23" s="438">
        <f>'AT_20_CentralCookingagency '!I23</f>
        <v>60288</v>
      </c>
      <c r="F23" s="316">
        <v>96</v>
      </c>
      <c r="G23" s="316">
        <v>0</v>
      </c>
      <c r="H23" s="421">
        <f t="shared" si="1"/>
        <v>96</v>
      </c>
      <c r="I23" s="316">
        <v>2.91</v>
      </c>
      <c r="J23" s="316">
        <v>0</v>
      </c>
      <c r="K23" s="421">
        <f t="shared" si="2"/>
        <v>2.91</v>
      </c>
      <c r="L23" s="386">
        <f>'AT_20_CentralCookingagency '!G23</f>
        <v>6</v>
      </c>
      <c r="M23" s="386">
        <f>'AT_20_CentralCookingagency '!H23</f>
        <v>357</v>
      </c>
      <c r="N23" s="386">
        <f>'AT_20_CentralCookingagency '!I23</f>
        <v>60288</v>
      </c>
    </row>
    <row r="24" spans="1:14" ht="15.75" customHeight="1" x14ac:dyDescent="0.2">
      <c r="A24" s="316">
        <f>AT3A_Schools_PS!A24</f>
        <v>15</v>
      </c>
      <c r="B24" s="316" t="str">
        <f>AT3A_Schools_PS!B24</f>
        <v>15-BASTI</v>
      </c>
      <c r="C24" s="438">
        <f>'AT_20_CentralCookingagency '!G24</f>
        <v>0</v>
      </c>
      <c r="D24" s="438">
        <f>'AT_20_CentralCookingagency '!H24</f>
        <v>0</v>
      </c>
      <c r="E24" s="438">
        <f>'AT_20_CentralCookingagency '!I24</f>
        <v>0</v>
      </c>
      <c r="F24" s="316">
        <v>0</v>
      </c>
      <c r="G24" s="316">
        <v>0</v>
      </c>
      <c r="H24" s="421">
        <f t="shared" si="1"/>
        <v>0</v>
      </c>
      <c r="I24" s="316">
        <v>0</v>
      </c>
      <c r="J24" s="316">
        <v>0</v>
      </c>
      <c r="K24" s="421">
        <f t="shared" si="2"/>
        <v>0</v>
      </c>
      <c r="L24" s="386">
        <f>'AT_20_CentralCookingagency '!G24</f>
        <v>0</v>
      </c>
      <c r="M24" s="386">
        <f>'AT_20_CentralCookingagency '!H24</f>
        <v>0</v>
      </c>
      <c r="N24" s="386">
        <f>'AT_20_CentralCookingagency '!I24</f>
        <v>0</v>
      </c>
    </row>
    <row r="25" spans="1:14" ht="15.75" customHeight="1" x14ac:dyDescent="0.2">
      <c r="A25" s="316">
        <f>AT3A_Schools_PS!A25</f>
        <v>16</v>
      </c>
      <c r="B25" s="316" t="str">
        <f>AT3A_Schools_PS!B25</f>
        <v>16-BHADOHI</v>
      </c>
      <c r="C25" s="438">
        <f>'AT_20_CentralCookingagency '!G25</f>
        <v>0</v>
      </c>
      <c r="D25" s="438">
        <f>'AT_20_CentralCookingagency '!H25</f>
        <v>0</v>
      </c>
      <c r="E25" s="438">
        <f>'AT_20_CentralCookingagency '!I25</f>
        <v>0</v>
      </c>
      <c r="F25" s="316">
        <v>0</v>
      </c>
      <c r="G25" s="316">
        <v>0</v>
      </c>
      <c r="H25" s="421">
        <f t="shared" si="1"/>
        <v>0</v>
      </c>
      <c r="I25" s="316">
        <v>0</v>
      </c>
      <c r="J25" s="316">
        <v>0</v>
      </c>
      <c r="K25" s="421">
        <f t="shared" si="2"/>
        <v>0</v>
      </c>
      <c r="L25" s="386">
        <f>'AT_20_CentralCookingagency '!G25</f>
        <v>0</v>
      </c>
      <c r="M25" s="386">
        <f>'AT_20_CentralCookingagency '!H25</f>
        <v>0</v>
      </c>
      <c r="N25" s="386">
        <f>'AT_20_CentralCookingagency '!I25</f>
        <v>0</v>
      </c>
    </row>
    <row r="26" spans="1:14" ht="15.75" customHeight="1" x14ac:dyDescent="0.2">
      <c r="A26" s="316">
        <f>AT3A_Schools_PS!A26</f>
        <v>17</v>
      </c>
      <c r="B26" s="316" t="str">
        <f>AT3A_Schools_PS!B26</f>
        <v>17-BIJNOUR</v>
      </c>
      <c r="C26" s="438">
        <f>'AT_20_CentralCookingagency '!G26</f>
        <v>5</v>
      </c>
      <c r="D26" s="438">
        <f>'AT_20_CentralCookingagency '!H26</f>
        <v>237</v>
      </c>
      <c r="E26" s="438">
        <f>'AT_20_CentralCookingagency '!I26</f>
        <v>37111</v>
      </c>
      <c r="F26" s="316">
        <v>59</v>
      </c>
      <c r="G26" s="316">
        <v>0</v>
      </c>
      <c r="H26" s="421">
        <f t="shared" si="1"/>
        <v>59</v>
      </c>
      <c r="I26" s="316">
        <v>2.36</v>
      </c>
      <c r="J26" s="316">
        <v>0</v>
      </c>
      <c r="K26" s="421">
        <f t="shared" si="2"/>
        <v>2.36</v>
      </c>
      <c r="L26" s="386">
        <f>'AT_20_CentralCookingagency '!G26</f>
        <v>5</v>
      </c>
      <c r="M26" s="386">
        <f>'AT_20_CentralCookingagency '!H26</f>
        <v>237</v>
      </c>
      <c r="N26" s="386">
        <f>'AT_20_CentralCookingagency '!I26</f>
        <v>37111</v>
      </c>
    </row>
    <row r="27" spans="1:14" ht="15.75" customHeight="1" x14ac:dyDescent="0.2">
      <c r="A27" s="316">
        <f>AT3A_Schools_PS!A27</f>
        <v>18</v>
      </c>
      <c r="B27" s="316" t="str">
        <f>AT3A_Schools_PS!B27</f>
        <v>18-BULANDSHAHAR</v>
      </c>
      <c r="C27" s="438">
        <f>'AT_20_CentralCookingagency '!G27</f>
        <v>0</v>
      </c>
      <c r="D27" s="438">
        <f>'AT_20_CentralCookingagency '!H27</f>
        <v>0</v>
      </c>
      <c r="E27" s="438">
        <f>'AT_20_CentralCookingagency '!I27</f>
        <v>0</v>
      </c>
      <c r="F27" s="316">
        <v>0</v>
      </c>
      <c r="G27" s="316">
        <v>0</v>
      </c>
      <c r="H27" s="421">
        <f t="shared" si="1"/>
        <v>0</v>
      </c>
      <c r="I27" s="316">
        <v>0</v>
      </c>
      <c r="J27" s="316">
        <v>0</v>
      </c>
      <c r="K27" s="421">
        <f t="shared" si="2"/>
        <v>0</v>
      </c>
      <c r="L27" s="386">
        <f>'AT_20_CentralCookingagency '!G27</f>
        <v>0</v>
      </c>
      <c r="M27" s="386">
        <f>'AT_20_CentralCookingagency '!H27</f>
        <v>0</v>
      </c>
      <c r="N27" s="386">
        <f>'AT_20_CentralCookingagency '!I27</f>
        <v>0</v>
      </c>
    </row>
    <row r="28" spans="1:14" ht="15.75" customHeight="1" x14ac:dyDescent="0.2">
      <c r="A28" s="316">
        <f>AT3A_Schools_PS!A28</f>
        <v>19</v>
      </c>
      <c r="B28" s="316" t="str">
        <f>AT3A_Schools_PS!B28</f>
        <v>19-CHANDAULI</v>
      </c>
      <c r="C28" s="438">
        <f>'AT_20_CentralCookingagency '!G28</f>
        <v>2</v>
      </c>
      <c r="D28" s="438">
        <f>'AT_20_CentralCookingagency '!H28</f>
        <v>18</v>
      </c>
      <c r="E28" s="438">
        <f>'AT_20_CentralCookingagency '!I28</f>
        <v>1809</v>
      </c>
      <c r="F28" s="316">
        <v>11</v>
      </c>
      <c r="G28" s="316">
        <v>0</v>
      </c>
      <c r="H28" s="421">
        <f t="shared" si="1"/>
        <v>11</v>
      </c>
      <c r="I28" s="316">
        <v>0.99</v>
      </c>
      <c r="J28" s="316">
        <v>0</v>
      </c>
      <c r="K28" s="421">
        <f t="shared" si="2"/>
        <v>0.99</v>
      </c>
      <c r="L28" s="386">
        <f>'AT_20_CentralCookingagency '!G28</f>
        <v>2</v>
      </c>
      <c r="M28" s="386">
        <f>'AT_20_CentralCookingagency '!H28</f>
        <v>18</v>
      </c>
      <c r="N28" s="386">
        <f>'AT_20_CentralCookingagency '!I28</f>
        <v>1809</v>
      </c>
    </row>
    <row r="29" spans="1:14" ht="15.75" customHeight="1" x14ac:dyDescent="0.2">
      <c r="A29" s="316">
        <f>AT3A_Schools_PS!A29</f>
        <v>20</v>
      </c>
      <c r="B29" s="316" t="str">
        <f>AT3A_Schools_PS!B29</f>
        <v>20-CHITRAKOOT</v>
      </c>
      <c r="C29" s="438">
        <f>'AT_20_CentralCookingagency '!G29</f>
        <v>0</v>
      </c>
      <c r="D29" s="438">
        <f>'AT_20_CentralCookingagency '!H29</f>
        <v>0</v>
      </c>
      <c r="E29" s="438">
        <f>'AT_20_CentralCookingagency '!I29</f>
        <v>0</v>
      </c>
      <c r="F29" s="316">
        <v>0</v>
      </c>
      <c r="G29" s="316">
        <v>0</v>
      </c>
      <c r="H29" s="421">
        <f t="shared" si="1"/>
        <v>0</v>
      </c>
      <c r="I29" s="316">
        <v>0</v>
      </c>
      <c r="J29" s="316">
        <v>0</v>
      </c>
      <c r="K29" s="421">
        <f t="shared" si="2"/>
        <v>0</v>
      </c>
      <c r="L29" s="386">
        <f>'AT_20_CentralCookingagency '!G29</f>
        <v>0</v>
      </c>
      <c r="M29" s="386">
        <f>'AT_20_CentralCookingagency '!H29</f>
        <v>0</v>
      </c>
      <c r="N29" s="386">
        <f>'AT_20_CentralCookingagency '!I29</f>
        <v>0</v>
      </c>
    </row>
    <row r="30" spans="1:14" ht="15.75" customHeight="1" x14ac:dyDescent="0.2">
      <c r="A30" s="316">
        <f>AT3A_Schools_PS!A30</f>
        <v>21</v>
      </c>
      <c r="B30" s="316" t="str">
        <f>AT3A_Schools_PS!B30</f>
        <v>21-AMETHI</v>
      </c>
      <c r="C30" s="438">
        <f>'AT_20_CentralCookingagency '!G30</f>
        <v>0</v>
      </c>
      <c r="D30" s="438">
        <f>'AT_20_CentralCookingagency '!H30</f>
        <v>0</v>
      </c>
      <c r="E30" s="438">
        <f>'AT_20_CentralCookingagency '!I30</f>
        <v>0</v>
      </c>
      <c r="F30" s="316">
        <v>0</v>
      </c>
      <c r="G30" s="316">
        <v>0</v>
      </c>
      <c r="H30" s="421">
        <f t="shared" si="1"/>
        <v>0</v>
      </c>
      <c r="I30" s="316">
        <v>0</v>
      </c>
      <c r="J30" s="316">
        <v>0</v>
      </c>
      <c r="K30" s="421">
        <f t="shared" si="2"/>
        <v>0</v>
      </c>
      <c r="L30" s="386">
        <f>'AT_20_CentralCookingagency '!G30</f>
        <v>0</v>
      </c>
      <c r="M30" s="386">
        <f>'AT_20_CentralCookingagency '!H30</f>
        <v>0</v>
      </c>
      <c r="N30" s="386">
        <f>'AT_20_CentralCookingagency '!I30</f>
        <v>0</v>
      </c>
    </row>
    <row r="31" spans="1:14" ht="15.75" customHeight="1" x14ac:dyDescent="0.2">
      <c r="A31" s="316">
        <f>AT3A_Schools_PS!A31</f>
        <v>22</v>
      </c>
      <c r="B31" s="316" t="str">
        <f>AT3A_Schools_PS!B31</f>
        <v>22-DEORIA</v>
      </c>
      <c r="C31" s="438">
        <f>'AT_20_CentralCookingagency '!G31</f>
        <v>0</v>
      </c>
      <c r="D31" s="438">
        <f>'AT_20_CentralCookingagency '!H31</f>
        <v>0</v>
      </c>
      <c r="E31" s="438">
        <f>'AT_20_CentralCookingagency '!I31</f>
        <v>0</v>
      </c>
      <c r="F31" s="316">
        <v>0</v>
      </c>
      <c r="G31" s="316">
        <v>0</v>
      </c>
      <c r="H31" s="421">
        <f t="shared" si="1"/>
        <v>0</v>
      </c>
      <c r="I31" s="316">
        <v>0</v>
      </c>
      <c r="J31" s="316">
        <v>0</v>
      </c>
      <c r="K31" s="421">
        <f t="shared" si="2"/>
        <v>0</v>
      </c>
      <c r="L31" s="386">
        <f>'AT_20_CentralCookingagency '!G31</f>
        <v>0</v>
      </c>
      <c r="M31" s="386">
        <f>'AT_20_CentralCookingagency '!H31</f>
        <v>0</v>
      </c>
      <c r="N31" s="386">
        <f>'AT_20_CentralCookingagency '!I31</f>
        <v>0</v>
      </c>
    </row>
    <row r="32" spans="1:14" ht="15.75" customHeight="1" x14ac:dyDescent="0.2">
      <c r="A32" s="316">
        <f>AT3A_Schools_PS!A32</f>
        <v>23</v>
      </c>
      <c r="B32" s="316" t="str">
        <f>AT3A_Schools_PS!B32</f>
        <v>23-ETAH</v>
      </c>
      <c r="C32" s="438">
        <f>'AT_20_CentralCookingagency '!G32</f>
        <v>0</v>
      </c>
      <c r="D32" s="438">
        <f>'AT_20_CentralCookingagency '!H32</f>
        <v>0</v>
      </c>
      <c r="E32" s="438">
        <f>'AT_20_CentralCookingagency '!I32</f>
        <v>0</v>
      </c>
      <c r="F32" s="316">
        <v>0</v>
      </c>
      <c r="G32" s="316">
        <v>0</v>
      </c>
      <c r="H32" s="421">
        <f t="shared" si="1"/>
        <v>0</v>
      </c>
      <c r="I32" s="316">
        <v>0</v>
      </c>
      <c r="J32" s="316">
        <v>0</v>
      </c>
      <c r="K32" s="421">
        <f t="shared" si="2"/>
        <v>0</v>
      </c>
      <c r="L32" s="386">
        <f>'AT_20_CentralCookingagency '!G32</f>
        <v>0</v>
      </c>
      <c r="M32" s="386">
        <f>'AT_20_CentralCookingagency '!H32</f>
        <v>0</v>
      </c>
      <c r="N32" s="386">
        <f>'AT_20_CentralCookingagency '!I32</f>
        <v>0</v>
      </c>
    </row>
    <row r="33" spans="1:14" ht="15.75" customHeight="1" x14ac:dyDescent="0.2">
      <c r="A33" s="316">
        <f>AT3A_Schools_PS!A33</f>
        <v>24</v>
      </c>
      <c r="B33" s="316" t="str">
        <f>AT3A_Schools_PS!B33</f>
        <v>24-FAIZABAD</v>
      </c>
      <c r="C33" s="438">
        <f>'AT_20_CentralCookingagency '!G33</f>
        <v>0</v>
      </c>
      <c r="D33" s="438">
        <f>'AT_20_CentralCookingagency '!H33</f>
        <v>0</v>
      </c>
      <c r="E33" s="438">
        <f>'AT_20_CentralCookingagency '!I33</f>
        <v>0</v>
      </c>
      <c r="F33" s="316">
        <v>0</v>
      </c>
      <c r="G33" s="316">
        <v>0</v>
      </c>
      <c r="H33" s="421">
        <f t="shared" si="1"/>
        <v>0</v>
      </c>
      <c r="I33" s="316">
        <v>0</v>
      </c>
      <c r="J33" s="316">
        <v>0</v>
      </c>
      <c r="K33" s="421">
        <f t="shared" si="2"/>
        <v>0</v>
      </c>
      <c r="L33" s="386">
        <f>'AT_20_CentralCookingagency '!G33</f>
        <v>0</v>
      </c>
      <c r="M33" s="386">
        <f>'AT_20_CentralCookingagency '!H33</f>
        <v>0</v>
      </c>
      <c r="N33" s="386">
        <f>'AT_20_CentralCookingagency '!I33</f>
        <v>0</v>
      </c>
    </row>
    <row r="34" spans="1:14" ht="15.75" customHeight="1" x14ac:dyDescent="0.2">
      <c r="A34" s="316">
        <f>AT3A_Schools_PS!A34</f>
        <v>25</v>
      </c>
      <c r="B34" s="316" t="str">
        <f>AT3A_Schools_PS!B34</f>
        <v>25-FARRUKHABAD</v>
      </c>
      <c r="C34" s="438">
        <f>'AT_20_CentralCookingagency '!G34</f>
        <v>0</v>
      </c>
      <c r="D34" s="438">
        <f>'AT_20_CentralCookingagency '!H34</f>
        <v>0</v>
      </c>
      <c r="E34" s="438">
        <f>'AT_20_CentralCookingagency '!I34</f>
        <v>0</v>
      </c>
      <c r="F34" s="316">
        <v>0</v>
      </c>
      <c r="G34" s="316">
        <v>0</v>
      </c>
      <c r="H34" s="421">
        <f t="shared" si="1"/>
        <v>0</v>
      </c>
      <c r="I34" s="316">
        <v>0</v>
      </c>
      <c r="J34" s="316">
        <v>0</v>
      </c>
      <c r="K34" s="421">
        <f t="shared" si="2"/>
        <v>0</v>
      </c>
      <c r="L34" s="386">
        <f>'AT_20_CentralCookingagency '!G34</f>
        <v>0</v>
      </c>
      <c r="M34" s="386">
        <f>'AT_20_CentralCookingagency '!H34</f>
        <v>0</v>
      </c>
      <c r="N34" s="386">
        <f>'AT_20_CentralCookingagency '!I34</f>
        <v>0</v>
      </c>
    </row>
    <row r="35" spans="1:14" ht="15.75" customHeight="1" x14ac:dyDescent="0.2">
      <c r="A35" s="316">
        <f>AT3A_Schools_PS!A35</f>
        <v>26</v>
      </c>
      <c r="B35" s="316" t="str">
        <f>AT3A_Schools_PS!B35</f>
        <v>26-FATEHPUR</v>
      </c>
      <c r="C35" s="438">
        <f>'AT_20_CentralCookingagency '!G35</f>
        <v>0</v>
      </c>
      <c r="D35" s="438">
        <f>'AT_20_CentralCookingagency '!H35</f>
        <v>33</v>
      </c>
      <c r="E35" s="438">
        <f>'AT_20_CentralCookingagency '!I35</f>
        <v>0</v>
      </c>
      <c r="F35" s="316">
        <v>0</v>
      </c>
      <c r="G35" s="316">
        <v>0</v>
      </c>
      <c r="H35" s="421">
        <f t="shared" si="1"/>
        <v>0</v>
      </c>
      <c r="I35" s="316">
        <v>0</v>
      </c>
      <c r="J35" s="316">
        <v>0</v>
      </c>
      <c r="K35" s="421">
        <f t="shared" si="2"/>
        <v>0</v>
      </c>
      <c r="L35" s="386">
        <f>'AT_20_CentralCookingagency '!G35</f>
        <v>0</v>
      </c>
      <c r="M35" s="386">
        <f>'AT_20_CentralCookingagency '!H35</f>
        <v>33</v>
      </c>
      <c r="N35" s="386">
        <f>'AT_20_CentralCookingagency '!I35</f>
        <v>0</v>
      </c>
    </row>
    <row r="36" spans="1:14" ht="15.75" customHeight="1" x14ac:dyDescent="0.2">
      <c r="A36" s="316">
        <f>AT3A_Schools_PS!A36</f>
        <v>27</v>
      </c>
      <c r="B36" s="316" t="str">
        <f>AT3A_Schools_PS!B36</f>
        <v>27-FIROZABAD</v>
      </c>
      <c r="C36" s="438">
        <f>'AT_20_CentralCookingagency '!G36</f>
        <v>0</v>
      </c>
      <c r="D36" s="438">
        <f>'AT_20_CentralCookingagency '!H36</f>
        <v>0</v>
      </c>
      <c r="E36" s="438">
        <f>'AT_20_CentralCookingagency '!I36</f>
        <v>0</v>
      </c>
      <c r="F36" s="316">
        <v>0</v>
      </c>
      <c r="G36" s="316">
        <v>0</v>
      </c>
      <c r="H36" s="421">
        <f t="shared" si="1"/>
        <v>0</v>
      </c>
      <c r="I36" s="316">
        <v>0</v>
      </c>
      <c r="J36" s="316">
        <v>0</v>
      </c>
      <c r="K36" s="421">
        <f t="shared" si="2"/>
        <v>0</v>
      </c>
      <c r="L36" s="386">
        <f>'AT_20_CentralCookingagency '!G36</f>
        <v>0</v>
      </c>
      <c r="M36" s="386">
        <f>'AT_20_CentralCookingagency '!H36</f>
        <v>0</v>
      </c>
      <c r="N36" s="386">
        <f>'AT_20_CentralCookingagency '!I36</f>
        <v>0</v>
      </c>
    </row>
    <row r="37" spans="1:14" ht="15.75" customHeight="1" x14ac:dyDescent="0.2">
      <c r="A37" s="316">
        <f>AT3A_Schools_PS!A37</f>
        <v>28</v>
      </c>
      <c r="B37" s="316" t="str">
        <f>AT3A_Schools_PS!B37</f>
        <v>28-G.B. NAGAR</v>
      </c>
      <c r="C37" s="438">
        <f>'AT_20_CentralCookingagency '!G37</f>
        <v>12</v>
      </c>
      <c r="D37" s="438">
        <f>'AT_20_CentralCookingagency '!H37</f>
        <v>744</v>
      </c>
      <c r="E37" s="438">
        <f>'AT_20_CentralCookingagency '!I37</f>
        <v>94014</v>
      </c>
      <c r="F37" s="316">
        <v>167</v>
      </c>
      <c r="G37" s="316">
        <v>0</v>
      </c>
      <c r="H37" s="421">
        <f t="shared" si="1"/>
        <v>167</v>
      </c>
      <c r="I37" s="316">
        <v>0</v>
      </c>
      <c r="J37" s="316">
        <v>0</v>
      </c>
      <c r="K37" s="421">
        <f t="shared" si="2"/>
        <v>0</v>
      </c>
      <c r="L37" s="386">
        <f>'AT_20_CentralCookingagency '!G37</f>
        <v>12</v>
      </c>
      <c r="M37" s="386">
        <f>'AT_20_CentralCookingagency '!H37</f>
        <v>744</v>
      </c>
      <c r="N37" s="386">
        <f>'AT_20_CentralCookingagency '!I37</f>
        <v>94014</v>
      </c>
    </row>
    <row r="38" spans="1:14" ht="15.75" customHeight="1" x14ac:dyDescent="0.2">
      <c r="A38" s="316">
        <f>AT3A_Schools_PS!A38</f>
        <v>29</v>
      </c>
      <c r="B38" s="316" t="str">
        <f>AT3A_Schools_PS!B38</f>
        <v>29-GHAZIPUR</v>
      </c>
      <c r="C38" s="438">
        <f>'AT_20_CentralCookingagency '!G38</f>
        <v>0</v>
      </c>
      <c r="D38" s="438">
        <f>'AT_20_CentralCookingagency '!H38</f>
        <v>0</v>
      </c>
      <c r="E38" s="438">
        <f>'AT_20_CentralCookingagency '!I38</f>
        <v>0</v>
      </c>
      <c r="F38" s="316">
        <v>0</v>
      </c>
      <c r="G38" s="316">
        <v>0</v>
      </c>
      <c r="H38" s="421">
        <f t="shared" si="1"/>
        <v>0</v>
      </c>
      <c r="I38" s="316">
        <v>0</v>
      </c>
      <c r="J38" s="316">
        <v>0</v>
      </c>
      <c r="K38" s="421">
        <f t="shared" si="2"/>
        <v>0</v>
      </c>
      <c r="L38" s="386">
        <f>'AT_20_CentralCookingagency '!G38</f>
        <v>0</v>
      </c>
      <c r="M38" s="386">
        <f>'AT_20_CentralCookingagency '!H38</f>
        <v>0</v>
      </c>
      <c r="N38" s="386">
        <f>'AT_20_CentralCookingagency '!I38</f>
        <v>0</v>
      </c>
    </row>
    <row r="39" spans="1:14" ht="15.75" customHeight="1" x14ac:dyDescent="0.2">
      <c r="A39" s="316">
        <f>AT3A_Schools_PS!A39</f>
        <v>30</v>
      </c>
      <c r="B39" s="316" t="str">
        <f>AT3A_Schools_PS!B39</f>
        <v>30-GHAZIYABAD</v>
      </c>
      <c r="C39" s="438">
        <f>'AT_20_CentralCookingagency '!G39</f>
        <v>0</v>
      </c>
      <c r="D39" s="438">
        <f>'AT_20_CentralCookingagency '!H39</f>
        <v>0</v>
      </c>
      <c r="E39" s="438">
        <f>'AT_20_CentralCookingagency '!I39</f>
        <v>0</v>
      </c>
      <c r="F39" s="316">
        <v>0</v>
      </c>
      <c r="G39" s="316">
        <v>0</v>
      </c>
      <c r="H39" s="421">
        <f t="shared" si="1"/>
        <v>0</v>
      </c>
      <c r="I39" s="316">
        <v>0</v>
      </c>
      <c r="J39" s="316">
        <v>0</v>
      </c>
      <c r="K39" s="421">
        <f t="shared" si="2"/>
        <v>0</v>
      </c>
      <c r="L39" s="386">
        <f>'AT_20_CentralCookingagency '!G39</f>
        <v>0</v>
      </c>
      <c r="M39" s="386">
        <f>'AT_20_CentralCookingagency '!H39</f>
        <v>0</v>
      </c>
      <c r="N39" s="386">
        <f>'AT_20_CentralCookingagency '!I39</f>
        <v>0</v>
      </c>
    </row>
    <row r="40" spans="1:14" ht="15.75" customHeight="1" x14ac:dyDescent="0.2">
      <c r="A40" s="316">
        <f>AT3A_Schools_PS!A40</f>
        <v>31</v>
      </c>
      <c r="B40" s="316" t="str">
        <f>AT3A_Schools_PS!B40</f>
        <v>31-GONDA</v>
      </c>
      <c r="C40" s="438">
        <f>'AT_20_CentralCookingagency '!G40</f>
        <v>0</v>
      </c>
      <c r="D40" s="438">
        <f>'AT_20_CentralCookingagency '!H40</f>
        <v>0</v>
      </c>
      <c r="E40" s="438">
        <f>'AT_20_CentralCookingagency '!I40</f>
        <v>0</v>
      </c>
      <c r="F40" s="316">
        <v>0</v>
      </c>
      <c r="G40" s="316">
        <v>0</v>
      </c>
      <c r="H40" s="421">
        <f t="shared" si="1"/>
        <v>0</v>
      </c>
      <c r="I40" s="316">
        <v>0</v>
      </c>
      <c r="J40" s="316">
        <v>0</v>
      </c>
      <c r="K40" s="421">
        <f t="shared" si="2"/>
        <v>0</v>
      </c>
      <c r="L40" s="386">
        <f>'AT_20_CentralCookingagency '!G40</f>
        <v>0</v>
      </c>
      <c r="M40" s="386">
        <f>'AT_20_CentralCookingagency '!H40</f>
        <v>0</v>
      </c>
      <c r="N40" s="386">
        <f>'AT_20_CentralCookingagency '!I40</f>
        <v>0</v>
      </c>
    </row>
    <row r="41" spans="1:14" ht="15.75" customHeight="1" x14ac:dyDescent="0.2">
      <c r="A41" s="316">
        <f>AT3A_Schools_PS!A41</f>
        <v>32</v>
      </c>
      <c r="B41" s="316" t="str">
        <f>AT3A_Schools_PS!B41</f>
        <v>32-GORAKHPUR</v>
      </c>
      <c r="C41" s="438">
        <f>'AT_20_CentralCookingagency '!G41</f>
        <v>0</v>
      </c>
      <c r="D41" s="438">
        <f>'AT_20_CentralCookingagency '!H41</f>
        <v>0</v>
      </c>
      <c r="E41" s="438">
        <f>'AT_20_CentralCookingagency '!I41</f>
        <v>0</v>
      </c>
      <c r="F41" s="316">
        <v>0</v>
      </c>
      <c r="G41" s="316">
        <v>0</v>
      </c>
      <c r="H41" s="421">
        <f t="shared" si="1"/>
        <v>0</v>
      </c>
      <c r="I41" s="316">
        <v>0</v>
      </c>
      <c r="J41" s="316">
        <v>0</v>
      </c>
      <c r="K41" s="421">
        <f t="shared" si="2"/>
        <v>0</v>
      </c>
      <c r="L41" s="386">
        <f>'AT_20_CentralCookingagency '!G41</f>
        <v>0</v>
      </c>
      <c r="M41" s="386">
        <f>'AT_20_CentralCookingagency '!H41</f>
        <v>0</v>
      </c>
      <c r="N41" s="386">
        <f>'AT_20_CentralCookingagency '!I41</f>
        <v>0</v>
      </c>
    </row>
    <row r="42" spans="1:14" ht="15.75" customHeight="1" x14ac:dyDescent="0.2">
      <c r="A42" s="316">
        <f>AT3A_Schools_PS!A42</f>
        <v>33</v>
      </c>
      <c r="B42" s="316" t="str">
        <f>AT3A_Schools_PS!B42</f>
        <v>33-HAMEERPUR</v>
      </c>
      <c r="C42" s="438">
        <f>'AT_20_CentralCookingagency '!G42</f>
        <v>0</v>
      </c>
      <c r="D42" s="438">
        <f>'AT_20_CentralCookingagency '!H42</f>
        <v>0</v>
      </c>
      <c r="E42" s="438">
        <f>'AT_20_CentralCookingagency '!I42</f>
        <v>0</v>
      </c>
      <c r="F42" s="316">
        <v>0</v>
      </c>
      <c r="G42" s="316">
        <v>0</v>
      </c>
      <c r="H42" s="421">
        <f t="shared" si="1"/>
        <v>0</v>
      </c>
      <c r="I42" s="316">
        <v>0</v>
      </c>
      <c r="J42" s="316">
        <v>0</v>
      </c>
      <c r="K42" s="421">
        <f t="shared" si="2"/>
        <v>0</v>
      </c>
      <c r="L42" s="386">
        <f>'AT_20_CentralCookingagency '!G42</f>
        <v>0</v>
      </c>
      <c r="M42" s="386">
        <f>'AT_20_CentralCookingagency '!H42</f>
        <v>0</v>
      </c>
      <c r="N42" s="386">
        <f>'AT_20_CentralCookingagency '!I42</f>
        <v>0</v>
      </c>
    </row>
    <row r="43" spans="1:14" ht="15.75" customHeight="1" x14ac:dyDescent="0.2">
      <c r="A43" s="316">
        <f>AT3A_Schools_PS!A43</f>
        <v>34</v>
      </c>
      <c r="B43" s="316" t="str">
        <f>AT3A_Schools_PS!B43</f>
        <v>34-HARDOI</v>
      </c>
      <c r="C43" s="438">
        <f>'AT_20_CentralCookingagency '!G43</f>
        <v>0</v>
      </c>
      <c r="D43" s="438">
        <f>'AT_20_CentralCookingagency '!H43</f>
        <v>0</v>
      </c>
      <c r="E43" s="438">
        <f>'AT_20_CentralCookingagency '!I43</f>
        <v>0</v>
      </c>
      <c r="F43" s="316">
        <v>0</v>
      </c>
      <c r="G43" s="316">
        <v>0</v>
      </c>
      <c r="H43" s="421">
        <f t="shared" si="1"/>
        <v>0</v>
      </c>
      <c r="I43" s="316">
        <v>0</v>
      </c>
      <c r="J43" s="316">
        <v>0</v>
      </c>
      <c r="K43" s="421">
        <f t="shared" si="2"/>
        <v>0</v>
      </c>
      <c r="L43" s="386">
        <f>'AT_20_CentralCookingagency '!G43</f>
        <v>0</v>
      </c>
      <c r="M43" s="386">
        <f>'AT_20_CentralCookingagency '!H43</f>
        <v>0</v>
      </c>
      <c r="N43" s="386">
        <f>'AT_20_CentralCookingagency '!I43</f>
        <v>0</v>
      </c>
    </row>
    <row r="44" spans="1:14" ht="15.75" customHeight="1" x14ac:dyDescent="0.2">
      <c r="A44" s="316">
        <f>AT3A_Schools_PS!A44</f>
        <v>35</v>
      </c>
      <c r="B44" s="316" t="str">
        <f>AT3A_Schools_PS!B44</f>
        <v>35-HATHRAS</v>
      </c>
      <c r="C44" s="438">
        <f>'AT_20_CentralCookingagency '!G44</f>
        <v>3</v>
      </c>
      <c r="D44" s="438">
        <f>'AT_20_CentralCookingagency '!H44</f>
        <v>525</v>
      </c>
      <c r="E44" s="438">
        <f>'AT_20_CentralCookingagency '!I44</f>
        <v>54664</v>
      </c>
      <c r="F44" s="316">
        <v>74</v>
      </c>
      <c r="G44" s="316">
        <v>499</v>
      </c>
      <c r="H44" s="421">
        <f t="shared" si="1"/>
        <v>573</v>
      </c>
      <c r="I44" s="316">
        <v>1.44</v>
      </c>
      <c r="J44" s="316">
        <v>10.02</v>
      </c>
      <c r="K44" s="421">
        <f t="shared" si="2"/>
        <v>11.459999999999999</v>
      </c>
      <c r="L44" s="386">
        <f>'AT_20_CentralCookingagency '!G44</f>
        <v>3</v>
      </c>
      <c r="M44" s="386">
        <f>'AT_20_CentralCookingagency '!H44</f>
        <v>525</v>
      </c>
      <c r="N44" s="386">
        <f>'AT_20_CentralCookingagency '!I44</f>
        <v>54664</v>
      </c>
    </row>
    <row r="45" spans="1:14" ht="15.75" customHeight="1" x14ac:dyDescent="0.2">
      <c r="A45" s="316">
        <f>AT3A_Schools_PS!A45</f>
        <v>36</v>
      </c>
      <c r="B45" s="316" t="str">
        <f>AT3A_Schools_PS!B45</f>
        <v>36-ITAWAH</v>
      </c>
      <c r="C45" s="438">
        <f>'AT_20_CentralCookingagency '!G45</f>
        <v>0</v>
      </c>
      <c r="D45" s="438">
        <f>'AT_20_CentralCookingagency '!H45</f>
        <v>0</v>
      </c>
      <c r="E45" s="438">
        <f>'AT_20_CentralCookingagency '!I45</f>
        <v>0</v>
      </c>
      <c r="F45" s="316">
        <v>0</v>
      </c>
      <c r="G45" s="316">
        <v>0</v>
      </c>
      <c r="H45" s="421">
        <f t="shared" si="1"/>
        <v>0</v>
      </c>
      <c r="I45" s="316">
        <v>0</v>
      </c>
      <c r="J45" s="316">
        <v>0</v>
      </c>
      <c r="K45" s="421">
        <f t="shared" si="2"/>
        <v>0</v>
      </c>
      <c r="L45" s="386">
        <f>'AT_20_CentralCookingagency '!G45</f>
        <v>0</v>
      </c>
      <c r="M45" s="386">
        <f>'AT_20_CentralCookingagency '!H45</f>
        <v>0</v>
      </c>
      <c r="N45" s="386">
        <f>'AT_20_CentralCookingagency '!I45</f>
        <v>0</v>
      </c>
    </row>
    <row r="46" spans="1:14" ht="15.75" customHeight="1" x14ac:dyDescent="0.2">
      <c r="A46" s="316">
        <f>AT3A_Schools_PS!A46</f>
        <v>37</v>
      </c>
      <c r="B46" s="316" t="str">
        <f>AT3A_Schools_PS!B46</f>
        <v>37-J.P. NAGAR</v>
      </c>
      <c r="C46" s="438">
        <f>'AT_20_CentralCookingagency '!G46</f>
        <v>6</v>
      </c>
      <c r="D46" s="438">
        <f>'AT_20_CentralCookingagency '!H46</f>
        <v>125</v>
      </c>
      <c r="E46" s="438">
        <f>'AT_20_CentralCookingagency '!I46</f>
        <v>11497</v>
      </c>
      <c r="F46" s="316">
        <v>41</v>
      </c>
      <c r="G46" s="316">
        <v>0</v>
      </c>
      <c r="H46" s="421">
        <f t="shared" si="1"/>
        <v>41</v>
      </c>
      <c r="I46" s="316">
        <v>2.87</v>
      </c>
      <c r="J46" s="316">
        <v>0</v>
      </c>
      <c r="K46" s="421">
        <f t="shared" si="2"/>
        <v>2.87</v>
      </c>
      <c r="L46" s="386">
        <f>'AT_20_CentralCookingagency '!G46</f>
        <v>6</v>
      </c>
      <c r="M46" s="386">
        <f>'AT_20_CentralCookingagency '!H46</f>
        <v>125</v>
      </c>
      <c r="N46" s="386">
        <f>'AT_20_CentralCookingagency '!I46</f>
        <v>11497</v>
      </c>
    </row>
    <row r="47" spans="1:14" ht="15.75" customHeight="1" x14ac:dyDescent="0.2">
      <c r="A47" s="316">
        <f>AT3A_Schools_PS!A47</f>
        <v>38</v>
      </c>
      <c r="B47" s="316" t="str">
        <f>AT3A_Schools_PS!B47</f>
        <v>38-JALAUN</v>
      </c>
      <c r="C47" s="438">
        <f>'AT_20_CentralCookingagency '!G47</f>
        <v>0</v>
      </c>
      <c r="D47" s="438">
        <f>'AT_20_CentralCookingagency '!H47</f>
        <v>0</v>
      </c>
      <c r="E47" s="438">
        <f>'AT_20_CentralCookingagency '!I47</f>
        <v>0</v>
      </c>
      <c r="F47" s="316">
        <v>0</v>
      </c>
      <c r="G47" s="316">
        <v>0</v>
      </c>
      <c r="H47" s="421">
        <f t="shared" si="1"/>
        <v>0</v>
      </c>
      <c r="I47" s="316">
        <v>0</v>
      </c>
      <c r="J47" s="316">
        <v>0</v>
      </c>
      <c r="K47" s="421">
        <f t="shared" si="2"/>
        <v>0</v>
      </c>
      <c r="L47" s="386">
        <f>'AT_20_CentralCookingagency '!G47</f>
        <v>0</v>
      </c>
      <c r="M47" s="386">
        <f>'AT_20_CentralCookingagency '!H47</f>
        <v>0</v>
      </c>
      <c r="N47" s="386">
        <f>'AT_20_CentralCookingagency '!I47</f>
        <v>0</v>
      </c>
    </row>
    <row r="48" spans="1:14" ht="15.75" customHeight="1" x14ac:dyDescent="0.2">
      <c r="A48" s="316">
        <f>AT3A_Schools_PS!A48</f>
        <v>39</v>
      </c>
      <c r="B48" s="316" t="str">
        <f>AT3A_Schools_PS!B48</f>
        <v>39-JAUNPUR</v>
      </c>
      <c r="C48" s="438">
        <f>'AT_20_CentralCookingagency '!G48</f>
        <v>0</v>
      </c>
      <c r="D48" s="438">
        <f>'AT_20_CentralCookingagency '!H48</f>
        <v>0</v>
      </c>
      <c r="E48" s="438">
        <f>'AT_20_CentralCookingagency '!I48</f>
        <v>0</v>
      </c>
      <c r="F48" s="316">
        <v>0</v>
      </c>
      <c r="G48" s="316">
        <v>0</v>
      </c>
      <c r="H48" s="421">
        <f t="shared" si="1"/>
        <v>0</v>
      </c>
      <c r="I48" s="316">
        <v>0</v>
      </c>
      <c r="J48" s="316">
        <v>0</v>
      </c>
      <c r="K48" s="421">
        <f t="shared" si="2"/>
        <v>0</v>
      </c>
      <c r="L48" s="386">
        <f>'AT_20_CentralCookingagency '!G48</f>
        <v>0</v>
      </c>
      <c r="M48" s="386">
        <f>'AT_20_CentralCookingagency '!H48</f>
        <v>0</v>
      </c>
      <c r="N48" s="386">
        <f>'AT_20_CentralCookingagency '!I48</f>
        <v>0</v>
      </c>
    </row>
    <row r="49" spans="1:14" ht="15.75" customHeight="1" x14ac:dyDescent="0.2">
      <c r="A49" s="316">
        <f>AT3A_Schools_PS!A49</f>
        <v>40</v>
      </c>
      <c r="B49" s="316" t="str">
        <f>AT3A_Schools_PS!B49</f>
        <v>40-JHANSI</v>
      </c>
      <c r="C49" s="438">
        <f>'AT_20_CentralCookingagency '!G49</f>
        <v>0</v>
      </c>
      <c r="D49" s="438">
        <f>'AT_20_CentralCookingagency '!H49</f>
        <v>0</v>
      </c>
      <c r="E49" s="438">
        <f>'AT_20_CentralCookingagency '!I49</f>
        <v>0</v>
      </c>
      <c r="F49" s="438">
        <v>0</v>
      </c>
      <c r="G49" s="438">
        <v>0</v>
      </c>
      <c r="H49" s="421">
        <f t="shared" si="1"/>
        <v>0</v>
      </c>
      <c r="I49" s="316">
        <v>0</v>
      </c>
      <c r="J49" s="316">
        <v>0</v>
      </c>
      <c r="K49" s="421">
        <f t="shared" si="2"/>
        <v>0</v>
      </c>
      <c r="L49" s="386">
        <f>'AT_20_CentralCookingagency '!G49</f>
        <v>0</v>
      </c>
      <c r="M49" s="386">
        <f>'AT_20_CentralCookingagency '!H49</f>
        <v>0</v>
      </c>
      <c r="N49" s="386">
        <f>'AT_20_CentralCookingagency '!I49</f>
        <v>0</v>
      </c>
    </row>
    <row r="50" spans="1:14" ht="15.75" customHeight="1" x14ac:dyDescent="0.2">
      <c r="A50" s="316">
        <f>AT3A_Schools_PS!A50</f>
        <v>41</v>
      </c>
      <c r="B50" s="316" t="str">
        <f>AT3A_Schools_PS!B50</f>
        <v>41-KANNAUJ</v>
      </c>
      <c r="C50" s="438">
        <f>'AT_20_CentralCookingagency '!G50</f>
        <v>0</v>
      </c>
      <c r="D50" s="438">
        <f>'AT_20_CentralCookingagency '!H50</f>
        <v>0</v>
      </c>
      <c r="E50" s="438">
        <f>'AT_20_CentralCookingagency '!I50</f>
        <v>0</v>
      </c>
      <c r="F50" s="316">
        <v>0</v>
      </c>
      <c r="G50" s="316">
        <v>0</v>
      </c>
      <c r="H50" s="421">
        <f t="shared" si="1"/>
        <v>0</v>
      </c>
      <c r="I50" s="316">
        <v>0</v>
      </c>
      <c r="J50" s="316">
        <v>0</v>
      </c>
      <c r="K50" s="421">
        <f t="shared" si="2"/>
        <v>0</v>
      </c>
      <c r="L50" s="386">
        <f>'AT_20_CentralCookingagency '!G50</f>
        <v>0</v>
      </c>
      <c r="M50" s="386">
        <f>'AT_20_CentralCookingagency '!H50</f>
        <v>0</v>
      </c>
      <c r="N50" s="386">
        <f>'AT_20_CentralCookingagency '!I50</f>
        <v>0</v>
      </c>
    </row>
    <row r="51" spans="1:14" ht="15.75" customHeight="1" x14ac:dyDescent="0.2">
      <c r="A51" s="316">
        <f>AT3A_Schools_PS!A51</f>
        <v>42</v>
      </c>
      <c r="B51" s="316" t="str">
        <f>AT3A_Schools_PS!B51</f>
        <v>42-KANPUR DEHAT</v>
      </c>
      <c r="C51" s="438">
        <f>'AT_20_CentralCookingagency '!G51</f>
        <v>0</v>
      </c>
      <c r="D51" s="438">
        <f>'AT_20_CentralCookingagency '!H51</f>
        <v>0</v>
      </c>
      <c r="E51" s="438">
        <f>'AT_20_CentralCookingagency '!I51</f>
        <v>0</v>
      </c>
      <c r="F51" s="316">
        <v>0</v>
      </c>
      <c r="G51" s="316">
        <v>0</v>
      </c>
      <c r="H51" s="421">
        <f t="shared" si="1"/>
        <v>0</v>
      </c>
      <c r="I51" s="316">
        <v>0</v>
      </c>
      <c r="J51" s="316">
        <v>0</v>
      </c>
      <c r="K51" s="421">
        <f t="shared" si="2"/>
        <v>0</v>
      </c>
      <c r="L51" s="386">
        <f>'AT_20_CentralCookingagency '!G51</f>
        <v>0</v>
      </c>
      <c r="M51" s="386">
        <f>'AT_20_CentralCookingagency '!H51</f>
        <v>0</v>
      </c>
      <c r="N51" s="386">
        <f>'AT_20_CentralCookingagency '!I51</f>
        <v>0</v>
      </c>
    </row>
    <row r="52" spans="1:14" ht="15.75" customHeight="1" x14ac:dyDescent="0.2">
      <c r="A52" s="316">
        <f>AT3A_Schools_PS!A52</f>
        <v>43</v>
      </c>
      <c r="B52" s="316" t="str">
        <f>AT3A_Schools_PS!B52</f>
        <v>43-KANPUR NAGAR</v>
      </c>
      <c r="C52" s="438">
        <f>'AT_20_CentralCookingagency '!G52</f>
        <v>10</v>
      </c>
      <c r="D52" s="438">
        <f>'AT_20_CentralCookingagency '!H52</f>
        <v>565</v>
      </c>
      <c r="E52" s="438">
        <f>'AT_20_CentralCookingagency '!I52</f>
        <v>65305</v>
      </c>
      <c r="F52" s="316">
        <v>131</v>
      </c>
      <c r="G52" s="316">
        <v>0</v>
      </c>
      <c r="H52" s="421">
        <f t="shared" si="1"/>
        <v>131</v>
      </c>
      <c r="I52" s="316">
        <v>1.29</v>
      </c>
      <c r="J52" s="316">
        <v>0</v>
      </c>
      <c r="K52" s="421">
        <f t="shared" si="2"/>
        <v>1.29</v>
      </c>
      <c r="L52" s="386">
        <f>'AT_20_CentralCookingagency '!G52</f>
        <v>10</v>
      </c>
      <c r="M52" s="386">
        <f>'AT_20_CentralCookingagency '!H52</f>
        <v>565</v>
      </c>
      <c r="N52" s="386">
        <f>'AT_20_CentralCookingagency '!I52</f>
        <v>65305</v>
      </c>
    </row>
    <row r="53" spans="1:14" ht="15.75" customHeight="1" x14ac:dyDescent="0.2">
      <c r="A53" s="316">
        <f>AT3A_Schools_PS!A53</f>
        <v>44</v>
      </c>
      <c r="B53" s="316" t="str">
        <f>AT3A_Schools_PS!B53</f>
        <v>44-KAAS GANJ</v>
      </c>
      <c r="C53" s="438">
        <f>'AT_20_CentralCookingagency '!G53</f>
        <v>0</v>
      </c>
      <c r="D53" s="438">
        <f>'AT_20_CentralCookingagency '!H53</f>
        <v>0</v>
      </c>
      <c r="E53" s="438">
        <f>'AT_20_CentralCookingagency '!I53</f>
        <v>0</v>
      </c>
      <c r="F53" s="316">
        <v>0</v>
      </c>
      <c r="G53" s="316">
        <v>0</v>
      </c>
      <c r="H53" s="421">
        <f t="shared" si="1"/>
        <v>0</v>
      </c>
      <c r="I53" s="316">
        <v>0</v>
      </c>
      <c r="J53" s="316">
        <v>0</v>
      </c>
      <c r="K53" s="421">
        <f t="shared" si="2"/>
        <v>0</v>
      </c>
      <c r="L53" s="386">
        <f>'AT_20_CentralCookingagency '!G53</f>
        <v>0</v>
      </c>
      <c r="M53" s="386">
        <f>'AT_20_CentralCookingagency '!H53</f>
        <v>0</v>
      </c>
      <c r="N53" s="386">
        <f>'AT_20_CentralCookingagency '!I53</f>
        <v>0</v>
      </c>
    </row>
    <row r="54" spans="1:14" ht="15.75" customHeight="1" x14ac:dyDescent="0.2">
      <c r="A54" s="316">
        <f>AT3A_Schools_PS!A54</f>
        <v>45</v>
      </c>
      <c r="B54" s="316" t="str">
        <f>AT3A_Schools_PS!B54</f>
        <v>45-KAUSHAMBI</v>
      </c>
      <c r="C54" s="438">
        <f>'AT_20_CentralCookingagency '!G54</f>
        <v>0</v>
      </c>
      <c r="D54" s="438">
        <f>'AT_20_CentralCookingagency '!H54</f>
        <v>0</v>
      </c>
      <c r="E54" s="438">
        <f>'AT_20_CentralCookingagency '!I54</f>
        <v>0</v>
      </c>
      <c r="F54" s="316">
        <v>0</v>
      </c>
      <c r="G54" s="316">
        <v>0</v>
      </c>
      <c r="H54" s="421">
        <f t="shared" si="1"/>
        <v>0</v>
      </c>
      <c r="I54" s="316">
        <v>0</v>
      </c>
      <c r="J54" s="316">
        <v>0</v>
      </c>
      <c r="K54" s="421">
        <f t="shared" si="2"/>
        <v>0</v>
      </c>
      <c r="L54" s="386">
        <f>'AT_20_CentralCookingagency '!G54</f>
        <v>0</v>
      </c>
      <c r="M54" s="386">
        <f>'AT_20_CentralCookingagency '!H54</f>
        <v>0</v>
      </c>
      <c r="N54" s="386">
        <f>'AT_20_CentralCookingagency '!I54</f>
        <v>0</v>
      </c>
    </row>
    <row r="55" spans="1:14" ht="15.75" customHeight="1" x14ac:dyDescent="0.2">
      <c r="A55" s="316">
        <f>AT3A_Schools_PS!A55</f>
        <v>46</v>
      </c>
      <c r="B55" s="316" t="str">
        <f>AT3A_Schools_PS!B55</f>
        <v>46-KUSHINAGAR</v>
      </c>
      <c r="C55" s="438">
        <f>'AT_20_CentralCookingagency '!G55</f>
        <v>0</v>
      </c>
      <c r="D55" s="438">
        <f>'AT_20_CentralCookingagency '!H55</f>
        <v>0</v>
      </c>
      <c r="E55" s="438">
        <f>'AT_20_CentralCookingagency '!I55</f>
        <v>0</v>
      </c>
      <c r="F55" s="316">
        <v>0</v>
      </c>
      <c r="G55" s="316">
        <v>0</v>
      </c>
      <c r="H55" s="421">
        <f t="shared" si="1"/>
        <v>0</v>
      </c>
      <c r="I55" s="316">
        <v>0</v>
      </c>
      <c r="J55" s="316">
        <v>0</v>
      </c>
      <c r="K55" s="421">
        <f t="shared" si="2"/>
        <v>0</v>
      </c>
      <c r="L55" s="386">
        <f>'AT_20_CentralCookingagency '!G55</f>
        <v>0</v>
      </c>
      <c r="M55" s="386">
        <f>'AT_20_CentralCookingagency '!H55</f>
        <v>0</v>
      </c>
      <c r="N55" s="386">
        <f>'AT_20_CentralCookingagency '!I55</f>
        <v>0</v>
      </c>
    </row>
    <row r="56" spans="1:14" ht="15.75" customHeight="1" x14ac:dyDescent="0.2">
      <c r="A56" s="316">
        <f>AT3A_Schools_PS!A56</f>
        <v>47</v>
      </c>
      <c r="B56" s="316" t="str">
        <f>AT3A_Schools_PS!B56</f>
        <v>47-LAKHIMPUR KHERI</v>
      </c>
      <c r="C56" s="438">
        <f>'AT_20_CentralCookingagency '!G56</f>
        <v>9</v>
      </c>
      <c r="D56" s="438">
        <f>'AT_20_CentralCookingagency '!H56</f>
        <v>110</v>
      </c>
      <c r="E56" s="438">
        <f>'AT_20_CentralCookingagency '!I56</f>
        <v>19670</v>
      </c>
      <c r="F56" s="316">
        <v>67</v>
      </c>
      <c r="G56" s="316">
        <v>0</v>
      </c>
      <c r="H56" s="421">
        <f t="shared" si="1"/>
        <v>67</v>
      </c>
      <c r="I56" s="316">
        <v>6.7</v>
      </c>
      <c r="J56" s="316">
        <v>0</v>
      </c>
      <c r="K56" s="421">
        <f t="shared" si="2"/>
        <v>6.7</v>
      </c>
      <c r="L56" s="386">
        <f>'AT_20_CentralCookingagency '!G56</f>
        <v>9</v>
      </c>
      <c r="M56" s="386">
        <f>'AT_20_CentralCookingagency '!H56</f>
        <v>110</v>
      </c>
      <c r="N56" s="386">
        <f>'AT_20_CentralCookingagency '!I56</f>
        <v>19670</v>
      </c>
    </row>
    <row r="57" spans="1:14" ht="15.75" customHeight="1" x14ac:dyDescent="0.2">
      <c r="A57" s="316">
        <f>AT3A_Schools_PS!A57</f>
        <v>48</v>
      </c>
      <c r="B57" s="316" t="str">
        <f>AT3A_Schools_PS!B57</f>
        <v>48-LALITPUR</v>
      </c>
      <c r="C57" s="438">
        <f>'AT_20_CentralCookingagency '!G57</f>
        <v>0</v>
      </c>
      <c r="D57" s="438">
        <f>'AT_20_CentralCookingagency '!H57</f>
        <v>0</v>
      </c>
      <c r="E57" s="438">
        <f>'AT_20_CentralCookingagency '!I57</f>
        <v>0</v>
      </c>
      <c r="F57" s="316">
        <v>0</v>
      </c>
      <c r="G57" s="316">
        <v>0</v>
      </c>
      <c r="H57" s="421">
        <f t="shared" si="1"/>
        <v>0</v>
      </c>
      <c r="I57" s="316">
        <v>0</v>
      </c>
      <c r="J57" s="316">
        <v>0</v>
      </c>
      <c r="K57" s="421">
        <f t="shared" si="2"/>
        <v>0</v>
      </c>
      <c r="L57" s="386">
        <f>'AT_20_CentralCookingagency '!G57</f>
        <v>0</v>
      </c>
      <c r="M57" s="386">
        <f>'AT_20_CentralCookingagency '!H57</f>
        <v>0</v>
      </c>
      <c r="N57" s="386">
        <f>'AT_20_CentralCookingagency '!I57</f>
        <v>0</v>
      </c>
    </row>
    <row r="58" spans="1:14" ht="15.75" customHeight="1" x14ac:dyDescent="0.2">
      <c r="A58" s="316">
        <f>AT3A_Schools_PS!A58</f>
        <v>49</v>
      </c>
      <c r="B58" s="316" t="str">
        <f>AT3A_Schools_PS!B58</f>
        <v>49-LUCKNOW</v>
      </c>
      <c r="C58" s="438">
        <f>'AT_20_CentralCookingagency '!G58</f>
        <v>12</v>
      </c>
      <c r="D58" s="438">
        <f>'AT_20_CentralCookingagency '!H58</f>
        <v>1441</v>
      </c>
      <c r="E58" s="438">
        <v>167761</v>
      </c>
      <c r="F58" s="316">
        <v>231</v>
      </c>
      <c r="G58" s="316">
        <v>2332</v>
      </c>
      <c r="H58" s="421">
        <f t="shared" si="1"/>
        <v>2563</v>
      </c>
      <c r="I58" s="316">
        <v>11.25</v>
      </c>
      <c r="J58" s="316">
        <v>104.94</v>
      </c>
      <c r="K58" s="421">
        <f t="shared" si="2"/>
        <v>116.19</v>
      </c>
      <c r="L58" s="386">
        <f>'AT_20_CentralCookingagency '!G58</f>
        <v>12</v>
      </c>
      <c r="M58" s="386">
        <f>'AT_20_CentralCookingagency '!H58</f>
        <v>1441</v>
      </c>
      <c r="N58" s="386">
        <f>'AT_20_CentralCookingagency '!I58</f>
        <v>167761</v>
      </c>
    </row>
    <row r="59" spans="1:14" ht="15.75" customHeight="1" x14ac:dyDescent="0.2">
      <c r="A59" s="316">
        <f>AT3A_Schools_PS!A59</f>
        <v>50</v>
      </c>
      <c r="B59" s="316" t="str">
        <f>AT3A_Schools_PS!B59</f>
        <v>50-MAHOBA</v>
      </c>
      <c r="C59" s="438">
        <f>'AT_20_CentralCookingagency '!G59</f>
        <v>0</v>
      </c>
      <c r="D59" s="438">
        <f>'AT_20_CentralCookingagency '!H59</f>
        <v>0</v>
      </c>
      <c r="E59" s="438">
        <f>'AT_20_CentralCookingagency '!I59</f>
        <v>0</v>
      </c>
      <c r="F59" s="316">
        <v>0</v>
      </c>
      <c r="G59" s="316">
        <v>0</v>
      </c>
      <c r="H59" s="421">
        <f t="shared" si="1"/>
        <v>0</v>
      </c>
      <c r="I59" s="316">
        <v>0</v>
      </c>
      <c r="J59" s="316">
        <v>0</v>
      </c>
      <c r="K59" s="421">
        <f t="shared" si="2"/>
        <v>0</v>
      </c>
      <c r="L59" s="386">
        <f>'AT_20_CentralCookingagency '!G59</f>
        <v>0</v>
      </c>
      <c r="M59" s="386">
        <f>'AT_20_CentralCookingagency '!H59</f>
        <v>0</v>
      </c>
      <c r="N59" s="386">
        <f>'AT_20_CentralCookingagency '!I59</f>
        <v>0</v>
      </c>
    </row>
    <row r="60" spans="1:14" ht="15.75" customHeight="1" x14ac:dyDescent="0.2">
      <c r="A60" s="316">
        <f>AT3A_Schools_PS!A60</f>
        <v>51</v>
      </c>
      <c r="B60" s="316" t="str">
        <f>AT3A_Schools_PS!B60</f>
        <v>51-MAHRAJGANJ</v>
      </c>
      <c r="C60" s="438">
        <f>'AT_20_CentralCookingagency '!G60</f>
        <v>0</v>
      </c>
      <c r="D60" s="438">
        <f>'AT_20_CentralCookingagency '!H60</f>
        <v>0</v>
      </c>
      <c r="E60" s="438">
        <f>'AT_20_CentralCookingagency '!I60</f>
        <v>0</v>
      </c>
      <c r="F60" s="316">
        <v>0</v>
      </c>
      <c r="G60" s="316">
        <v>0</v>
      </c>
      <c r="H60" s="421">
        <f t="shared" si="1"/>
        <v>0</v>
      </c>
      <c r="I60" s="316">
        <v>0</v>
      </c>
      <c r="J60" s="316">
        <v>0</v>
      </c>
      <c r="K60" s="421">
        <f t="shared" si="2"/>
        <v>0</v>
      </c>
      <c r="L60" s="386">
        <f>'AT_20_CentralCookingagency '!G60</f>
        <v>0</v>
      </c>
      <c r="M60" s="386">
        <f>'AT_20_CentralCookingagency '!H60</f>
        <v>0</v>
      </c>
      <c r="N60" s="386">
        <f>'AT_20_CentralCookingagency '!I60</f>
        <v>0</v>
      </c>
    </row>
    <row r="61" spans="1:14" ht="15.75" customHeight="1" x14ac:dyDescent="0.2">
      <c r="A61" s="316">
        <f>AT3A_Schools_PS!A61</f>
        <v>52</v>
      </c>
      <c r="B61" s="316" t="str">
        <f>AT3A_Schools_PS!B61</f>
        <v>52-MAINPURI</v>
      </c>
      <c r="C61" s="438">
        <f>'AT_20_CentralCookingagency '!G61</f>
        <v>0</v>
      </c>
      <c r="D61" s="438">
        <f>'AT_20_CentralCookingagency '!H61</f>
        <v>0</v>
      </c>
      <c r="E61" s="438">
        <f>'AT_20_CentralCookingagency '!I61</f>
        <v>0</v>
      </c>
      <c r="F61" s="316">
        <v>0</v>
      </c>
      <c r="G61" s="316">
        <v>0</v>
      </c>
      <c r="H61" s="421">
        <f t="shared" si="1"/>
        <v>0</v>
      </c>
      <c r="I61" s="316">
        <v>0</v>
      </c>
      <c r="J61" s="316">
        <v>0</v>
      </c>
      <c r="K61" s="421">
        <f t="shared" si="2"/>
        <v>0</v>
      </c>
      <c r="L61" s="386">
        <f>'AT_20_CentralCookingagency '!G61</f>
        <v>0</v>
      </c>
      <c r="M61" s="386">
        <f>'AT_20_CentralCookingagency '!H61</f>
        <v>0</v>
      </c>
      <c r="N61" s="386">
        <f>'AT_20_CentralCookingagency '!I61</f>
        <v>0</v>
      </c>
    </row>
    <row r="62" spans="1:14" ht="15.75" customHeight="1" x14ac:dyDescent="0.2">
      <c r="A62" s="316">
        <f>AT3A_Schools_PS!A62</f>
        <v>53</v>
      </c>
      <c r="B62" s="316" t="str">
        <f>AT3A_Schools_PS!B62</f>
        <v>53-MATHURA</v>
      </c>
      <c r="C62" s="438">
        <f>'AT_20_CentralCookingagency '!G62</f>
        <v>1</v>
      </c>
      <c r="D62" s="438">
        <f>'AT_20_CentralCookingagency '!H62</f>
        <v>2073</v>
      </c>
      <c r="E62" s="438">
        <f>'AT_20_CentralCookingagency '!I62</f>
        <v>161025</v>
      </c>
      <c r="F62" s="316">
        <v>112</v>
      </c>
      <c r="G62" s="316">
        <v>0</v>
      </c>
      <c r="H62" s="421">
        <f t="shared" si="1"/>
        <v>112</v>
      </c>
      <c r="I62" s="316">
        <v>2.56</v>
      </c>
      <c r="J62" s="316">
        <v>0</v>
      </c>
      <c r="K62" s="421">
        <f t="shared" si="2"/>
        <v>2.56</v>
      </c>
      <c r="L62" s="386">
        <f>'AT_20_CentralCookingagency '!G62</f>
        <v>1</v>
      </c>
      <c r="M62" s="386">
        <f>'AT_20_CentralCookingagency '!H62</f>
        <v>2073</v>
      </c>
      <c r="N62" s="386">
        <f>'AT_20_CentralCookingagency '!I62</f>
        <v>161025</v>
      </c>
    </row>
    <row r="63" spans="1:14" ht="15.75" customHeight="1" x14ac:dyDescent="0.2">
      <c r="A63" s="316">
        <f>AT3A_Schools_PS!A63</f>
        <v>54</v>
      </c>
      <c r="B63" s="316" t="str">
        <f>AT3A_Schools_PS!B63</f>
        <v>54-MAU</v>
      </c>
      <c r="C63" s="438">
        <f>'AT_20_CentralCookingagency '!G63</f>
        <v>6</v>
      </c>
      <c r="D63" s="438">
        <f>'AT_20_CentralCookingagency '!H63</f>
        <v>107</v>
      </c>
      <c r="E63" s="438">
        <f>'AT_20_CentralCookingagency '!I63</f>
        <v>31540</v>
      </c>
      <c r="F63" s="316">
        <v>21</v>
      </c>
      <c r="G63" s="316">
        <v>0</v>
      </c>
      <c r="H63" s="421">
        <f t="shared" si="1"/>
        <v>21</v>
      </c>
      <c r="I63" s="316">
        <v>2.1</v>
      </c>
      <c r="J63" s="316">
        <v>0</v>
      </c>
      <c r="K63" s="421">
        <f t="shared" si="2"/>
        <v>2.1</v>
      </c>
      <c r="L63" s="386">
        <f>'AT_20_CentralCookingagency '!G63</f>
        <v>6</v>
      </c>
      <c r="M63" s="386">
        <f>'AT_20_CentralCookingagency '!H63</f>
        <v>107</v>
      </c>
      <c r="N63" s="386">
        <f>'AT_20_CentralCookingagency '!I63</f>
        <v>31540</v>
      </c>
    </row>
    <row r="64" spans="1:14" ht="15.75" customHeight="1" x14ac:dyDescent="0.2">
      <c r="A64" s="316">
        <f>AT3A_Schools_PS!A64</f>
        <v>55</v>
      </c>
      <c r="B64" s="316" t="str">
        <f>AT3A_Schools_PS!B64</f>
        <v>55-MEERUT</v>
      </c>
      <c r="C64" s="438">
        <f>'AT_20_CentralCookingagency '!G64</f>
        <v>7</v>
      </c>
      <c r="D64" s="438">
        <f>'AT_20_CentralCookingagency '!H64</f>
        <v>420</v>
      </c>
      <c r="E64" s="438">
        <f>'AT_20_CentralCookingagency '!I64</f>
        <v>66127</v>
      </c>
      <c r="F64" s="316">
        <v>111</v>
      </c>
      <c r="G64" s="316">
        <v>0</v>
      </c>
      <c r="H64" s="421">
        <f t="shared" si="1"/>
        <v>111</v>
      </c>
      <c r="I64" s="316">
        <v>0</v>
      </c>
      <c r="J64" s="316">
        <v>0</v>
      </c>
      <c r="K64" s="421">
        <f t="shared" si="2"/>
        <v>0</v>
      </c>
      <c r="L64" s="386">
        <f>'AT_20_CentralCookingagency '!G64</f>
        <v>7</v>
      </c>
      <c r="M64" s="386">
        <f>'AT_20_CentralCookingagency '!H64</f>
        <v>420</v>
      </c>
      <c r="N64" s="386">
        <f>'AT_20_CentralCookingagency '!I64</f>
        <v>66127</v>
      </c>
    </row>
    <row r="65" spans="1:14" ht="15.75" customHeight="1" x14ac:dyDescent="0.2">
      <c r="A65" s="316">
        <f>AT3A_Schools_PS!A65</f>
        <v>56</v>
      </c>
      <c r="B65" s="316" t="str">
        <f>AT3A_Schools_PS!B65</f>
        <v>56-MIRZAPUR</v>
      </c>
      <c r="C65" s="438">
        <f>'AT_20_CentralCookingagency '!G65</f>
        <v>0</v>
      </c>
      <c r="D65" s="438">
        <f>'AT_20_CentralCookingagency '!H65</f>
        <v>0</v>
      </c>
      <c r="E65" s="438">
        <f>'AT_20_CentralCookingagency '!I65</f>
        <v>0</v>
      </c>
      <c r="F65" s="316">
        <v>0</v>
      </c>
      <c r="G65" s="316">
        <v>0</v>
      </c>
      <c r="H65" s="421">
        <f t="shared" si="1"/>
        <v>0</v>
      </c>
      <c r="I65" s="316">
        <v>0</v>
      </c>
      <c r="J65" s="316">
        <v>0</v>
      </c>
      <c r="K65" s="421">
        <f t="shared" si="2"/>
        <v>0</v>
      </c>
      <c r="L65" s="386">
        <f>'AT_20_CentralCookingagency '!G65</f>
        <v>0</v>
      </c>
      <c r="M65" s="386">
        <f>'AT_20_CentralCookingagency '!H65</f>
        <v>0</v>
      </c>
      <c r="N65" s="386">
        <f>'AT_20_CentralCookingagency '!I65</f>
        <v>0</v>
      </c>
    </row>
    <row r="66" spans="1:14" ht="15.75" customHeight="1" x14ac:dyDescent="0.2">
      <c r="A66" s="316">
        <f>AT3A_Schools_PS!A66</f>
        <v>57</v>
      </c>
      <c r="B66" s="316" t="str">
        <f>AT3A_Schools_PS!B66</f>
        <v>57-MORADABAD</v>
      </c>
      <c r="C66" s="438">
        <f>'AT_20_CentralCookingagency '!G66</f>
        <v>11</v>
      </c>
      <c r="D66" s="438">
        <f>'AT_20_CentralCookingagency '!H66</f>
        <v>202</v>
      </c>
      <c r="E66" s="438">
        <f>'AT_20_CentralCookingagency '!I66</f>
        <v>28763</v>
      </c>
      <c r="F66" s="316">
        <v>55</v>
      </c>
      <c r="G66" s="316">
        <v>0</v>
      </c>
      <c r="H66" s="421">
        <f t="shared" si="1"/>
        <v>55</v>
      </c>
      <c r="I66" s="316">
        <v>3.85</v>
      </c>
      <c r="J66" s="316">
        <v>0</v>
      </c>
      <c r="K66" s="421">
        <f t="shared" si="2"/>
        <v>3.85</v>
      </c>
      <c r="L66" s="386">
        <f>'AT_20_CentralCookingagency '!G66</f>
        <v>11</v>
      </c>
      <c r="M66" s="386">
        <f>'AT_20_CentralCookingagency '!H66</f>
        <v>202</v>
      </c>
      <c r="N66" s="386">
        <f>'AT_20_CentralCookingagency '!I66</f>
        <v>28763</v>
      </c>
    </row>
    <row r="67" spans="1:14" ht="15.75" customHeight="1" x14ac:dyDescent="0.2">
      <c r="A67" s="316">
        <f>AT3A_Schools_PS!A67</f>
        <v>58</v>
      </c>
      <c r="B67" s="316" t="str">
        <f>AT3A_Schools_PS!B67</f>
        <v>58-MUZAFFARNAGAR</v>
      </c>
      <c r="C67" s="438">
        <f>'AT_20_CentralCookingagency '!G67</f>
        <v>0</v>
      </c>
      <c r="D67" s="438">
        <f>'AT_20_CentralCookingagency '!H67</f>
        <v>0</v>
      </c>
      <c r="E67" s="438">
        <f>'AT_20_CentralCookingagency '!I67</f>
        <v>0</v>
      </c>
      <c r="F67" s="316">
        <v>0</v>
      </c>
      <c r="G67" s="316">
        <v>0</v>
      </c>
      <c r="H67" s="421">
        <f t="shared" si="1"/>
        <v>0</v>
      </c>
      <c r="I67" s="316">
        <v>0</v>
      </c>
      <c r="J67" s="316">
        <v>0</v>
      </c>
      <c r="K67" s="421">
        <f t="shared" si="2"/>
        <v>0</v>
      </c>
      <c r="L67" s="386">
        <f>'AT_20_CentralCookingagency '!G67</f>
        <v>0</v>
      </c>
      <c r="M67" s="386">
        <f>'AT_20_CentralCookingagency '!H67</f>
        <v>0</v>
      </c>
      <c r="N67" s="386">
        <f>'AT_20_CentralCookingagency '!I67</f>
        <v>0</v>
      </c>
    </row>
    <row r="68" spans="1:14" ht="15.75" customHeight="1" x14ac:dyDescent="0.2">
      <c r="A68" s="316">
        <f>AT3A_Schools_PS!A68</f>
        <v>59</v>
      </c>
      <c r="B68" s="316" t="str">
        <f>AT3A_Schools_PS!B68</f>
        <v>59-PILIBHIT</v>
      </c>
      <c r="C68" s="438">
        <f>'AT_20_CentralCookingagency '!G68</f>
        <v>0</v>
      </c>
      <c r="D68" s="438">
        <f>'AT_20_CentralCookingagency '!H68</f>
        <v>0</v>
      </c>
      <c r="E68" s="438">
        <f>'AT_20_CentralCookingagency '!I68</f>
        <v>0</v>
      </c>
      <c r="F68" s="316">
        <v>0</v>
      </c>
      <c r="G68" s="316">
        <v>0</v>
      </c>
      <c r="H68" s="421">
        <f t="shared" si="1"/>
        <v>0</v>
      </c>
      <c r="I68" s="316">
        <v>0</v>
      </c>
      <c r="J68" s="316">
        <v>0</v>
      </c>
      <c r="K68" s="421">
        <f t="shared" si="2"/>
        <v>0</v>
      </c>
      <c r="L68" s="386">
        <f>'AT_20_CentralCookingagency '!G68</f>
        <v>0</v>
      </c>
      <c r="M68" s="386">
        <f>'AT_20_CentralCookingagency '!H68</f>
        <v>0</v>
      </c>
      <c r="N68" s="386">
        <f>'AT_20_CentralCookingagency '!I68</f>
        <v>0</v>
      </c>
    </row>
    <row r="69" spans="1:14" ht="15.75" customHeight="1" x14ac:dyDescent="0.2">
      <c r="A69" s="316">
        <f>AT3A_Schools_PS!A69</f>
        <v>60</v>
      </c>
      <c r="B69" s="316" t="str">
        <f>AT3A_Schools_PS!B69</f>
        <v>60-PRATAPGARH</v>
      </c>
      <c r="C69" s="438">
        <f>'AT_20_CentralCookingagency '!G69</f>
        <v>0</v>
      </c>
      <c r="D69" s="438">
        <f>'AT_20_CentralCookingagency '!H69</f>
        <v>0</v>
      </c>
      <c r="E69" s="438">
        <f>'AT_20_CentralCookingagency '!I69</f>
        <v>0</v>
      </c>
      <c r="F69" s="316">
        <v>0</v>
      </c>
      <c r="G69" s="316">
        <v>0</v>
      </c>
      <c r="H69" s="421">
        <f t="shared" si="1"/>
        <v>0</v>
      </c>
      <c r="I69" s="316">
        <v>0</v>
      </c>
      <c r="J69" s="316">
        <v>0</v>
      </c>
      <c r="K69" s="421">
        <f t="shared" si="2"/>
        <v>0</v>
      </c>
      <c r="L69" s="386">
        <f>'AT_20_CentralCookingagency '!G69</f>
        <v>0</v>
      </c>
      <c r="M69" s="386">
        <f>'AT_20_CentralCookingagency '!H69</f>
        <v>0</v>
      </c>
      <c r="N69" s="386">
        <f>'AT_20_CentralCookingagency '!I69</f>
        <v>0</v>
      </c>
    </row>
    <row r="70" spans="1:14" ht="15.75" customHeight="1" x14ac:dyDescent="0.2">
      <c r="A70" s="316">
        <f>AT3A_Schools_PS!A70</f>
        <v>61</v>
      </c>
      <c r="B70" s="316" t="str">
        <f>AT3A_Schools_PS!B70</f>
        <v>61-RAI BAREILY</v>
      </c>
      <c r="C70" s="438">
        <f>'AT_20_CentralCookingagency '!G70</f>
        <v>0</v>
      </c>
      <c r="D70" s="438">
        <f>'AT_20_CentralCookingagency '!H70</f>
        <v>0</v>
      </c>
      <c r="E70" s="438">
        <f>'AT_20_CentralCookingagency '!I70</f>
        <v>0</v>
      </c>
      <c r="F70" s="316">
        <v>0</v>
      </c>
      <c r="G70" s="316">
        <v>0</v>
      </c>
      <c r="H70" s="421">
        <f t="shared" si="1"/>
        <v>0</v>
      </c>
      <c r="I70" s="316">
        <v>0</v>
      </c>
      <c r="J70" s="316">
        <v>0</v>
      </c>
      <c r="K70" s="421">
        <f t="shared" si="2"/>
        <v>0</v>
      </c>
      <c r="L70" s="386">
        <f>'AT_20_CentralCookingagency '!G70</f>
        <v>0</v>
      </c>
      <c r="M70" s="386">
        <f>'AT_20_CentralCookingagency '!H70</f>
        <v>0</v>
      </c>
      <c r="N70" s="386">
        <f>'AT_20_CentralCookingagency '!I70</f>
        <v>0</v>
      </c>
    </row>
    <row r="71" spans="1:14" ht="15.75" customHeight="1" x14ac:dyDescent="0.2">
      <c r="A71" s="316">
        <f>AT3A_Schools_PS!A71</f>
        <v>62</v>
      </c>
      <c r="B71" s="316" t="str">
        <f>AT3A_Schools_PS!B71</f>
        <v>62-RAMPUR</v>
      </c>
      <c r="C71" s="438">
        <f>'AT_20_CentralCookingagency '!G71</f>
        <v>7</v>
      </c>
      <c r="D71" s="438">
        <f>'AT_20_CentralCookingagency '!H71</f>
        <v>152</v>
      </c>
      <c r="E71" s="438">
        <f>'AT_20_CentralCookingagency '!I71</f>
        <v>13720</v>
      </c>
      <c r="F71" s="316">
        <v>49</v>
      </c>
      <c r="G71" s="316">
        <v>0</v>
      </c>
      <c r="H71" s="421">
        <f t="shared" si="1"/>
        <v>49</v>
      </c>
      <c r="I71" s="316">
        <v>3.92</v>
      </c>
      <c r="J71" s="316">
        <v>0</v>
      </c>
      <c r="K71" s="421">
        <f t="shared" si="2"/>
        <v>3.92</v>
      </c>
      <c r="L71" s="386">
        <f>'AT_20_CentralCookingagency '!G71</f>
        <v>7</v>
      </c>
      <c r="M71" s="386">
        <f>'AT_20_CentralCookingagency '!H71</f>
        <v>152</v>
      </c>
      <c r="N71" s="386">
        <f>'AT_20_CentralCookingagency '!I71</f>
        <v>13720</v>
      </c>
    </row>
    <row r="72" spans="1:14" ht="15.75" customHeight="1" x14ac:dyDescent="0.2">
      <c r="A72" s="316">
        <f>AT3A_Schools_PS!A72</f>
        <v>63</v>
      </c>
      <c r="B72" s="316" t="str">
        <f>AT3A_Schools_PS!B72</f>
        <v>63-SAHARANPUR</v>
      </c>
      <c r="C72" s="438">
        <f>'AT_20_CentralCookingagency '!G72</f>
        <v>5</v>
      </c>
      <c r="D72" s="438">
        <f>'AT_20_CentralCookingagency '!H72</f>
        <v>232</v>
      </c>
      <c r="E72" s="438">
        <f>'AT_20_CentralCookingagency '!I72</f>
        <v>39869</v>
      </c>
      <c r="F72" s="316">
        <v>74</v>
      </c>
      <c r="G72" s="316">
        <v>0</v>
      </c>
      <c r="H72" s="421">
        <f t="shared" si="1"/>
        <v>74</v>
      </c>
      <c r="I72" s="316">
        <v>0</v>
      </c>
      <c r="J72" s="316">
        <v>0</v>
      </c>
      <c r="K72" s="421">
        <f t="shared" si="2"/>
        <v>0</v>
      </c>
      <c r="L72" s="386">
        <f>'AT_20_CentralCookingagency '!G72</f>
        <v>5</v>
      </c>
      <c r="M72" s="386">
        <f>'AT_20_CentralCookingagency '!H72</f>
        <v>232</v>
      </c>
      <c r="N72" s="386">
        <f>'AT_20_CentralCookingagency '!I72</f>
        <v>39869</v>
      </c>
    </row>
    <row r="73" spans="1:14" ht="15.75" customHeight="1" x14ac:dyDescent="0.2">
      <c r="A73" s="316">
        <f>AT3A_Schools_PS!A73</f>
        <v>64</v>
      </c>
      <c r="B73" s="316" t="str">
        <f>AT3A_Schools_PS!B73</f>
        <v>64-SANTKABIR NAGAR</v>
      </c>
      <c r="C73" s="438">
        <f>'AT_20_CentralCookingagency '!G73</f>
        <v>0</v>
      </c>
      <c r="D73" s="438">
        <f>'AT_20_CentralCookingagency '!H73</f>
        <v>0</v>
      </c>
      <c r="E73" s="438">
        <f>'AT_20_CentralCookingagency '!I73</f>
        <v>0</v>
      </c>
      <c r="F73" s="316">
        <v>0</v>
      </c>
      <c r="G73" s="316">
        <v>0</v>
      </c>
      <c r="H73" s="421">
        <f t="shared" si="1"/>
        <v>0</v>
      </c>
      <c r="I73" s="316">
        <v>0</v>
      </c>
      <c r="J73" s="316">
        <v>0</v>
      </c>
      <c r="K73" s="421">
        <f t="shared" si="2"/>
        <v>0</v>
      </c>
      <c r="L73" s="386">
        <f>'AT_20_CentralCookingagency '!G73</f>
        <v>0</v>
      </c>
      <c r="M73" s="386">
        <f>'AT_20_CentralCookingagency '!H73</f>
        <v>0</v>
      </c>
      <c r="N73" s="386">
        <f>'AT_20_CentralCookingagency '!I73</f>
        <v>0</v>
      </c>
    </row>
    <row r="74" spans="1:14" ht="15.75" customHeight="1" x14ac:dyDescent="0.2">
      <c r="A74" s="316">
        <f>AT3A_Schools_PS!A74</f>
        <v>65</v>
      </c>
      <c r="B74" s="316" t="str">
        <f>AT3A_Schools_PS!B74</f>
        <v>65-SHAHJAHANPUR</v>
      </c>
      <c r="C74" s="438">
        <f>'AT_20_CentralCookingagency '!G74</f>
        <v>0</v>
      </c>
      <c r="D74" s="438">
        <f>'AT_20_CentralCookingagency '!H74</f>
        <v>0</v>
      </c>
      <c r="E74" s="438">
        <f>'AT_20_CentralCookingagency '!I74</f>
        <v>0</v>
      </c>
      <c r="F74" s="316">
        <v>0</v>
      </c>
      <c r="G74" s="316">
        <v>0</v>
      </c>
      <c r="H74" s="421">
        <f t="shared" si="1"/>
        <v>0</v>
      </c>
      <c r="I74" s="316">
        <v>0</v>
      </c>
      <c r="J74" s="316">
        <v>0</v>
      </c>
      <c r="K74" s="421">
        <f t="shared" si="2"/>
        <v>0</v>
      </c>
      <c r="L74" s="386">
        <f>'AT_20_CentralCookingagency '!G74</f>
        <v>0</v>
      </c>
      <c r="M74" s="386">
        <f>'AT_20_CentralCookingagency '!H74</f>
        <v>0</v>
      </c>
      <c r="N74" s="386">
        <f>'AT_20_CentralCookingagency '!I74</f>
        <v>0</v>
      </c>
    </row>
    <row r="75" spans="1:14" ht="15.75" customHeight="1" x14ac:dyDescent="0.2">
      <c r="A75" s="316">
        <f>AT3A_Schools_PS!A75</f>
        <v>66</v>
      </c>
      <c r="B75" s="316" t="str">
        <f>AT3A_Schools_PS!B75</f>
        <v>66-SHRAWASTI</v>
      </c>
      <c r="C75" s="438">
        <f>'AT_20_CentralCookingagency '!G75</f>
        <v>0</v>
      </c>
      <c r="D75" s="438">
        <f>'AT_20_CentralCookingagency '!H75</f>
        <v>0</v>
      </c>
      <c r="E75" s="438">
        <f>'AT_20_CentralCookingagency '!I75</f>
        <v>0</v>
      </c>
      <c r="F75" s="316">
        <v>0</v>
      </c>
      <c r="G75" s="316">
        <v>0</v>
      </c>
      <c r="H75" s="421">
        <f t="shared" si="1"/>
        <v>0</v>
      </c>
      <c r="I75" s="316">
        <v>0</v>
      </c>
      <c r="J75" s="316">
        <v>0</v>
      </c>
      <c r="K75" s="421">
        <f t="shared" si="2"/>
        <v>0</v>
      </c>
      <c r="L75" s="386">
        <f>'AT_20_CentralCookingagency '!G75</f>
        <v>0</v>
      </c>
      <c r="M75" s="386">
        <f>'AT_20_CentralCookingagency '!H75</f>
        <v>0</v>
      </c>
      <c r="N75" s="386">
        <f>'AT_20_CentralCookingagency '!I75</f>
        <v>0</v>
      </c>
    </row>
    <row r="76" spans="1:14" ht="15.75" customHeight="1" x14ac:dyDescent="0.2">
      <c r="A76" s="316">
        <f>AT3A_Schools_PS!A76</f>
        <v>67</v>
      </c>
      <c r="B76" s="316" t="str">
        <f>AT3A_Schools_PS!B76</f>
        <v>67-SIDDHARTHNAGAR</v>
      </c>
      <c r="C76" s="438">
        <f>'AT_20_CentralCookingagency '!G76</f>
        <v>0</v>
      </c>
      <c r="D76" s="438">
        <f>'AT_20_CentralCookingagency '!H76</f>
        <v>0</v>
      </c>
      <c r="E76" s="438">
        <f>'AT_20_CentralCookingagency '!I76</f>
        <v>0</v>
      </c>
      <c r="F76" s="316">
        <v>0</v>
      </c>
      <c r="G76" s="316">
        <v>0</v>
      </c>
      <c r="H76" s="421">
        <f t="shared" si="1"/>
        <v>0</v>
      </c>
      <c r="I76" s="316">
        <v>0</v>
      </c>
      <c r="J76" s="316">
        <v>0</v>
      </c>
      <c r="K76" s="421">
        <f t="shared" si="2"/>
        <v>0</v>
      </c>
      <c r="L76" s="386">
        <f>'AT_20_CentralCookingagency '!G76</f>
        <v>0</v>
      </c>
      <c r="M76" s="386">
        <f>'AT_20_CentralCookingagency '!H76</f>
        <v>0</v>
      </c>
      <c r="N76" s="386">
        <f>'AT_20_CentralCookingagency '!I76</f>
        <v>0</v>
      </c>
    </row>
    <row r="77" spans="1:14" ht="15.75" customHeight="1" x14ac:dyDescent="0.2">
      <c r="A77" s="316">
        <f>AT3A_Schools_PS!A77</f>
        <v>68</v>
      </c>
      <c r="B77" s="316" t="str">
        <f>AT3A_Schools_PS!B77</f>
        <v>68-SITAPUR</v>
      </c>
      <c r="C77" s="438">
        <f>'AT_20_CentralCookingagency '!G77</f>
        <v>0</v>
      </c>
      <c r="D77" s="438">
        <f>'AT_20_CentralCookingagency '!H77</f>
        <v>0</v>
      </c>
      <c r="E77" s="438">
        <f>'AT_20_CentralCookingagency '!I77</f>
        <v>0</v>
      </c>
      <c r="F77" s="316">
        <v>0</v>
      </c>
      <c r="G77" s="316">
        <v>0</v>
      </c>
      <c r="H77" s="421">
        <f t="shared" si="1"/>
        <v>0</v>
      </c>
      <c r="I77" s="316">
        <v>0</v>
      </c>
      <c r="J77" s="316">
        <v>0</v>
      </c>
      <c r="K77" s="421">
        <f t="shared" si="2"/>
        <v>0</v>
      </c>
      <c r="L77" s="386">
        <f>'AT_20_CentralCookingagency '!G77</f>
        <v>0</v>
      </c>
      <c r="M77" s="386">
        <f>'AT_20_CentralCookingagency '!H77</f>
        <v>0</v>
      </c>
      <c r="N77" s="386">
        <f>'AT_20_CentralCookingagency '!I77</f>
        <v>0</v>
      </c>
    </row>
    <row r="78" spans="1:14" ht="15.75" customHeight="1" x14ac:dyDescent="0.2">
      <c r="A78" s="316">
        <f>AT3A_Schools_PS!A78</f>
        <v>69</v>
      </c>
      <c r="B78" s="316" t="str">
        <f>AT3A_Schools_PS!B78</f>
        <v>69-SONBHADRA</v>
      </c>
      <c r="C78" s="438">
        <f>'AT_20_CentralCookingagency '!G78</f>
        <v>0</v>
      </c>
      <c r="D78" s="438">
        <f>'AT_20_CentralCookingagency '!H78</f>
        <v>0</v>
      </c>
      <c r="E78" s="438">
        <f>'AT_20_CentralCookingagency '!I78</f>
        <v>0</v>
      </c>
      <c r="F78" s="316">
        <v>0</v>
      </c>
      <c r="G78" s="316">
        <v>0</v>
      </c>
      <c r="H78" s="421">
        <f t="shared" si="1"/>
        <v>0</v>
      </c>
      <c r="I78" s="316">
        <v>0</v>
      </c>
      <c r="J78" s="316">
        <v>0</v>
      </c>
      <c r="K78" s="421">
        <f t="shared" si="2"/>
        <v>0</v>
      </c>
      <c r="L78" s="386">
        <f>'AT_20_CentralCookingagency '!G78</f>
        <v>0</v>
      </c>
      <c r="M78" s="386">
        <f>'AT_20_CentralCookingagency '!H78</f>
        <v>0</v>
      </c>
      <c r="N78" s="386">
        <f>'AT_20_CentralCookingagency '!I78</f>
        <v>0</v>
      </c>
    </row>
    <row r="79" spans="1:14" ht="15.75" customHeight="1" x14ac:dyDescent="0.2">
      <c r="A79" s="316">
        <f>AT3A_Schools_PS!A79</f>
        <v>70</v>
      </c>
      <c r="B79" s="316" t="str">
        <f>AT3A_Schools_PS!B79</f>
        <v>70-SULTANPUR</v>
      </c>
      <c r="C79" s="438">
        <f>'AT_20_CentralCookingagency '!G79</f>
        <v>0</v>
      </c>
      <c r="D79" s="438">
        <f>'AT_20_CentralCookingagency '!H79</f>
        <v>0</v>
      </c>
      <c r="E79" s="438">
        <f>'AT_20_CentralCookingagency '!I79</f>
        <v>0</v>
      </c>
      <c r="F79" s="316">
        <v>0</v>
      </c>
      <c r="G79" s="316">
        <v>0</v>
      </c>
      <c r="H79" s="421">
        <f t="shared" si="1"/>
        <v>0</v>
      </c>
      <c r="I79" s="316">
        <v>0</v>
      </c>
      <c r="J79" s="316">
        <v>0</v>
      </c>
      <c r="K79" s="421">
        <f t="shared" si="2"/>
        <v>0</v>
      </c>
      <c r="L79" s="386">
        <f>'AT_20_CentralCookingagency '!G79</f>
        <v>0</v>
      </c>
      <c r="M79" s="386">
        <f>'AT_20_CentralCookingagency '!H79</f>
        <v>0</v>
      </c>
      <c r="N79" s="386">
        <f>'AT_20_CentralCookingagency '!I79</f>
        <v>0</v>
      </c>
    </row>
    <row r="80" spans="1:14" ht="15.75" customHeight="1" x14ac:dyDescent="0.2">
      <c r="A80" s="316">
        <f>AT3A_Schools_PS!A80</f>
        <v>71</v>
      </c>
      <c r="B80" s="316" t="str">
        <f>AT3A_Schools_PS!B80</f>
        <v>71-UNNAO</v>
      </c>
      <c r="C80" s="438">
        <f>'AT_20_CentralCookingagency '!G80</f>
        <v>0</v>
      </c>
      <c r="D80" s="438">
        <f>'AT_20_CentralCookingagency '!H80</f>
        <v>0</v>
      </c>
      <c r="E80" s="438">
        <f>'AT_20_CentralCookingagency '!I80</f>
        <v>0</v>
      </c>
      <c r="F80" s="316">
        <v>0</v>
      </c>
      <c r="G80" s="316">
        <v>0</v>
      </c>
      <c r="H80" s="421">
        <f t="shared" si="1"/>
        <v>0</v>
      </c>
      <c r="I80" s="316">
        <v>0</v>
      </c>
      <c r="J80" s="316">
        <v>0</v>
      </c>
      <c r="K80" s="421">
        <f t="shared" si="2"/>
        <v>0</v>
      </c>
      <c r="L80" s="386">
        <f>'AT_20_CentralCookingagency '!G80</f>
        <v>0</v>
      </c>
      <c r="M80" s="386">
        <f>'AT_20_CentralCookingagency '!H80</f>
        <v>0</v>
      </c>
      <c r="N80" s="386">
        <f>'AT_20_CentralCookingagency '!I80</f>
        <v>0</v>
      </c>
    </row>
    <row r="81" spans="1:14" ht="15.75" customHeight="1" x14ac:dyDescent="0.2">
      <c r="A81" s="316">
        <f>AT3A_Schools_PS!A81</f>
        <v>72</v>
      </c>
      <c r="B81" s="316" t="str">
        <f>AT3A_Schools_PS!B81</f>
        <v>72-VARANASI</v>
      </c>
      <c r="C81" s="438">
        <f>'AT_20_CentralCookingagency '!G81</f>
        <v>0</v>
      </c>
      <c r="D81" s="438">
        <f>'AT_20_CentralCookingagency '!H81</f>
        <v>0</v>
      </c>
      <c r="E81" s="438">
        <f>'AT_20_CentralCookingagency '!I81</f>
        <v>0</v>
      </c>
      <c r="F81" s="316">
        <v>0</v>
      </c>
      <c r="G81" s="316">
        <v>0</v>
      </c>
      <c r="H81" s="421">
        <f t="shared" si="1"/>
        <v>0</v>
      </c>
      <c r="I81" s="316">
        <v>0</v>
      </c>
      <c r="J81" s="316">
        <v>0</v>
      </c>
      <c r="K81" s="421">
        <f t="shared" si="2"/>
        <v>0</v>
      </c>
      <c r="L81" s="386">
        <f>'AT_20_CentralCookingagency '!G81</f>
        <v>0</v>
      </c>
      <c r="M81" s="386">
        <f>'AT_20_CentralCookingagency '!H81</f>
        <v>0</v>
      </c>
      <c r="N81" s="386">
        <f>'AT_20_CentralCookingagency '!I81</f>
        <v>0</v>
      </c>
    </row>
    <row r="82" spans="1:14" ht="15.75" customHeight="1" x14ac:dyDescent="0.2">
      <c r="A82" s="316">
        <f>AT3A_Schools_PS!A82</f>
        <v>73</v>
      </c>
      <c r="B82" s="316" t="str">
        <f>AT3A_Schools_PS!B82</f>
        <v>73-SAMBHAL</v>
      </c>
      <c r="C82" s="438">
        <f>'AT_20_CentralCookingagency '!G82</f>
        <v>4</v>
      </c>
      <c r="D82" s="438">
        <f>'AT_20_CentralCookingagency '!H82</f>
        <v>86</v>
      </c>
      <c r="E82" s="438">
        <f>'AT_20_CentralCookingagency '!I82</f>
        <v>19198</v>
      </c>
      <c r="F82" s="316">
        <v>38</v>
      </c>
      <c r="G82" s="316">
        <v>0</v>
      </c>
      <c r="H82" s="421">
        <f t="shared" si="1"/>
        <v>38</v>
      </c>
      <c r="I82" s="316">
        <v>3.8</v>
      </c>
      <c r="J82" s="316">
        <v>0</v>
      </c>
      <c r="K82" s="421">
        <f t="shared" si="2"/>
        <v>3.8</v>
      </c>
      <c r="L82" s="386">
        <f>'AT_20_CentralCookingagency '!G82</f>
        <v>4</v>
      </c>
      <c r="M82" s="386">
        <f>'AT_20_CentralCookingagency '!H82</f>
        <v>86</v>
      </c>
      <c r="N82" s="386">
        <f>'AT_20_CentralCookingagency '!I82</f>
        <v>19198</v>
      </c>
    </row>
    <row r="83" spans="1:14" ht="15.75" customHeight="1" x14ac:dyDescent="0.2">
      <c r="A83" s="316">
        <f>AT3A_Schools_PS!A83</f>
        <v>74</v>
      </c>
      <c r="B83" s="316" t="str">
        <f>AT3A_Schools_PS!B83</f>
        <v>74-HAPUR</v>
      </c>
      <c r="C83" s="438">
        <f>'AT_20_CentralCookingagency '!G83</f>
        <v>0</v>
      </c>
      <c r="D83" s="438">
        <f>'AT_20_CentralCookingagency '!H83</f>
        <v>0</v>
      </c>
      <c r="E83" s="438">
        <f>'AT_20_CentralCookingagency '!I83</f>
        <v>0</v>
      </c>
      <c r="F83" s="316">
        <v>0</v>
      </c>
      <c r="G83" s="316">
        <v>0</v>
      </c>
      <c r="H83" s="421">
        <f t="shared" si="1"/>
        <v>0</v>
      </c>
      <c r="I83" s="316">
        <v>0</v>
      </c>
      <c r="J83" s="316">
        <v>0</v>
      </c>
      <c r="K83" s="421">
        <f t="shared" si="2"/>
        <v>0</v>
      </c>
      <c r="L83" s="386">
        <f>'AT_20_CentralCookingagency '!G83</f>
        <v>0</v>
      </c>
      <c r="M83" s="386">
        <f>'AT_20_CentralCookingagency '!H83</f>
        <v>0</v>
      </c>
      <c r="N83" s="386">
        <f>'AT_20_CentralCookingagency '!I83</f>
        <v>0</v>
      </c>
    </row>
    <row r="84" spans="1:14" ht="15.75" customHeight="1" x14ac:dyDescent="0.2">
      <c r="A84" s="316">
        <f>AT3A_Schools_PS!A84</f>
        <v>75</v>
      </c>
      <c r="B84" s="316" t="str">
        <f>AT3A_Schools_PS!B84</f>
        <v>75-SHAMLI</v>
      </c>
      <c r="C84" s="438">
        <f>'AT_20_CentralCookingagency '!G84</f>
        <v>4</v>
      </c>
      <c r="D84" s="438">
        <f>'AT_20_CentralCookingagency '!H84</f>
        <v>37</v>
      </c>
      <c r="E84" s="438">
        <f>'AT_20_CentralCookingagency '!I84</f>
        <v>11239</v>
      </c>
      <c r="F84" s="316">
        <v>34</v>
      </c>
      <c r="G84" s="316">
        <v>0</v>
      </c>
      <c r="H84" s="421">
        <f t="shared" si="1"/>
        <v>34</v>
      </c>
      <c r="I84" s="316">
        <v>0</v>
      </c>
      <c r="J84" s="316">
        <v>0</v>
      </c>
      <c r="K84" s="421">
        <f t="shared" si="2"/>
        <v>0</v>
      </c>
      <c r="L84" s="386">
        <f>'AT_20_CentralCookingagency '!G84</f>
        <v>4</v>
      </c>
      <c r="M84" s="386">
        <f>'AT_20_CentralCookingagency '!H84</f>
        <v>37</v>
      </c>
      <c r="N84" s="386">
        <f>'AT_20_CentralCookingagency '!I84</f>
        <v>11239</v>
      </c>
    </row>
    <row r="85" spans="1:14" ht="15.75" customHeight="1" x14ac:dyDescent="0.2">
      <c r="A85" s="321" t="s">
        <v>714</v>
      </c>
      <c r="B85" s="321"/>
      <c r="C85" s="321"/>
      <c r="D85" s="321"/>
      <c r="E85" s="321"/>
      <c r="F85" s="321"/>
      <c r="G85" s="321"/>
      <c r="H85" s="321"/>
      <c r="I85" s="311"/>
      <c r="J85" s="311"/>
      <c r="K85" s="311"/>
    </row>
    <row r="89" spans="1:14" ht="15.75" customHeight="1" x14ac:dyDescent="0.2">
      <c r="A89" s="222" t="str">
        <f>AT_2A_fundflow!A73</f>
        <v>Date:</v>
      </c>
      <c r="J89" s="388" t="str">
        <f>'AT-1'!J46</f>
        <v>(Signature)</v>
      </c>
    </row>
    <row r="90" spans="1:14" ht="15.75" customHeight="1" x14ac:dyDescent="0.2">
      <c r="A90" s="222" t="str">
        <f>AT_2A_fundflow!A74</f>
        <v>Place: LUCKNOW</v>
      </c>
      <c r="J90" s="388" t="str">
        <f>'AT-1'!J47</f>
        <v>Secretary Basic Education Department</v>
      </c>
    </row>
    <row r="91" spans="1:14" ht="15.75" customHeight="1" x14ac:dyDescent="0.2">
      <c r="I91" s="388" t="str">
        <f>'AT-1'!I48</f>
        <v>Seal:</v>
      </c>
    </row>
  </sheetData>
  <mergeCells count="8">
    <mergeCell ref="D6:H6"/>
    <mergeCell ref="I6:K6"/>
    <mergeCell ref="A2:K2"/>
    <mergeCell ref="A6:A7"/>
    <mergeCell ref="B6:B7"/>
    <mergeCell ref="C6:C7"/>
    <mergeCell ref="A3:K3"/>
    <mergeCell ref="A4:K4"/>
  </mergeCells>
  <conditionalFormatting sqref="D10:D84">
    <cfRule type="cellIs" dxfId="3" priority="1" operator="notEqual">
      <formula>M10</formula>
    </cfRule>
  </conditionalFormatting>
  <conditionalFormatting sqref="E10:E84">
    <cfRule type="cellIs" dxfId="2" priority="2" operator="notEqual">
      <formula>N10</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O91"/>
  <sheetViews>
    <sheetView view="pageBreakPreview" zoomScaleSheetLayoutView="100" workbookViewId="0">
      <pane xSplit="2" ySplit="9" topLeftCell="C4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140625" style="387" customWidth="1"/>
    <col min="2" max="2" width="21.7109375" style="387" bestFit="1" customWidth="1"/>
    <col min="3" max="3" width="9.5703125" style="387" customWidth="1"/>
    <col min="4" max="4" width="24.7109375" style="387" customWidth="1"/>
    <col min="5" max="5" width="10.85546875" style="387" customWidth="1"/>
    <col min="6" max="6" width="9" style="387" bestFit="1" customWidth="1"/>
    <col min="7" max="7" width="11.42578125" style="387" customWidth="1"/>
    <col min="8" max="8" width="9.42578125" style="387" bestFit="1" customWidth="1"/>
    <col min="9" max="9" width="10.140625" style="387" bestFit="1" customWidth="1"/>
    <col min="10" max="11" width="10.5703125" style="387" bestFit="1" customWidth="1"/>
    <col min="12" max="12" width="9.5703125" style="387" bestFit="1" customWidth="1"/>
    <col min="13" max="13" width="10.140625" style="387" bestFit="1" customWidth="1"/>
    <col min="14" max="14" width="9.42578125" style="387" customWidth="1"/>
    <col min="15" max="15" width="10.42578125" style="387" customWidth="1"/>
    <col min="16" max="16384" width="14.42578125" style="387"/>
  </cols>
  <sheetData>
    <row r="1" spans="1:15" ht="12.75" x14ac:dyDescent="0.2">
      <c r="A1" s="302"/>
      <c r="B1" s="302"/>
      <c r="C1" s="302"/>
      <c r="D1" s="302"/>
      <c r="E1" s="302"/>
      <c r="F1" s="302"/>
      <c r="G1" s="302"/>
      <c r="H1" s="302"/>
      <c r="I1" s="302"/>
      <c r="J1" s="302"/>
      <c r="K1" s="302"/>
      <c r="L1" s="302"/>
      <c r="M1" s="302"/>
      <c r="N1" s="302"/>
      <c r="O1" s="354" t="s">
        <v>682</v>
      </c>
    </row>
    <row r="2" spans="1:15" ht="12.75" x14ac:dyDescent="0.2">
      <c r="A2" s="594" t="str">
        <f>'AT-2-S1 BUDGET'!A2</f>
        <v>[Mid Day Meal Scheme, U.P.]</v>
      </c>
      <c r="B2" s="608"/>
      <c r="C2" s="608"/>
      <c r="D2" s="608"/>
      <c r="E2" s="608"/>
      <c r="F2" s="608"/>
      <c r="G2" s="608"/>
      <c r="H2" s="608"/>
      <c r="I2" s="608"/>
      <c r="J2" s="608"/>
      <c r="K2" s="608"/>
      <c r="L2" s="608"/>
      <c r="M2" s="608"/>
      <c r="N2" s="608"/>
      <c r="O2" s="608"/>
    </row>
    <row r="3" spans="1:15" ht="23.25" x14ac:dyDescent="0.2">
      <c r="A3" s="597" t="str">
        <f>'AT-2-S1 BUDGET'!A3</f>
        <v>Annual Work Plan and Budget 2018-19</v>
      </c>
      <c r="B3" s="608"/>
      <c r="C3" s="608"/>
      <c r="D3" s="608"/>
      <c r="E3" s="608"/>
      <c r="F3" s="608"/>
      <c r="G3" s="608"/>
      <c r="H3" s="608"/>
      <c r="I3" s="608"/>
      <c r="J3" s="608"/>
      <c r="K3" s="608"/>
      <c r="L3" s="608"/>
      <c r="M3" s="608"/>
      <c r="N3" s="608"/>
      <c r="O3" s="608"/>
    </row>
    <row r="4" spans="1:15" ht="12.75" x14ac:dyDescent="0.2">
      <c r="A4" s="602" t="s">
        <v>683</v>
      </c>
      <c r="B4" s="608"/>
      <c r="C4" s="608"/>
      <c r="D4" s="608"/>
      <c r="E4" s="608"/>
      <c r="F4" s="608"/>
      <c r="G4" s="608"/>
      <c r="H4" s="608"/>
      <c r="I4" s="608"/>
      <c r="J4" s="608"/>
      <c r="K4" s="608"/>
      <c r="L4" s="608"/>
      <c r="M4" s="608"/>
      <c r="N4" s="608"/>
      <c r="O4" s="608"/>
    </row>
    <row r="5" spans="1:15" ht="12.75" x14ac:dyDescent="0.2">
      <c r="A5" s="324" t="str">
        <f>AT_2A_fundflow!A5</f>
        <v>State: UTTAR PRADESH</v>
      </c>
      <c r="B5" s="302"/>
      <c r="C5" s="302"/>
      <c r="D5" s="302"/>
      <c r="E5" s="302"/>
      <c r="F5" s="302"/>
      <c r="G5" s="302"/>
      <c r="H5" s="302"/>
      <c r="I5" s="302"/>
      <c r="J5" s="302"/>
      <c r="K5" s="302"/>
      <c r="L5" s="302"/>
      <c r="M5" s="302"/>
      <c r="N5" s="357"/>
      <c r="O5" s="374" t="str">
        <f>AT_2A_fundflow!U5</f>
        <v>(For the Period 01.04.17 to 31.03.18)</v>
      </c>
    </row>
    <row r="6" spans="1:15" ht="76.5" customHeight="1" x14ac:dyDescent="0.2">
      <c r="A6" s="603" t="s">
        <v>91</v>
      </c>
      <c r="B6" s="603" t="s">
        <v>99</v>
      </c>
      <c r="C6" s="603" t="s">
        <v>684</v>
      </c>
      <c r="D6" s="603" t="s">
        <v>685</v>
      </c>
      <c r="E6" s="603" t="s">
        <v>686</v>
      </c>
      <c r="F6" s="603" t="s">
        <v>687</v>
      </c>
      <c r="G6" s="603" t="s">
        <v>688</v>
      </c>
      <c r="H6" s="605" t="s">
        <v>689</v>
      </c>
      <c r="I6" s="610"/>
      <c r="J6" s="605" t="s">
        <v>690</v>
      </c>
      <c r="K6" s="610"/>
      <c r="L6" s="605" t="s">
        <v>691</v>
      </c>
      <c r="M6" s="610"/>
      <c r="N6" s="605" t="s">
        <v>692</v>
      </c>
      <c r="O6" s="610"/>
    </row>
    <row r="7" spans="1:15" ht="12.75" x14ac:dyDescent="0.2">
      <c r="A7" s="611"/>
      <c r="B7" s="611"/>
      <c r="C7" s="611"/>
      <c r="D7" s="611"/>
      <c r="E7" s="611"/>
      <c r="F7" s="611"/>
      <c r="G7" s="611"/>
      <c r="H7" s="310" t="s">
        <v>693</v>
      </c>
      <c r="I7" s="310" t="s">
        <v>694</v>
      </c>
      <c r="J7" s="310" t="s">
        <v>693</v>
      </c>
      <c r="K7" s="310" t="s">
        <v>694</v>
      </c>
      <c r="L7" s="310" t="s">
        <v>693</v>
      </c>
      <c r="M7" s="310" t="s">
        <v>694</v>
      </c>
      <c r="N7" s="310" t="s">
        <v>693</v>
      </c>
      <c r="O7" s="310" t="s">
        <v>694</v>
      </c>
    </row>
    <row r="8" spans="1:15" ht="12.75" x14ac:dyDescent="0.2">
      <c r="A8" s="310">
        <v>1</v>
      </c>
      <c r="B8" s="310">
        <v>2</v>
      </c>
      <c r="C8" s="310">
        <v>3</v>
      </c>
      <c r="D8" s="310">
        <v>4</v>
      </c>
      <c r="E8" s="310">
        <v>5</v>
      </c>
      <c r="F8" s="310">
        <v>6</v>
      </c>
      <c r="G8" s="310">
        <v>7</v>
      </c>
      <c r="H8" s="310">
        <v>8</v>
      </c>
      <c r="I8" s="310">
        <v>9</v>
      </c>
      <c r="J8" s="310">
        <v>10</v>
      </c>
      <c r="K8" s="310">
        <v>11</v>
      </c>
      <c r="L8" s="310">
        <v>12</v>
      </c>
      <c r="M8" s="310">
        <v>13</v>
      </c>
      <c r="N8" s="310">
        <v>14</v>
      </c>
      <c r="O8" s="310">
        <v>15</v>
      </c>
    </row>
    <row r="9" spans="1:15" ht="15" customHeight="1" x14ac:dyDescent="0.2">
      <c r="A9" s="375"/>
      <c r="B9" s="375" t="s">
        <v>32</v>
      </c>
      <c r="C9" s="400">
        <f>SUM(C10:C84)</f>
        <v>4</v>
      </c>
      <c r="D9" s="400"/>
      <c r="E9" s="400">
        <f t="shared" ref="E9:O9" si="0">SUM(E10:E69)</f>
        <v>3877</v>
      </c>
      <c r="F9" s="400">
        <f t="shared" si="0"/>
        <v>342356</v>
      </c>
      <c r="G9" s="376">
        <f t="shared" si="0"/>
        <v>140</v>
      </c>
      <c r="H9" s="377">
        <f t="shared" si="0"/>
        <v>4076.0609999999997</v>
      </c>
      <c r="I9" s="377">
        <f t="shared" si="0"/>
        <v>4246.4949999999999</v>
      </c>
      <c r="J9" s="378">
        <f t="shared" si="0"/>
        <v>1473.0004100000001</v>
      </c>
      <c r="K9" s="378">
        <f t="shared" si="0"/>
        <v>1473.0004100000001</v>
      </c>
      <c r="L9" s="378">
        <f t="shared" si="0"/>
        <v>241.97800000000001</v>
      </c>
      <c r="M9" s="378">
        <f t="shared" si="0"/>
        <v>230.518</v>
      </c>
      <c r="N9" s="378">
        <f t="shared" si="0"/>
        <v>0</v>
      </c>
      <c r="O9" s="378">
        <f t="shared" si="0"/>
        <v>0</v>
      </c>
    </row>
    <row r="10" spans="1:15" ht="15" customHeight="1" x14ac:dyDescent="0.2">
      <c r="A10" s="379">
        <f>AT3A_Schools_PS!A10</f>
        <v>1</v>
      </c>
      <c r="B10" s="379" t="str">
        <f>AT3A_Schools_PS!B10</f>
        <v>01-AGRA</v>
      </c>
      <c r="C10" s="379">
        <v>0</v>
      </c>
      <c r="D10" s="454" t="s">
        <v>51</v>
      </c>
      <c r="E10" s="379">
        <v>0</v>
      </c>
      <c r="F10" s="379">
        <v>0</v>
      </c>
      <c r="G10" s="402">
        <v>0</v>
      </c>
      <c r="H10" s="446">
        <v>0</v>
      </c>
      <c r="I10" s="446">
        <v>0</v>
      </c>
      <c r="J10" s="406">
        <v>0</v>
      </c>
      <c r="K10" s="406">
        <v>0</v>
      </c>
      <c r="L10" s="406">
        <v>0</v>
      </c>
      <c r="M10" s="406">
        <v>0</v>
      </c>
      <c r="N10" s="406">
        <v>0</v>
      </c>
      <c r="O10" s="406">
        <v>0</v>
      </c>
    </row>
    <row r="11" spans="1:15" ht="15" customHeight="1" x14ac:dyDescent="0.2">
      <c r="A11" s="379">
        <f>AT3A_Schools_PS!A11</f>
        <v>2</v>
      </c>
      <c r="B11" s="379" t="str">
        <f>AT3A_Schools_PS!B11</f>
        <v>02-ALIGARH</v>
      </c>
      <c r="C11" s="379">
        <v>0</v>
      </c>
      <c r="D11" s="454" t="s">
        <v>51</v>
      </c>
      <c r="E11" s="379">
        <v>0</v>
      </c>
      <c r="F11" s="379">
        <v>0</v>
      </c>
      <c r="G11" s="402">
        <v>0</v>
      </c>
      <c r="H11" s="446">
        <v>0</v>
      </c>
      <c r="I11" s="446">
        <v>0</v>
      </c>
      <c r="J11" s="406">
        <v>0</v>
      </c>
      <c r="K11" s="406">
        <v>0</v>
      </c>
      <c r="L11" s="406">
        <v>0</v>
      </c>
      <c r="M11" s="406">
        <v>0</v>
      </c>
      <c r="N11" s="406">
        <v>0</v>
      </c>
      <c r="O11" s="406">
        <v>0</v>
      </c>
    </row>
    <row r="12" spans="1:15" ht="15" customHeight="1" x14ac:dyDescent="0.2">
      <c r="A12" s="379">
        <f>AT3A_Schools_PS!A12</f>
        <v>3</v>
      </c>
      <c r="B12" s="379" t="str">
        <f>AT3A_Schools_PS!B12</f>
        <v>03-ALLAHABAD</v>
      </c>
      <c r="C12" s="379">
        <v>0</v>
      </c>
      <c r="D12" s="454" t="s">
        <v>51</v>
      </c>
      <c r="E12" s="379">
        <v>0</v>
      </c>
      <c r="F12" s="379">
        <v>0</v>
      </c>
      <c r="G12" s="402">
        <v>0</v>
      </c>
      <c r="H12" s="446">
        <v>0</v>
      </c>
      <c r="I12" s="446">
        <v>0</v>
      </c>
      <c r="J12" s="406">
        <v>0</v>
      </c>
      <c r="K12" s="406">
        <v>0</v>
      </c>
      <c r="L12" s="406">
        <v>0</v>
      </c>
      <c r="M12" s="406">
        <v>0</v>
      </c>
      <c r="N12" s="406">
        <v>0</v>
      </c>
      <c r="O12" s="406">
        <v>0</v>
      </c>
    </row>
    <row r="13" spans="1:15" ht="15" customHeight="1" x14ac:dyDescent="0.2">
      <c r="A13" s="379">
        <f>AT3A_Schools_PS!A13</f>
        <v>4</v>
      </c>
      <c r="B13" s="379" t="str">
        <f>AT3A_Schools_PS!B13</f>
        <v>04-AMBEDKAR NAGAR</v>
      </c>
      <c r="C13" s="379">
        <v>0</v>
      </c>
      <c r="D13" s="454" t="s">
        <v>51</v>
      </c>
      <c r="E13" s="379">
        <v>0</v>
      </c>
      <c r="F13" s="379">
        <v>0</v>
      </c>
      <c r="G13" s="402">
        <v>0</v>
      </c>
      <c r="H13" s="446">
        <v>0</v>
      </c>
      <c r="I13" s="446">
        <v>0</v>
      </c>
      <c r="J13" s="406">
        <v>0</v>
      </c>
      <c r="K13" s="406">
        <v>0</v>
      </c>
      <c r="L13" s="406">
        <v>0</v>
      </c>
      <c r="M13" s="406">
        <v>0</v>
      </c>
      <c r="N13" s="406">
        <v>0</v>
      </c>
      <c r="O13" s="406">
        <v>0</v>
      </c>
    </row>
    <row r="14" spans="1:15" ht="15" customHeight="1" x14ac:dyDescent="0.2">
      <c r="A14" s="379">
        <f>AT3A_Schools_PS!A14</f>
        <v>5</v>
      </c>
      <c r="B14" s="379" t="str">
        <f>AT3A_Schools_PS!B14</f>
        <v>05-AURAIYA</v>
      </c>
      <c r="C14" s="379">
        <v>0</v>
      </c>
      <c r="D14" s="454" t="s">
        <v>51</v>
      </c>
      <c r="E14" s="379">
        <v>0</v>
      </c>
      <c r="F14" s="379">
        <v>0</v>
      </c>
      <c r="G14" s="402">
        <v>0</v>
      </c>
      <c r="H14" s="446">
        <v>0</v>
      </c>
      <c r="I14" s="446">
        <v>0</v>
      </c>
      <c r="J14" s="406">
        <v>0</v>
      </c>
      <c r="K14" s="406">
        <v>0</v>
      </c>
      <c r="L14" s="406">
        <v>0</v>
      </c>
      <c r="M14" s="406">
        <v>0</v>
      </c>
      <c r="N14" s="406">
        <v>0</v>
      </c>
      <c r="O14" s="406">
        <v>0</v>
      </c>
    </row>
    <row r="15" spans="1:15" ht="15" customHeight="1" x14ac:dyDescent="0.2">
      <c r="A15" s="379">
        <f>AT3A_Schools_PS!A15</f>
        <v>6</v>
      </c>
      <c r="B15" s="379" t="str">
        <f>AT3A_Schools_PS!B15</f>
        <v>06-AZAMGARH</v>
      </c>
      <c r="C15" s="379">
        <v>0</v>
      </c>
      <c r="D15" s="454" t="s">
        <v>51</v>
      </c>
      <c r="E15" s="379">
        <v>0</v>
      </c>
      <c r="F15" s="379">
        <v>0</v>
      </c>
      <c r="G15" s="402">
        <v>0</v>
      </c>
      <c r="H15" s="446">
        <v>0</v>
      </c>
      <c r="I15" s="446">
        <v>0</v>
      </c>
      <c r="J15" s="406">
        <v>0</v>
      </c>
      <c r="K15" s="406">
        <v>0</v>
      </c>
      <c r="L15" s="406">
        <v>0</v>
      </c>
      <c r="M15" s="406">
        <v>0</v>
      </c>
      <c r="N15" s="406">
        <v>0</v>
      </c>
      <c r="O15" s="406">
        <v>0</v>
      </c>
    </row>
    <row r="16" spans="1:15" ht="15" customHeight="1" x14ac:dyDescent="0.2">
      <c r="A16" s="379">
        <f>AT3A_Schools_PS!A16</f>
        <v>7</v>
      </c>
      <c r="B16" s="379" t="str">
        <f>AT3A_Schools_PS!B16</f>
        <v>07-BADAUN</v>
      </c>
      <c r="C16" s="379">
        <v>0</v>
      </c>
      <c r="D16" s="454" t="s">
        <v>51</v>
      </c>
      <c r="E16" s="379">
        <v>0</v>
      </c>
      <c r="F16" s="379">
        <v>0</v>
      </c>
      <c r="G16" s="402">
        <v>0</v>
      </c>
      <c r="H16" s="446">
        <v>0</v>
      </c>
      <c r="I16" s="446">
        <v>0</v>
      </c>
      <c r="J16" s="406">
        <v>0</v>
      </c>
      <c r="K16" s="406">
        <v>0</v>
      </c>
      <c r="L16" s="406">
        <v>0</v>
      </c>
      <c r="M16" s="406">
        <v>0</v>
      </c>
      <c r="N16" s="406">
        <v>0</v>
      </c>
      <c r="O16" s="406">
        <v>0</v>
      </c>
    </row>
    <row r="17" spans="1:15" ht="15" customHeight="1" x14ac:dyDescent="0.2">
      <c r="A17" s="379">
        <f>AT3A_Schools_PS!A17</f>
        <v>8</v>
      </c>
      <c r="B17" s="379" t="str">
        <f>AT3A_Schools_PS!B17</f>
        <v>08-BAGHPAT</v>
      </c>
      <c r="C17" s="379">
        <v>0</v>
      </c>
      <c r="D17" s="454" t="s">
        <v>51</v>
      </c>
      <c r="E17" s="379">
        <v>0</v>
      </c>
      <c r="F17" s="379">
        <v>0</v>
      </c>
      <c r="G17" s="402">
        <v>0</v>
      </c>
      <c r="H17" s="446">
        <v>0</v>
      </c>
      <c r="I17" s="446">
        <v>0</v>
      </c>
      <c r="J17" s="406">
        <v>0</v>
      </c>
      <c r="K17" s="406">
        <v>0</v>
      </c>
      <c r="L17" s="406">
        <v>0</v>
      </c>
      <c r="M17" s="406">
        <v>0</v>
      </c>
      <c r="N17" s="406">
        <v>0</v>
      </c>
      <c r="O17" s="406">
        <v>0</v>
      </c>
    </row>
    <row r="18" spans="1:15" ht="15" customHeight="1" x14ac:dyDescent="0.2">
      <c r="A18" s="379">
        <f>AT3A_Schools_PS!A18</f>
        <v>9</v>
      </c>
      <c r="B18" s="379" t="str">
        <f>AT3A_Schools_PS!B18</f>
        <v>09-BAHRAICH</v>
      </c>
      <c r="C18" s="379">
        <v>0</v>
      </c>
      <c r="D18" s="454" t="s">
        <v>51</v>
      </c>
      <c r="E18" s="379">
        <v>0</v>
      </c>
      <c r="F18" s="379">
        <v>0</v>
      </c>
      <c r="G18" s="402">
        <v>0</v>
      </c>
      <c r="H18" s="446">
        <v>0</v>
      </c>
      <c r="I18" s="446">
        <v>0</v>
      </c>
      <c r="J18" s="406">
        <v>0</v>
      </c>
      <c r="K18" s="406">
        <v>0</v>
      </c>
      <c r="L18" s="406">
        <v>0</v>
      </c>
      <c r="M18" s="406">
        <v>0</v>
      </c>
      <c r="N18" s="406">
        <v>0</v>
      </c>
      <c r="O18" s="406">
        <v>0</v>
      </c>
    </row>
    <row r="19" spans="1:15" ht="15" customHeight="1" x14ac:dyDescent="0.2">
      <c r="A19" s="379">
        <f>AT3A_Schools_PS!A19</f>
        <v>10</v>
      </c>
      <c r="B19" s="379" t="str">
        <f>AT3A_Schools_PS!B19</f>
        <v>10-BALLIA</v>
      </c>
      <c r="C19" s="379">
        <v>0</v>
      </c>
      <c r="D19" s="454" t="s">
        <v>51</v>
      </c>
      <c r="E19" s="379">
        <v>0</v>
      </c>
      <c r="F19" s="379">
        <v>0</v>
      </c>
      <c r="G19" s="402">
        <v>0</v>
      </c>
      <c r="H19" s="446">
        <v>0</v>
      </c>
      <c r="I19" s="446">
        <v>0</v>
      </c>
      <c r="J19" s="406">
        <v>0</v>
      </c>
      <c r="K19" s="406">
        <v>0</v>
      </c>
      <c r="L19" s="406">
        <v>0</v>
      </c>
      <c r="M19" s="406">
        <v>0</v>
      </c>
      <c r="N19" s="406">
        <v>0</v>
      </c>
      <c r="O19" s="406">
        <v>0</v>
      </c>
    </row>
    <row r="20" spans="1:15" ht="15" customHeight="1" x14ac:dyDescent="0.2">
      <c r="A20" s="379">
        <f>AT3A_Schools_PS!A20</f>
        <v>11</v>
      </c>
      <c r="B20" s="379" t="str">
        <f>AT3A_Schools_PS!B20</f>
        <v>11-BALRAMPUR</v>
      </c>
      <c r="C20" s="379">
        <v>0</v>
      </c>
      <c r="D20" s="454" t="s">
        <v>51</v>
      </c>
      <c r="E20" s="379">
        <v>0</v>
      </c>
      <c r="F20" s="379">
        <v>0</v>
      </c>
      <c r="G20" s="402">
        <v>0</v>
      </c>
      <c r="H20" s="446">
        <v>0</v>
      </c>
      <c r="I20" s="446">
        <v>0</v>
      </c>
      <c r="J20" s="406">
        <v>0</v>
      </c>
      <c r="K20" s="406">
        <v>0</v>
      </c>
      <c r="L20" s="406">
        <v>0</v>
      </c>
      <c r="M20" s="406">
        <v>0</v>
      </c>
      <c r="N20" s="406">
        <v>0</v>
      </c>
      <c r="O20" s="406">
        <v>0</v>
      </c>
    </row>
    <row r="21" spans="1:15" ht="15" customHeight="1" x14ac:dyDescent="0.2">
      <c r="A21" s="379">
        <f>AT3A_Schools_PS!A21</f>
        <v>12</v>
      </c>
      <c r="B21" s="379" t="str">
        <f>AT3A_Schools_PS!B21</f>
        <v>12-BANDA</v>
      </c>
      <c r="C21" s="379">
        <v>0</v>
      </c>
      <c r="D21" s="454" t="s">
        <v>51</v>
      </c>
      <c r="E21" s="379">
        <v>0</v>
      </c>
      <c r="F21" s="379">
        <v>0</v>
      </c>
      <c r="G21" s="402">
        <v>0</v>
      </c>
      <c r="H21" s="446">
        <v>0</v>
      </c>
      <c r="I21" s="446">
        <v>0</v>
      </c>
      <c r="J21" s="406">
        <v>0</v>
      </c>
      <c r="K21" s="406">
        <v>0</v>
      </c>
      <c r="L21" s="406">
        <v>0</v>
      </c>
      <c r="M21" s="406">
        <v>0</v>
      </c>
      <c r="N21" s="406">
        <v>0</v>
      </c>
      <c r="O21" s="406">
        <v>0</v>
      </c>
    </row>
    <row r="22" spans="1:15" ht="15" customHeight="1" x14ac:dyDescent="0.2">
      <c r="A22" s="379">
        <f>AT3A_Schools_PS!A22</f>
        <v>13</v>
      </c>
      <c r="B22" s="379" t="str">
        <f>AT3A_Schools_PS!B22</f>
        <v>13-BARABANKI</v>
      </c>
      <c r="C22" s="379">
        <v>0</v>
      </c>
      <c r="D22" s="454" t="s">
        <v>51</v>
      </c>
      <c r="E22" s="379">
        <v>0</v>
      </c>
      <c r="F22" s="379">
        <v>0</v>
      </c>
      <c r="G22" s="402">
        <v>0</v>
      </c>
      <c r="H22" s="446">
        <v>0</v>
      </c>
      <c r="I22" s="446">
        <v>0</v>
      </c>
      <c r="J22" s="406">
        <v>0</v>
      </c>
      <c r="K22" s="406">
        <v>0</v>
      </c>
      <c r="L22" s="406">
        <v>0</v>
      </c>
      <c r="M22" s="406">
        <v>0</v>
      </c>
      <c r="N22" s="406">
        <v>0</v>
      </c>
      <c r="O22" s="406">
        <v>0</v>
      </c>
    </row>
    <row r="23" spans="1:15" ht="15" customHeight="1" x14ac:dyDescent="0.2">
      <c r="A23" s="379">
        <f>AT3A_Schools_PS!A23</f>
        <v>14</v>
      </c>
      <c r="B23" s="379" t="str">
        <f>AT3A_Schools_PS!B23</f>
        <v>14-BAREILY</v>
      </c>
      <c r="C23" s="379">
        <v>0</v>
      </c>
      <c r="D23" s="454" t="s">
        <v>51</v>
      </c>
      <c r="E23" s="379">
        <v>0</v>
      </c>
      <c r="F23" s="379">
        <v>0</v>
      </c>
      <c r="G23" s="402">
        <v>0</v>
      </c>
      <c r="H23" s="446">
        <v>0</v>
      </c>
      <c r="I23" s="446">
        <v>0</v>
      </c>
      <c r="J23" s="406">
        <v>0</v>
      </c>
      <c r="K23" s="406">
        <v>0</v>
      </c>
      <c r="L23" s="406">
        <v>0</v>
      </c>
      <c r="M23" s="406">
        <v>0</v>
      </c>
      <c r="N23" s="406">
        <v>0</v>
      </c>
      <c r="O23" s="406">
        <v>0</v>
      </c>
    </row>
    <row r="24" spans="1:15" ht="15" customHeight="1" x14ac:dyDescent="0.2">
      <c r="A24" s="379">
        <f>AT3A_Schools_PS!A24</f>
        <v>15</v>
      </c>
      <c r="B24" s="379" t="str">
        <f>AT3A_Schools_PS!B24</f>
        <v>15-BASTI</v>
      </c>
      <c r="C24" s="379">
        <v>0</v>
      </c>
      <c r="D24" s="454" t="s">
        <v>51</v>
      </c>
      <c r="E24" s="379">
        <v>0</v>
      </c>
      <c r="F24" s="379">
        <v>0</v>
      </c>
      <c r="G24" s="402">
        <v>0</v>
      </c>
      <c r="H24" s="446">
        <v>0</v>
      </c>
      <c r="I24" s="446">
        <v>0</v>
      </c>
      <c r="J24" s="406">
        <v>0</v>
      </c>
      <c r="K24" s="406">
        <v>0</v>
      </c>
      <c r="L24" s="406">
        <v>0</v>
      </c>
      <c r="M24" s="406">
        <v>0</v>
      </c>
      <c r="N24" s="406">
        <v>0</v>
      </c>
      <c r="O24" s="406">
        <v>0</v>
      </c>
    </row>
    <row r="25" spans="1:15" ht="15" customHeight="1" x14ac:dyDescent="0.2">
      <c r="A25" s="379">
        <f>AT3A_Schools_PS!A25</f>
        <v>16</v>
      </c>
      <c r="B25" s="379" t="str">
        <f>AT3A_Schools_PS!B25</f>
        <v>16-BHADOHI</v>
      </c>
      <c r="C25" s="379">
        <v>0</v>
      </c>
      <c r="D25" s="454" t="s">
        <v>51</v>
      </c>
      <c r="E25" s="379">
        <v>0</v>
      </c>
      <c r="F25" s="379">
        <v>0</v>
      </c>
      <c r="G25" s="402">
        <v>0</v>
      </c>
      <c r="H25" s="446">
        <v>0</v>
      </c>
      <c r="I25" s="446">
        <v>0</v>
      </c>
      <c r="J25" s="406">
        <v>0</v>
      </c>
      <c r="K25" s="406">
        <v>0</v>
      </c>
      <c r="L25" s="406">
        <v>0</v>
      </c>
      <c r="M25" s="406">
        <v>0</v>
      </c>
      <c r="N25" s="406">
        <v>0</v>
      </c>
      <c r="O25" s="406">
        <v>0</v>
      </c>
    </row>
    <row r="26" spans="1:15" ht="15" customHeight="1" x14ac:dyDescent="0.2">
      <c r="A26" s="316">
        <f>AT3A_Schools_PS!A26</f>
        <v>17</v>
      </c>
      <c r="B26" s="316" t="str">
        <f>AT3A_Schools_PS!B26</f>
        <v>17-BIJNOUR</v>
      </c>
      <c r="C26" s="316">
        <v>0</v>
      </c>
      <c r="D26" s="454" t="s">
        <v>51</v>
      </c>
      <c r="E26" s="316">
        <v>0</v>
      </c>
      <c r="F26" s="316">
        <v>0</v>
      </c>
      <c r="G26" s="447">
        <v>0</v>
      </c>
      <c r="H26" s="448">
        <v>0</v>
      </c>
      <c r="I26" s="448">
        <v>0</v>
      </c>
      <c r="J26" s="418">
        <v>0</v>
      </c>
      <c r="K26" s="418">
        <v>0</v>
      </c>
      <c r="L26" s="418">
        <v>0</v>
      </c>
      <c r="M26" s="418">
        <v>0</v>
      </c>
      <c r="N26" s="418">
        <v>0</v>
      </c>
      <c r="O26" s="418">
        <v>0</v>
      </c>
    </row>
    <row r="27" spans="1:15" ht="15" customHeight="1" x14ac:dyDescent="0.2">
      <c r="A27" s="379">
        <f>AT3A_Schools_PS!A27</f>
        <v>18</v>
      </c>
      <c r="B27" s="379" t="str">
        <f>AT3A_Schools_PS!B27</f>
        <v>18-BULANDSHAHAR</v>
      </c>
      <c r="C27" s="379">
        <v>0</v>
      </c>
      <c r="D27" s="454" t="s">
        <v>51</v>
      </c>
      <c r="E27" s="379">
        <v>0</v>
      </c>
      <c r="F27" s="379">
        <v>0</v>
      </c>
      <c r="G27" s="402">
        <v>0</v>
      </c>
      <c r="H27" s="446">
        <v>0</v>
      </c>
      <c r="I27" s="446">
        <v>0</v>
      </c>
      <c r="J27" s="406">
        <v>0</v>
      </c>
      <c r="K27" s="406">
        <v>0</v>
      </c>
      <c r="L27" s="406">
        <v>0</v>
      </c>
      <c r="M27" s="406">
        <v>0</v>
      </c>
      <c r="N27" s="406">
        <v>0</v>
      </c>
      <c r="O27" s="406">
        <v>0</v>
      </c>
    </row>
    <row r="28" spans="1:15" ht="15" customHeight="1" x14ac:dyDescent="0.2">
      <c r="A28" s="379">
        <f>AT3A_Schools_PS!A28</f>
        <v>19</v>
      </c>
      <c r="B28" s="379" t="str">
        <f>AT3A_Schools_PS!B28</f>
        <v>19-CHANDAULI</v>
      </c>
      <c r="C28" s="379">
        <v>0</v>
      </c>
      <c r="D28" s="454" t="s">
        <v>51</v>
      </c>
      <c r="E28" s="379">
        <v>0</v>
      </c>
      <c r="F28" s="379">
        <v>0</v>
      </c>
      <c r="G28" s="402">
        <v>0</v>
      </c>
      <c r="H28" s="446">
        <v>0</v>
      </c>
      <c r="I28" s="446">
        <v>0</v>
      </c>
      <c r="J28" s="406">
        <v>0</v>
      </c>
      <c r="K28" s="406">
        <v>0</v>
      </c>
      <c r="L28" s="406">
        <v>0</v>
      </c>
      <c r="M28" s="406">
        <v>0</v>
      </c>
      <c r="N28" s="406">
        <v>0</v>
      </c>
      <c r="O28" s="406">
        <v>0</v>
      </c>
    </row>
    <row r="29" spans="1:15" ht="15" customHeight="1" x14ac:dyDescent="0.2">
      <c r="A29" s="379">
        <f>AT3A_Schools_PS!A29</f>
        <v>20</v>
      </c>
      <c r="B29" s="379" t="str">
        <f>AT3A_Schools_PS!B29</f>
        <v>20-CHITRAKOOT</v>
      </c>
      <c r="C29" s="379">
        <v>0</v>
      </c>
      <c r="D29" s="454" t="s">
        <v>51</v>
      </c>
      <c r="E29" s="379">
        <v>0</v>
      </c>
      <c r="F29" s="379">
        <v>0</v>
      </c>
      <c r="G29" s="402">
        <v>0</v>
      </c>
      <c r="H29" s="446">
        <v>0</v>
      </c>
      <c r="I29" s="446">
        <v>0</v>
      </c>
      <c r="J29" s="406">
        <v>0</v>
      </c>
      <c r="K29" s="406">
        <v>0</v>
      </c>
      <c r="L29" s="406">
        <v>0</v>
      </c>
      <c r="M29" s="406">
        <v>0</v>
      </c>
      <c r="N29" s="406">
        <v>0</v>
      </c>
      <c r="O29" s="406">
        <v>0</v>
      </c>
    </row>
    <row r="30" spans="1:15" ht="15" customHeight="1" x14ac:dyDescent="0.2">
      <c r="A30" s="379">
        <f>AT3A_Schools_PS!A30</f>
        <v>21</v>
      </c>
      <c r="B30" s="379" t="str">
        <f>AT3A_Schools_PS!B30</f>
        <v>21-AMETHI</v>
      </c>
      <c r="C30" s="379">
        <v>0</v>
      </c>
      <c r="D30" s="454" t="s">
        <v>51</v>
      </c>
      <c r="E30" s="379">
        <v>0</v>
      </c>
      <c r="F30" s="379">
        <v>0</v>
      </c>
      <c r="G30" s="402">
        <v>0</v>
      </c>
      <c r="H30" s="446">
        <v>0</v>
      </c>
      <c r="I30" s="446">
        <v>0</v>
      </c>
      <c r="J30" s="406">
        <v>0</v>
      </c>
      <c r="K30" s="406">
        <v>0</v>
      </c>
      <c r="L30" s="406">
        <v>0</v>
      </c>
      <c r="M30" s="406">
        <v>0</v>
      </c>
      <c r="N30" s="406">
        <v>0</v>
      </c>
      <c r="O30" s="406">
        <v>0</v>
      </c>
    </row>
    <row r="31" spans="1:15" ht="15" customHeight="1" x14ac:dyDescent="0.2">
      <c r="A31" s="379">
        <f>AT3A_Schools_PS!A31</f>
        <v>22</v>
      </c>
      <c r="B31" s="379" t="str">
        <f>AT3A_Schools_PS!B31</f>
        <v>22-DEORIA</v>
      </c>
      <c r="C31" s="379">
        <v>0</v>
      </c>
      <c r="D31" s="454" t="s">
        <v>51</v>
      </c>
      <c r="E31" s="379">
        <v>0</v>
      </c>
      <c r="F31" s="379">
        <v>0</v>
      </c>
      <c r="G31" s="402">
        <v>0</v>
      </c>
      <c r="H31" s="446">
        <v>0</v>
      </c>
      <c r="I31" s="446">
        <v>0</v>
      </c>
      <c r="J31" s="406">
        <v>0</v>
      </c>
      <c r="K31" s="406">
        <v>0</v>
      </c>
      <c r="L31" s="406">
        <v>0</v>
      </c>
      <c r="M31" s="406">
        <v>0</v>
      </c>
      <c r="N31" s="406">
        <v>0</v>
      </c>
      <c r="O31" s="406">
        <v>0</v>
      </c>
    </row>
    <row r="32" spans="1:15" ht="15" customHeight="1" x14ac:dyDescent="0.2">
      <c r="A32" s="379">
        <f>AT3A_Schools_PS!A32</f>
        <v>23</v>
      </c>
      <c r="B32" s="379" t="str">
        <f>AT3A_Schools_PS!B32</f>
        <v>23-ETAH</v>
      </c>
      <c r="C32" s="379">
        <v>0</v>
      </c>
      <c r="D32" s="454" t="s">
        <v>51</v>
      </c>
      <c r="E32" s="379">
        <v>0</v>
      </c>
      <c r="F32" s="379">
        <v>0</v>
      </c>
      <c r="G32" s="402">
        <v>0</v>
      </c>
      <c r="H32" s="446">
        <v>0</v>
      </c>
      <c r="I32" s="446">
        <v>0</v>
      </c>
      <c r="J32" s="406">
        <v>0</v>
      </c>
      <c r="K32" s="406">
        <v>0</v>
      </c>
      <c r="L32" s="406">
        <v>0</v>
      </c>
      <c r="M32" s="406">
        <v>0</v>
      </c>
      <c r="N32" s="406">
        <v>0</v>
      </c>
      <c r="O32" s="406">
        <v>0</v>
      </c>
    </row>
    <row r="33" spans="1:15" ht="15" customHeight="1" x14ac:dyDescent="0.2">
      <c r="A33" s="379">
        <f>AT3A_Schools_PS!A33</f>
        <v>24</v>
      </c>
      <c r="B33" s="379" t="str">
        <f>AT3A_Schools_PS!B33</f>
        <v>24-FAIZABAD</v>
      </c>
      <c r="C33" s="379">
        <v>0</v>
      </c>
      <c r="D33" s="454" t="s">
        <v>51</v>
      </c>
      <c r="E33" s="379">
        <v>0</v>
      </c>
      <c r="F33" s="379">
        <v>0</v>
      </c>
      <c r="G33" s="402">
        <v>0</v>
      </c>
      <c r="H33" s="446">
        <v>0</v>
      </c>
      <c r="I33" s="446">
        <v>0</v>
      </c>
      <c r="J33" s="406">
        <v>0</v>
      </c>
      <c r="K33" s="406">
        <v>0</v>
      </c>
      <c r="L33" s="406">
        <v>0</v>
      </c>
      <c r="M33" s="406">
        <v>0</v>
      </c>
      <c r="N33" s="406">
        <v>0</v>
      </c>
      <c r="O33" s="406">
        <v>0</v>
      </c>
    </row>
    <row r="34" spans="1:15" ht="15" customHeight="1" x14ac:dyDescent="0.2">
      <c r="A34" s="379">
        <f>AT3A_Schools_PS!A34</f>
        <v>25</v>
      </c>
      <c r="B34" s="379" t="str">
        <f>AT3A_Schools_PS!B34</f>
        <v>25-FARRUKHABAD</v>
      </c>
      <c r="C34" s="379">
        <v>0</v>
      </c>
      <c r="D34" s="454" t="s">
        <v>51</v>
      </c>
      <c r="E34" s="379">
        <v>0</v>
      </c>
      <c r="F34" s="379">
        <v>0</v>
      </c>
      <c r="G34" s="402">
        <v>0</v>
      </c>
      <c r="H34" s="446">
        <v>0</v>
      </c>
      <c r="I34" s="446">
        <v>0</v>
      </c>
      <c r="J34" s="406">
        <v>0</v>
      </c>
      <c r="K34" s="406">
        <v>0</v>
      </c>
      <c r="L34" s="406">
        <v>0</v>
      </c>
      <c r="M34" s="406">
        <v>0</v>
      </c>
      <c r="N34" s="406">
        <v>0</v>
      </c>
      <c r="O34" s="406">
        <v>0</v>
      </c>
    </row>
    <row r="35" spans="1:15" ht="15" customHeight="1" x14ac:dyDescent="0.2">
      <c r="A35" s="379">
        <f>AT3A_Schools_PS!A35</f>
        <v>26</v>
      </c>
      <c r="B35" s="379" t="str">
        <f>AT3A_Schools_PS!B35</f>
        <v>26-FATEHPUR</v>
      </c>
      <c r="C35" s="379">
        <v>0</v>
      </c>
      <c r="D35" s="454" t="s">
        <v>51</v>
      </c>
      <c r="E35" s="379">
        <v>0</v>
      </c>
      <c r="F35" s="379">
        <v>0</v>
      </c>
      <c r="G35" s="402">
        <v>0</v>
      </c>
      <c r="H35" s="446">
        <v>0</v>
      </c>
      <c r="I35" s="446">
        <v>0</v>
      </c>
      <c r="J35" s="406">
        <v>0</v>
      </c>
      <c r="K35" s="406">
        <v>0</v>
      </c>
      <c r="L35" s="406">
        <v>0</v>
      </c>
      <c r="M35" s="406">
        <v>0</v>
      </c>
      <c r="N35" s="406">
        <v>0</v>
      </c>
      <c r="O35" s="406">
        <v>0</v>
      </c>
    </row>
    <row r="36" spans="1:15" ht="15" customHeight="1" x14ac:dyDescent="0.2">
      <c r="A36" s="379">
        <f>AT3A_Schools_PS!A36</f>
        <v>27</v>
      </c>
      <c r="B36" s="379" t="str">
        <f>AT3A_Schools_PS!B36</f>
        <v>27-FIROZABAD</v>
      </c>
      <c r="C36" s="379">
        <v>0</v>
      </c>
      <c r="D36" s="454" t="s">
        <v>51</v>
      </c>
      <c r="E36" s="379">
        <v>0</v>
      </c>
      <c r="F36" s="379">
        <v>0</v>
      </c>
      <c r="G36" s="402">
        <v>0</v>
      </c>
      <c r="H36" s="446">
        <v>0</v>
      </c>
      <c r="I36" s="446">
        <v>0</v>
      </c>
      <c r="J36" s="406">
        <v>0</v>
      </c>
      <c r="K36" s="406">
        <v>0</v>
      </c>
      <c r="L36" s="406">
        <v>0</v>
      </c>
      <c r="M36" s="406">
        <v>0</v>
      </c>
      <c r="N36" s="406">
        <v>0</v>
      </c>
      <c r="O36" s="406">
        <v>0</v>
      </c>
    </row>
    <row r="37" spans="1:15" ht="15" customHeight="1" x14ac:dyDescent="0.2">
      <c r="A37" s="379">
        <f>AT3A_Schools_PS!A37</f>
        <v>28</v>
      </c>
      <c r="B37" s="379" t="str">
        <f>AT3A_Schools_PS!B37</f>
        <v>28-G.B. NAGAR</v>
      </c>
      <c r="C37" s="379">
        <v>0</v>
      </c>
      <c r="D37" s="454" t="s">
        <v>51</v>
      </c>
      <c r="E37" s="379">
        <v>0</v>
      </c>
      <c r="F37" s="379">
        <v>0</v>
      </c>
      <c r="G37" s="402">
        <v>0</v>
      </c>
      <c r="H37" s="446">
        <v>0</v>
      </c>
      <c r="I37" s="446">
        <v>0</v>
      </c>
      <c r="J37" s="406">
        <v>0</v>
      </c>
      <c r="K37" s="406">
        <v>0</v>
      </c>
      <c r="L37" s="406">
        <v>0</v>
      </c>
      <c r="M37" s="406">
        <v>0</v>
      </c>
      <c r="N37" s="406">
        <v>0</v>
      </c>
      <c r="O37" s="406">
        <v>0</v>
      </c>
    </row>
    <row r="38" spans="1:15" ht="15" customHeight="1" x14ac:dyDescent="0.2">
      <c r="A38" s="379">
        <f>AT3A_Schools_PS!A38</f>
        <v>29</v>
      </c>
      <c r="B38" s="379" t="str">
        <f>AT3A_Schools_PS!B38</f>
        <v>29-GHAZIPUR</v>
      </c>
      <c r="C38" s="379">
        <v>0</v>
      </c>
      <c r="D38" s="454" t="s">
        <v>51</v>
      </c>
      <c r="E38" s="379">
        <v>0</v>
      </c>
      <c r="F38" s="379">
        <v>0</v>
      </c>
      <c r="G38" s="402">
        <v>0</v>
      </c>
      <c r="H38" s="446">
        <v>0</v>
      </c>
      <c r="I38" s="446">
        <v>0</v>
      </c>
      <c r="J38" s="406">
        <v>0</v>
      </c>
      <c r="K38" s="406">
        <v>0</v>
      </c>
      <c r="L38" s="406">
        <v>0</v>
      </c>
      <c r="M38" s="406">
        <v>0</v>
      </c>
      <c r="N38" s="406">
        <v>0</v>
      </c>
      <c r="O38" s="406">
        <v>0</v>
      </c>
    </row>
    <row r="39" spans="1:15" ht="15" customHeight="1" x14ac:dyDescent="0.2">
      <c r="A39" s="379">
        <f>AT3A_Schools_PS!A39</f>
        <v>30</v>
      </c>
      <c r="B39" s="379" t="str">
        <f>AT3A_Schools_PS!B39</f>
        <v>30-GHAZIYABAD</v>
      </c>
      <c r="C39" s="379">
        <v>0</v>
      </c>
      <c r="D39" s="454" t="s">
        <v>51</v>
      </c>
      <c r="E39" s="379">
        <v>0</v>
      </c>
      <c r="F39" s="379">
        <v>0</v>
      </c>
      <c r="G39" s="402">
        <v>0</v>
      </c>
      <c r="H39" s="446">
        <v>0</v>
      </c>
      <c r="I39" s="446">
        <v>0</v>
      </c>
      <c r="J39" s="406">
        <v>0</v>
      </c>
      <c r="K39" s="406">
        <v>0</v>
      </c>
      <c r="L39" s="406">
        <v>0</v>
      </c>
      <c r="M39" s="406">
        <v>0</v>
      </c>
      <c r="N39" s="406">
        <v>0</v>
      </c>
      <c r="O39" s="406">
        <v>0</v>
      </c>
    </row>
    <row r="40" spans="1:15" ht="15" customHeight="1" x14ac:dyDescent="0.2">
      <c r="A40" s="379">
        <f>AT3A_Schools_PS!A40</f>
        <v>31</v>
      </c>
      <c r="B40" s="379" t="str">
        <f>AT3A_Schools_PS!B40</f>
        <v>31-GONDA</v>
      </c>
      <c r="C40" s="379">
        <v>0</v>
      </c>
      <c r="D40" s="454" t="s">
        <v>51</v>
      </c>
      <c r="E40" s="379">
        <v>0</v>
      </c>
      <c r="F40" s="379">
        <v>0</v>
      </c>
      <c r="G40" s="402">
        <v>0</v>
      </c>
      <c r="H40" s="446">
        <v>0</v>
      </c>
      <c r="I40" s="446">
        <v>0</v>
      </c>
      <c r="J40" s="406">
        <v>0</v>
      </c>
      <c r="K40" s="406">
        <v>0</v>
      </c>
      <c r="L40" s="406">
        <v>0</v>
      </c>
      <c r="M40" s="406">
        <v>0</v>
      </c>
      <c r="N40" s="406">
        <v>0</v>
      </c>
      <c r="O40" s="406">
        <v>0</v>
      </c>
    </row>
    <row r="41" spans="1:15" ht="15" customHeight="1" x14ac:dyDescent="0.2">
      <c r="A41" s="379">
        <f>AT3A_Schools_PS!A41</f>
        <v>32</v>
      </c>
      <c r="B41" s="379" t="str">
        <f>AT3A_Schools_PS!B41</f>
        <v>32-GORAKHPUR</v>
      </c>
      <c r="C41" s="379">
        <v>0</v>
      </c>
      <c r="D41" s="454" t="s">
        <v>51</v>
      </c>
      <c r="E41" s="379">
        <v>0</v>
      </c>
      <c r="F41" s="379">
        <v>0</v>
      </c>
      <c r="G41" s="402">
        <v>0</v>
      </c>
      <c r="H41" s="446">
        <v>0</v>
      </c>
      <c r="I41" s="446">
        <v>0</v>
      </c>
      <c r="J41" s="406">
        <v>0</v>
      </c>
      <c r="K41" s="406">
        <v>0</v>
      </c>
      <c r="L41" s="406">
        <v>0</v>
      </c>
      <c r="M41" s="406">
        <v>0</v>
      </c>
      <c r="N41" s="406">
        <v>0</v>
      </c>
      <c r="O41" s="406">
        <v>0</v>
      </c>
    </row>
    <row r="42" spans="1:15" ht="15" customHeight="1" x14ac:dyDescent="0.2">
      <c r="A42" s="379">
        <f>AT3A_Schools_PS!A42</f>
        <v>33</v>
      </c>
      <c r="B42" s="379" t="str">
        <f>AT3A_Schools_PS!B42</f>
        <v>33-HAMEERPUR</v>
      </c>
      <c r="C42" s="379">
        <v>0</v>
      </c>
      <c r="D42" s="454" t="s">
        <v>51</v>
      </c>
      <c r="E42" s="379">
        <v>0</v>
      </c>
      <c r="F42" s="379">
        <v>0</v>
      </c>
      <c r="G42" s="402">
        <v>0</v>
      </c>
      <c r="H42" s="446">
        <v>0</v>
      </c>
      <c r="I42" s="446">
        <v>0</v>
      </c>
      <c r="J42" s="406">
        <v>0</v>
      </c>
      <c r="K42" s="406">
        <v>0</v>
      </c>
      <c r="L42" s="406">
        <v>0</v>
      </c>
      <c r="M42" s="406">
        <v>0</v>
      </c>
      <c r="N42" s="406">
        <v>0</v>
      </c>
      <c r="O42" s="406">
        <v>0</v>
      </c>
    </row>
    <row r="43" spans="1:15" ht="15" customHeight="1" x14ac:dyDescent="0.2">
      <c r="A43" s="379">
        <f>AT3A_Schools_PS!A43</f>
        <v>34</v>
      </c>
      <c r="B43" s="379" t="str">
        <f>AT3A_Schools_PS!B43</f>
        <v>34-HARDOI</v>
      </c>
      <c r="C43" s="379">
        <v>0</v>
      </c>
      <c r="D43" s="454" t="s">
        <v>51</v>
      </c>
      <c r="E43" s="379">
        <v>0</v>
      </c>
      <c r="F43" s="379">
        <v>0</v>
      </c>
      <c r="G43" s="402">
        <v>0</v>
      </c>
      <c r="H43" s="446">
        <v>0</v>
      </c>
      <c r="I43" s="446">
        <v>0</v>
      </c>
      <c r="J43" s="406">
        <v>0</v>
      </c>
      <c r="K43" s="406">
        <v>0</v>
      </c>
      <c r="L43" s="406">
        <v>0</v>
      </c>
      <c r="M43" s="406">
        <v>0</v>
      </c>
      <c r="N43" s="406">
        <v>0</v>
      </c>
      <c r="O43" s="406">
        <v>0</v>
      </c>
    </row>
    <row r="44" spans="1:15" ht="60.75" customHeight="1" x14ac:dyDescent="0.2">
      <c r="A44" s="323">
        <f>AT3A_Schools_PS!A44</f>
        <v>35</v>
      </c>
      <c r="B44" s="323" t="str">
        <f>AT3A_Schools_PS!B44</f>
        <v>35-HATHRAS</v>
      </c>
      <c r="C44" s="323">
        <v>2</v>
      </c>
      <c r="D44" s="323" t="s">
        <v>695</v>
      </c>
      <c r="E44" s="323">
        <v>525</v>
      </c>
      <c r="F44" s="323">
        <v>54664</v>
      </c>
      <c r="G44" s="449">
        <v>30</v>
      </c>
      <c r="H44" s="367">
        <v>492.4</v>
      </c>
      <c r="I44" s="367">
        <v>492.4</v>
      </c>
      <c r="J44" s="450">
        <v>103.59072999999999</v>
      </c>
      <c r="K44" s="450">
        <v>103.59072999999999</v>
      </c>
      <c r="L44" s="450">
        <v>11.46</v>
      </c>
      <c r="M44" s="450">
        <v>0</v>
      </c>
      <c r="N44" s="450">
        <v>0</v>
      </c>
      <c r="O44" s="450">
        <v>0</v>
      </c>
    </row>
    <row r="45" spans="1:15" ht="15" customHeight="1" x14ac:dyDescent="0.2">
      <c r="A45" s="379">
        <f>AT3A_Schools_PS!A45</f>
        <v>36</v>
      </c>
      <c r="B45" s="379" t="str">
        <f>AT3A_Schools_PS!B45</f>
        <v>36-ITAWAH</v>
      </c>
      <c r="C45" s="379">
        <v>0</v>
      </c>
      <c r="D45" s="454" t="s">
        <v>51</v>
      </c>
      <c r="E45" s="379">
        <v>0</v>
      </c>
      <c r="F45" s="379">
        <v>0</v>
      </c>
      <c r="G45" s="402">
        <v>0</v>
      </c>
      <c r="H45" s="446">
        <v>0</v>
      </c>
      <c r="I45" s="446">
        <v>0</v>
      </c>
      <c r="J45" s="406">
        <v>0</v>
      </c>
      <c r="K45" s="406">
        <v>0</v>
      </c>
      <c r="L45" s="406">
        <v>0</v>
      </c>
      <c r="M45" s="406">
        <v>0</v>
      </c>
      <c r="N45" s="406">
        <v>0</v>
      </c>
      <c r="O45" s="406">
        <v>0</v>
      </c>
    </row>
    <row r="46" spans="1:15" ht="15" customHeight="1" x14ac:dyDescent="0.2">
      <c r="A46" s="379">
        <f>AT3A_Schools_PS!A46</f>
        <v>37</v>
      </c>
      <c r="B46" s="379" t="str">
        <f>AT3A_Schools_PS!B46</f>
        <v>37-J.P. NAGAR</v>
      </c>
      <c r="C46" s="379">
        <v>0</v>
      </c>
      <c r="D46" s="454" t="s">
        <v>51</v>
      </c>
      <c r="E46" s="379">
        <v>0</v>
      </c>
      <c r="F46" s="379">
        <v>0</v>
      </c>
      <c r="G46" s="402">
        <v>0</v>
      </c>
      <c r="H46" s="446">
        <v>0</v>
      </c>
      <c r="I46" s="446">
        <v>0</v>
      </c>
      <c r="J46" s="406">
        <v>0</v>
      </c>
      <c r="K46" s="406">
        <v>0</v>
      </c>
      <c r="L46" s="406">
        <v>0</v>
      </c>
      <c r="M46" s="406">
        <v>0</v>
      </c>
      <c r="N46" s="406">
        <v>0</v>
      </c>
      <c r="O46" s="406">
        <v>0</v>
      </c>
    </row>
    <row r="47" spans="1:15" ht="15" customHeight="1" x14ac:dyDescent="0.2">
      <c r="A47" s="379">
        <f>AT3A_Schools_PS!A47</f>
        <v>38</v>
      </c>
      <c r="B47" s="379" t="str">
        <f>AT3A_Schools_PS!B47</f>
        <v>38-JALAUN</v>
      </c>
      <c r="C47" s="379">
        <v>0</v>
      </c>
      <c r="D47" s="454" t="s">
        <v>51</v>
      </c>
      <c r="E47" s="379">
        <v>0</v>
      </c>
      <c r="F47" s="379">
        <v>0</v>
      </c>
      <c r="G47" s="402">
        <v>0</v>
      </c>
      <c r="H47" s="446">
        <v>0</v>
      </c>
      <c r="I47" s="446">
        <v>0</v>
      </c>
      <c r="J47" s="406">
        <v>0</v>
      </c>
      <c r="K47" s="406">
        <v>0</v>
      </c>
      <c r="L47" s="406">
        <v>0</v>
      </c>
      <c r="M47" s="406">
        <v>0</v>
      </c>
      <c r="N47" s="406">
        <v>0</v>
      </c>
      <c r="O47" s="406">
        <v>0</v>
      </c>
    </row>
    <row r="48" spans="1:15" ht="15" customHeight="1" x14ac:dyDescent="0.2">
      <c r="A48" s="379">
        <f>AT3A_Schools_PS!A48</f>
        <v>39</v>
      </c>
      <c r="B48" s="379" t="str">
        <f>AT3A_Schools_PS!B48</f>
        <v>39-JAUNPUR</v>
      </c>
      <c r="C48" s="379">
        <v>0</v>
      </c>
      <c r="D48" s="454" t="s">
        <v>51</v>
      </c>
      <c r="E48" s="379">
        <v>0</v>
      </c>
      <c r="F48" s="379">
        <v>0</v>
      </c>
      <c r="G48" s="402">
        <v>0</v>
      </c>
      <c r="H48" s="446">
        <v>0</v>
      </c>
      <c r="I48" s="446">
        <v>0</v>
      </c>
      <c r="J48" s="406">
        <v>0</v>
      </c>
      <c r="K48" s="406">
        <v>0</v>
      </c>
      <c r="L48" s="406">
        <v>0</v>
      </c>
      <c r="M48" s="406">
        <v>0</v>
      </c>
      <c r="N48" s="406">
        <v>0</v>
      </c>
      <c r="O48" s="406">
        <v>0</v>
      </c>
    </row>
    <row r="49" spans="1:15" ht="15" customHeight="1" x14ac:dyDescent="0.2">
      <c r="A49" s="379">
        <f>AT3A_Schools_PS!A49</f>
        <v>40</v>
      </c>
      <c r="B49" s="379" t="str">
        <f>AT3A_Schools_PS!B49</f>
        <v>40-JHANSI</v>
      </c>
      <c r="C49" s="379">
        <v>0</v>
      </c>
      <c r="D49" s="454" t="s">
        <v>51</v>
      </c>
      <c r="E49" s="379">
        <v>0</v>
      </c>
      <c r="F49" s="379">
        <v>0</v>
      </c>
      <c r="G49" s="402">
        <v>0</v>
      </c>
      <c r="H49" s="402">
        <v>0</v>
      </c>
      <c r="I49" s="402">
        <v>0</v>
      </c>
      <c r="J49" s="402">
        <v>0</v>
      </c>
      <c r="K49" s="402">
        <v>0</v>
      </c>
      <c r="L49" s="402">
        <v>0</v>
      </c>
      <c r="M49" s="402">
        <v>0</v>
      </c>
      <c r="N49" s="402">
        <v>0</v>
      </c>
      <c r="O49" s="406">
        <v>0</v>
      </c>
    </row>
    <row r="50" spans="1:15" ht="15" customHeight="1" x14ac:dyDescent="0.2">
      <c r="A50" s="379">
        <f>AT3A_Schools_PS!A50</f>
        <v>41</v>
      </c>
      <c r="B50" s="379" t="str">
        <f>AT3A_Schools_PS!B50</f>
        <v>41-KANNAUJ</v>
      </c>
      <c r="C50" s="379">
        <v>0</v>
      </c>
      <c r="D50" s="454" t="s">
        <v>51</v>
      </c>
      <c r="E50" s="379">
        <v>0</v>
      </c>
      <c r="F50" s="379">
        <v>0</v>
      </c>
      <c r="G50" s="402">
        <v>0</v>
      </c>
      <c r="H50" s="446">
        <v>0</v>
      </c>
      <c r="I50" s="446">
        <v>0</v>
      </c>
      <c r="J50" s="406">
        <v>0</v>
      </c>
      <c r="K50" s="406">
        <v>0</v>
      </c>
      <c r="L50" s="406">
        <v>0</v>
      </c>
      <c r="M50" s="406">
        <v>0</v>
      </c>
      <c r="N50" s="406">
        <v>0</v>
      </c>
      <c r="O50" s="406">
        <v>0</v>
      </c>
    </row>
    <row r="51" spans="1:15" ht="15" customHeight="1" x14ac:dyDescent="0.2">
      <c r="A51" s="379">
        <f>AT3A_Schools_PS!A51</f>
        <v>42</v>
      </c>
      <c r="B51" s="379" t="str">
        <f>AT3A_Schools_PS!B51</f>
        <v>42-KANPUR DEHAT</v>
      </c>
      <c r="C51" s="379">
        <v>0</v>
      </c>
      <c r="D51" s="454" t="s">
        <v>51</v>
      </c>
      <c r="E51" s="379">
        <v>0</v>
      </c>
      <c r="F51" s="379">
        <v>0</v>
      </c>
      <c r="G51" s="402">
        <v>0</v>
      </c>
      <c r="H51" s="446">
        <v>0</v>
      </c>
      <c r="I51" s="446">
        <v>0</v>
      </c>
      <c r="J51" s="406">
        <v>0</v>
      </c>
      <c r="K51" s="406">
        <v>0</v>
      </c>
      <c r="L51" s="406">
        <v>0</v>
      </c>
      <c r="M51" s="406">
        <v>0</v>
      </c>
      <c r="N51" s="406">
        <v>0</v>
      </c>
      <c r="O51" s="406">
        <v>0</v>
      </c>
    </row>
    <row r="52" spans="1:15" ht="15" customHeight="1" x14ac:dyDescent="0.2">
      <c r="A52" s="379">
        <f>AT3A_Schools_PS!A52</f>
        <v>43</v>
      </c>
      <c r="B52" s="379" t="str">
        <f>AT3A_Schools_PS!B52</f>
        <v>43-KANPUR NAGAR</v>
      </c>
      <c r="C52" s="379">
        <v>0</v>
      </c>
      <c r="D52" s="454" t="s">
        <v>51</v>
      </c>
      <c r="E52" s="379">
        <v>0</v>
      </c>
      <c r="F52" s="379">
        <v>0</v>
      </c>
      <c r="G52" s="402">
        <v>0</v>
      </c>
      <c r="H52" s="446">
        <v>0</v>
      </c>
      <c r="I52" s="446">
        <v>0</v>
      </c>
      <c r="J52" s="406">
        <v>0</v>
      </c>
      <c r="K52" s="406">
        <v>0</v>
      </c>
      <c r="L52" s="406">
        <v>0</v>
      </c>
      <c r="M52" s="406">
        <v>0</v>
      </c>
      <c r="N52" s="406">
        <v>0</v>
      </c>
      <c r="O52" s="406">
        <v>0</v>
      </c>
    </row>
    <row r="53" spans="1:15" ht="15" customHeight="1" x14ac:dyDescent="0.2">
      <c r="A53" s="379">
        <f>AT3A_Schools_PS!A53</f>
        <v>44</v>
      </c>
      <c r="B53" s="379" t="str">
        <f>AT3A_Schools_PS!B53</f>
        <v>44-KAAS GANJ</v>
      </c>
      <c r="C53" s="379">
        <v>0</v>
      </c>
      <c r="D53" s="454" t="s">
        <v>51</v>
      </c>
      <c r="E53" s="379">
        <v>0</v>
      </c>
      <c r="F53" s="379">
        <v>0</v>
      </c>
      <c r="G53" s="402">
        <v>0</v>
      </c>
      <c r="H53" s="446">
        <v>0</v>
      </c>
      <c r="I53" s="446">
        <v>0</v>
      </c>
      <c r="J53" s="406">
        <v>0</v>
      </c>
      <c r="K53" s="406">
        <v>0</v>
      </c>
      <c r="L53" s="406">
        <v>0</v>
      </c>
      <c r="M53" s="406">
        <v>0</v>
      </c>
      <c r="N53" s="406">
        <v>0</v>
      </c>
      <c r="O53" s="406">
        <v>0</v>
      </c>
    </row>
    <row r="54" spans="1:15" ht="15" customHeight="1" x14ac:dyDescent="0.2">
      <c r="A54" s="379">
        <f>AT3A_Schools_PS!A54</f>
        <v>45</v>
      </c>
      <c r="B54" s="379" t="str">
        <f>AT3A_Schools_PS!B54</f>
        <v>45-KAUSHAMBI</v>
      </c>
      <c r="C54" s="379">
        <v>0</v>
      </c>
      <c r="D54" s="454" t="s">
        <v>51</v>
      </c>
      <c r="E54" s="379">
        <v>0</v>
      </c>
      <c r="F54" s="379">
        <v>0</v>
      </c>
      <c r="G54" s="402">
        <v>0</v>
      </c>
      <c r="H54" s="446">
        <v>0</v>
      </c>
      <c r="I54" s="446">
        <v>0</v>
      </c>
      <c r="J54" s="406">
        <v>0</v>
      </c>
      <c r="K54" s="406">
        <v>0</v>
      </c>
      <c r="L54" s="406">
        <v>0</v>
      </c>
      <c r="M54" s="406">
        <v>0</v>
      </c>
      <c r="N54" s="406">
        <v>0</v>
      </c>
      <c r="O54" s="406">
        <v>0</v>
      </c>
    </row>
    <row r="55" spans="1:15" ht="15" customHeight="1" x14ac:dyDescent="0.2">
      <c r="A55" s="379">
        <f>AT3A_Schools_PS!A55</f>
        <v>46</v>
      </c>
      <c r="B55" s="379" t="str">
        <f>AT3A_Schools_PS!B55</f>
        <v>46-KUSHINAGAR</v>
      </c>
      <c r="C55" s="379">
        <v>0</v>
      </c>
      <c r="D55" s="454" t="s">
        <v>51</v>
      </c>
      <c r="E55" s="379">
        <v>0</v>
      </c>
      <c r="F55" s="379">
        <v>0</v>
      </c>
      <c r="G55" s="402">
        <v>0</v>
      </c>
      <c r="H55" s="446">
        <v>0</v>
      </c>
      <c r="I55" s="446">
        <v>0</v>
      </c>
      <c r="J55" s="406">
        <v>0</v>
      </c>
      <c r="K55" s="406">
        <v>0</v>
      </c>
      <c r="L55" s="406">
        <v>0</v>
      </c>
      <c r="M55" s="406">
        <v>0</v>
      </c>
      <c r="N55" s="406">
        <v>0</v>
      </c>
      <c r="O55" s="406">
        <v>0</v>
      </c>
    </row>
    <row r="56" spans="1:15" ht="15" customHeight="1" x14ac:dyDescent="0.2">
      <c r="A56" s="379">
        <f>AT3A_Schools_PS!A56</f>
        <v>47</v>
      </c>
      <c r="B56" s="379" t="str">
        <f>AT3A_Schools_PS!B56</f>
        <v>47-LAKHIMPUR KHERI</v>
      </c>
      <c r="C56" s="379">
        <v>0</v>
      </c>
      <c r="D56" s="454" t="s">
        <v>51</v>
      </c>
      <c r="E56" s="379">
        <v>0</v>
      </c>
      <c r="F56" s="379">
        <v>0</v>
      </c>
      <c r="G56" s="402">
        <v>0</v>
      </c>
      <c r="H56" s="446">
        <v>0</v>
      </c>
      <c r="I56" s="446">
        <v>0</v>
      </c>
      <c r="J56" s="406">
        <v>0</v>
      </c>
      <c r="K56" s="406">
        <v>0</v>
      </c>
      <c r="L56" s="406">
        <v>0</v>
      </c>
      <c r="M56" s="406">
        <v>0</v>
      </c>
      <c r="N56" s="406">
        <v>0</v>
      </c>
      <c r="O56" s="406">
        <v>0</v>
      </c>
    </row>
    <row r="57" spans="1:15" ht="15" customHeight="1" x14ac:dyDescent="0.2">
      <c r="A57" s="379">
        <f>AT3A_Schools_PS!A57</f>
        <v>48</v>
      </c>
      <c r="B57" s="379" t="str">
        <f>AT3A_Schools_PS!B57</f>
        <v>48-LALITPUR</v>
      </c>
      <c r="C57" s="379">
        <v>0</v>
      </c>
      <c r="D57" s="454" t="s">
        <v>51</v>
      </c>
      <c r="E57" s="379">
        <v>0</v>
      </c>
      <c r="F57" s="379">
        <v>0</v>
      </c>
      <c r="G57" s="402">
        <v>0</v>
      </c>
      <c r="H57" s="446">
        <v>0</v>
      </c>
      <c r="I57" s="446">
        <v>0</v>
      </c>
      <c r="J57" s="406">
        <v>0</v>
      </c>
      <c r="K57" s="406">
        <v>0</v>
      </c>
      <c r="L57" s="406">
        <v>0</v>
      </c>
      <c r="M57" s="406">
        <v>0</v>
      </c>
      <c r="N57" s="406">
        <v>0</v>
      </c>
      <c r="O57" s="406">
        <v>0</v>
      </c>
    </row>
    <row r="58" spans="1:15" ht="15" customHeight="1" x14ac:dyDescent="0.2">
      <c r="A58" s="323">
        <f>AT3A_Schools_PS!A58</f>
        <v>49</v>
      </c>
      <c r="B58" s="323" t="str">
        <f>AT3A_Schools_PS!B58</f>
        <v>49-LUCKNOW</v>
      </c>
      <c r="C58" s="435">
        <v>1</v>
      </c>
      <c r="D58" s="323" t="s">
        <v>696</v>
      </c>
      <c r="E58" s="323">
        <v>1279</v>
      </c>
      <c r="F58" s="323">
        <v>126667</v>
      </c>
      <c r="G58" s="449">
        <v>40</v>
      </c>
      <c r="H58" s="367">
        <v>2056.0329999999999</v>
      </c>
      <c r="I58" s="367">
        <v>2056.0329999999999</v>
      </c>
      <c r="J58" s="450">
        <v>891.75900000000001</v>
      </c>
      <c r="K58" s="450">
        <v>891.75900000000001</v>
      </c>
      <c r="L58" s="450">
        <v>227.958</v>
      </c>
      <c r="M58" s="450">
        <v>227.958</v>
      </c>
      <c r="N58" s="450">
        <v>0</v>
      </c>
      <c r="O58" s="450">
        <v>0</v>
      </c>
    </row>
    <row r="59" spans="1:15" ht="15" customHeight="1" x14ac:dyDescent="0.2">
      <c r="A59" s="379">
        <f>AT3A_Schools_PS!A59</f>
        <v>50</v>
      </c>
      <c r="B59" s="379" t="str">
        <f>AT3A_Schools_PS!B59</f>
        <v>50-MAHOBA</v>
      </c>
      <c r="C59" s="379">
        <v>0</v>
      </c>
      <c r="D59" s="454" t="s">
        <v>51</v>
      </c>
      <c r="E59" s="379">
        <v>0</v>
      </c>
      <c r="F59" s="379">
        <v>0</v>
      </c>
      <c r="G59" s="402">
        <v>0</v>
      </c>
      <c r="H59" s="446">
        <v>0</v>
      </c>
      <c r="I59" s="446">
        <v>0</v>
      </c>
      <c r="J59" s="406">
        <v>0</v>
      </c>
      <c r="K59" s="406">
        <v>0</v>
      </c>
      <c r="L59" s="406">
        <v>0</v>
      </c>
      <c r="M59" s="406">
        <v>0</v>
      </c>
      <c r="N59" s="406">
        <v>0</v>
      </c>
      <c r="O59" s="406">
        <v>0</v>
      </c>
    </row>
    <row r="60" spans="1:15" ht="15" customHeight="1" x14ac:dyDescent="0.2">
      <c r="A60" s="379">
        <f>AT3A_Schools_PS!A60</f>
        <v>51</v>
      </c>
      <c r="B60" s="379" t="str">
        <f>AT3A_Schools_PS!B60</f>
        <v>51-MAHRAJGANJ</v>
      </c>
      <c r="C60" s="379">
        <v>0</v>
      </c>
      <c r="D60" s="454" t="s">
        <v>51</v>
      </c>
      <c r="E60" s="379">
        <v>0</v>
      </c>
      <c r="F60" s="379">
        <v>0</v>
      </c>
      <c r="G60" s="402">
        <v>0</v>
      </c>
      <c r="H60" s="446">
        <v>0</v>
      </c>
      <c r="I60" s="446">
        <v>0</v>
      </c>
      <c r="J60" s="406">
        <v>0</v>
      </c>
      <c r="K60" s="406">
        <v>0</v>
      </c>
      <c r="L60" s="406">
        <v>0</v>
      </c>
      <c r="M60" s="406">
        <v>0</v>
      </c>
      <c r="N60" s="406">
        <v>0</v>
      </c>
      <c r="O60" s="406">
        <v>0</v>
      </c>
    </row>
    <row r="61" spans="1:15" ht="15" customHeight="1" x14ac:dyDescent="0.2">
      <c r="A61" s="379">
        <f>AT3A_Schools_PS!A61</f>
        <v>52</v>
      </c>
      <c r="B61" s="379" t="str">
        <f>AT3A_Schools_PS!B61</f>
        <v>52-MAINPURI</v>
      </c>
      <c r="C61" s="379">
        <v>0</v>
      </c>
      <c r="D61" s="454" t="s">
        <v>51</v>
      </c>
      <c r="E61" s="379">
        <v>0</v>
      </c>
      <c r="F61" s="379">
        <v>0</v>
      </c>
      <c r="G61" s="402">
        <v>0</v>
      </c>
      <c r="H61" s="446">
        <v>0</v>
      </c>
      <c r="I61" s="446">
        <v>0</v>
      </c>
      <c r="J61" s="406">
        <v>0</v>
      </c>
      <c r="K61" s="406">
        <v>0</v>
      </c>
      <c r="L61" s="406">
        <v>0</v>
      </c>
      <c r="M61" s="406">
        <v>0</v>
      </c>
      <c r="N61" s="406">
        <v>0</v>
      </c>
      <c r="O61" s="406">
        <v>0</v>
      </c>
    </row>
    <row r="62" spans="1:15" ht="15" customHeight="1" x14ac:dyDescent="0.2">
      <c r="A62" s="316">
        <f>AT3A_Schools_PS!A62</f>
        <v>53</v>
      </c>
      <c r="B62" s="316" t="str">
        <f>AT3A_Schools_PS!B62</f>
        <v>53-MATHURA</v>
      </c>
      <c r="C62" s="316">
        <v>1</v>
      </c>
      <c r="D62" s="323" t="s">
        <v>696</v>
      </c>
      <c r="E62" s="316">
        <v>2073</v>
      </c>
      <c r="F62" s="316">
        <v>161025</v>
      </c>
      <c r="G62" s="447">
        <v>70</v>
      </c>
      <c r="H62" s="448">
        <v>1527.6279999999999</v>
      </c>
      <c r="I62" s="448">
        <v>1698.0619999999999</v>
      </c>
      <c r="J62" s="418">
        <v>477.65068000000002</v>
      </c>
      <c r="K62" s="418">
        <v>477.65068000000002</v>
      </c>
      <c r="L62" s="418">
        <v>2.56</v>
      </c>
      <c r="M62" s="418">
        <v>2.56</v>
      </c>
      <c r="N62" s="418">
        <v>0</v>
      </c>
      <c r="O62" s="418">
        <v>0</v>
      </c>
    </row>
    <row r="63" spans="1:15" ht="15" customHeight="1" x14ac:dyDescent="0.2">
      <c r="A63" s="379">
        <f>AT3A_Schools_PS!A63</f>
        <v>54</v>
      </c>
      <c r="B63" s="379" t="str">
        <f>AT3A_Schools_PS!B63</f>
        <v>54-MAU</v>
      </c>
      <c r="C63" s="379">
        <v>0</v>
      </c>
      <c r="D63" s="454" t="s">
        <v>51</v>
      </c>
      <c r="E63" s="379">
        <v>0</v>
      </c>
      <c r="F63" s="379">
        <v>0</v>
      </c>
      <c r="G63" s="402">
        <v>0</v>
      </c>
      <c r="H63" s="446">
        <v>0</v>
      </c>
      <c r="I63" s="446">
        <v>0</v>
      </c>
      <c r="J63" s="406">
        <v>0</v>
      </c>
      <c r="K63" s="406">
        <v>0</v>
      </c>
      <c r="L63" s="406">
        <v>0</v>
      </c>
      <c r="M63" s="406">
        <v>0</v>
      </c>
      <c r="N63" s="406">
        <v>0</v>
      </c>
      <c r="O63" s="406">
        <v>0</v>
      </c>
    </row>
    <row r="64" spans="1:15" ht="15" customHeight="1" x14ac:dyDescent="0.2">
      <c r="A64" s="379">
        <f>AT3A_Schools_PS!A64</f>
        <v>55</v>
      </c>
      <c r="B64" s="379" t="str">
        <f>AT3A_Schools_PS!B64</f>
        <v>55-MEERUT</v>
      </c>
      <c r="C64" s="379">
        <v>0</v>
      </c>
      <c r="D64" s="454" t="s">
        <v>51</v>
      </c>
      <c r="E64" s="379">
        <v>0</v>
      </c>
      <c r="F64" s="379">
        <v>0</v>
      </c>
      <c r="G64" s="402">
        <v>0</v>
      </c>
      <c r="H64" s="446">
        <v>0</v>
      </c>
      <c r="I64" s="446">
        <v>0</v>
      </c>
      <c r="J64" s="406">
        <v>0</v>
      </c>
      <c r="K64" s="406">
        <v>0</v>
      </c>
      <c r="L64" s="406">
        <v>0</v>
      </c>
      <c r="M64" s="406">
        <v>0</v>
      </c>
      <c r="N64" s="406">
        <v>0</v>
      </c>
      <c r="O64" s="406">
        <v>0</v>
      </c>
    </row>
    <row r="65" spans="1:15" ht="15" customHeight="1" x14ac:dyDescent="0.2">
      <c r="A65" s="379">
        <f>AT3A_Schools_PS!A65</f>
        <v>56</v>
      </c>
      <c r="B65" s="379" t="str">
        <f>AT3A_Schools_PS!B65</f>
        <v>56-MIRZAPUR</v>
      </c>
      <c r="C65" s="379">
        <v>0</v>
      </c>
      <c r="D65" s="454" t="s">
        <v>51</v>
      </c>
      <c r="E65" s="379">
        <v>0</v>
      </c>
      <c r="F65" s="379">
        <v>0</v>
      </c>
      <c r="G65" s="402">
        <v>0</v>
      </c>
      <c r="H65" s="446">
        <v>0</v>
      </c>
      <c r="I65" s="446">
        <v>0</v>
      </c>
      <c r="J65" s="406">
        <v>0</v>
      </c>
      <c r="K65" s="406">
        <v>0</v>
      </c>
      <c r="L65" s="406">
        <v>0</v>
      </c>
      <c r="M65" s="406">
        <v>0</v>
      </c>
      <c r="N65" s="406">
        <v>0</v>
      </c>
      <c r="O65" s="406">
        <v>0</v>
      </c>
    </row>
    <row r="66" spans="1:15" ht="15" customHeight="1" x14ac:dyDescent="0.2">
      <c r="A66" s="379">
        <f>AT3A_Schools_PS!A66</f>
        <v>57</v>
      </c>
      <c r="B66" s="379" t="str">
        <f>AT3A_Schools_PS!B66</f>
        <v>57-MORADABAD</v>
      </c>
      <c r="C66" s="379">
        <v>0</v>
      </c>
      <c r="D66" s="454" t="s">
        <v>51</v>
      </c>
      <c r="E66" s="379">
        <v>0</v>
      </c>
      <c r="F66" s="379">
        <v>0</v>
      </c>
      <c r="G66" s="402">
        <v>0</v>
      </c>
      <c r="H66" s="446">
        <v>0</v>
      </c>
      <c r="I66" s="446">
        <v>0</v>
      </c>
      <c r="J66" s="406">
        <v>0</v>
      </c>
      <c r="K66" s="406">
        <v>0</v>
      </c>
      <c r="L66" s="406">
        <v>0</v>
      </c>
      <c r="M66" s="406">
        <v>0</v>
      </c>
      <c r="N66" s="406">
        <v>0</v>
      </c>
      <c r="O66" s="406">
        <v>0</v>
      </c>
    </row>
    <row r="67" spans="1:15" ht="15" customHeight="1" x14ac:dyDescent="0.2">
      <c r="A67" s="379">
        <f>AT3A_Schools_PS!A67</f>
        <v>58</v>
      </c>
      <c r="B67" s="379" t="str">
        <f>AT3A_Schools_PS!B67</f>
        <v>58-MUZAFFARNAGAR</v>
      </c>
      <c r="C67" s="379">
        <v>0</v>
      </c>
      <c r="D67" s="454" t="s">
        <v>51</v>
      </c>
      <c r="E67" s="379">
        <v>0</v>
      </c>
      <c r="F67" s="379">
        <v>0</v>
      </c>
      <c r="G67" s="402">
        <v>0</v>
      </c>
      <c r="H67" s="446">
        <v>0</v>
      </c>
      <c r="I67" s="446">
        <v>0</v>
      </c>
      <c r="J67" s="406">
        <v>0</v>
      </c>
      <c r="K67" s="406">
        <v>0</v>
      </c>
      <c r="L67" s="406">
        <v>0</v>
      </c>
      <c r="M67" s="406">
        <v>0</v>
      </c>
      <c r="N67" s="406">
        <v>0</v>
      </c>
      <c r="O67" s="406">
        <v>0</v>
      </c>
    </row>
    <row r="68" spans="1:15" ht="15" customHeight="1" x14ac:dyDescent="0.2">
      <c r="A68" s="379">
        <f>AT3A_Schools_PS!A68</f>
        <v>59</v>
      </c>
      <c r="B68" s="379" t="str">
        <f>AT3A_Schools_PS!B68</f>
        <v>59-PILIBHIT</v>
      </c>
      <c r="C68" s="379">
        <v>0</v>
      </c>
      <c r="D68" s="454" t="s">
        <v>51</v>
      </c>
      <c r="E68" s="379">
        <v>0</v>
      </c>
      <c r="F68" s="379">
        <v>0</v>
      </c>
      <c r="G68" s="402">
        <v>0</v>
      </c>
      <c r="H68" s="446">
        <v>0</v>
      </c>
      <c r="I68" s="446">
        <v>0</v>
      </c>
      <c r="J68" s="406">
        <v>0</v>
      </c>
      <c r="K68" s="406">
        <v>0</v>
      </c>
      <c r="L68" s="406">
        <v>0</v>
      </c>
      <c r="M68" s="406">
        <v>0</v>
      </c>
      <c r="N68" s="406">
        <v>0</v>
      </c>
      <c r="O68" s="406">
        <v>0</v>
      </c>
    </row>
    <row r="69" spans="1:15" ht="15" customHeight="1" x14ac:dyDescent="0.2">
      <c r="A69" s="379">
        <f>AT3A_Schools_PS!A69</f>
        <v>60</v>
      </c>
      <c r="B69" s="379" t="str">
        <f>AT3A_Schools_PS!B69</f>
        <v>60-PRATAPGARH</v>
      </c>
      <c r="C69" s="379">
        <v>0</v>
      </c>
      <c r="D69" s="454" t="s">
        <v>51</v>
      </c>
      <c r="E69" s="379">
        <v>0</v>
      </c>
      <c r="F69" s="379">
        <v>0</v>
      </c>
      <c r="G69" s="402">
        <v>0</v>
      </c>
      <c r="H69" s="446">
        <v>0</v>
      </c>
      <c r="I69" s="446">
        <v>0</v>
      </c>
      <c r="J69" s="406">
        <v>0</v>
      </c>
      <c r="K69" s="406">
        <v>0</v>
      </c>
      <c r="L69" s="406">
        <v>0</v>
      </c>
      <c r="M69" s="406">
        <v>0</v>
      </c>
      <c r="N69" s="406">
        <v>0</v>
      </c>
      <c r="O69" s="406">
        <v>0</v>
      </c>
    </row>
    <row r="70" spans="1:15" ht="15" customHeight="1" x14ac:dyDescent="0.2">
      <c r="A70" s="379">
        <f>AT3A_Schools_PS!A70</f>
        <v>61</v>
      </c>
      <c r="B70" s="379" t="str">
        <f>AT3A_Schools_PS!B70</f>
        <v>61-RAI BAREILY</v>
      </c>
      <c r="C70" s="350">
        <v>0</v>
      </c>
      <c r="D70" s="454" t="s">
        <v>51</v>
      </c>
      <c r="E70" s="350">
        <v>0</v>
      </c>
      <c r="F70" s="350">
        <v>0</v>
      </c>
      <c r="G70" s="451">
        <v>0</v>
      </c>
      <c r="H70" s="452">
        <v>0</v>
      </c>
      <c r="I70" s="452">
        <v>0</v>
      </c>
      <c r="J70" s="453">
        <v>0</v>
      </c>
      <c r="K70" s="453">
        <v>0</v>
      </c>
      <c r="L70" s="453">
        <v>0</v>
      </c>
      <c r="M70" s="453">
        <v>0</v>
      </c>
      <c r="N70" s="453">
        <v>0</v>
      </c>
      <c r="O70" s="453">
        <v>0</v>
      </c>
    </row>
    <row r="71" spans="1:15" ht="15" customHeight="1" x14ac:dyDescent="0.2">
      <c r="A71" s="379">
        <f>AT3A_Schools_PS!A71</f>
        <v>62</v>
      </c>
      <c r="B71" s="379" t="str">
        <f>AT3A_Schools_PS!B71</f>
        <v>62-RAMPUR</v>
      </c>
      <c r="C71" s="350">
        <v>0</v>
      </c>
      <c r="D71" s="454" t="s">
        <v>51</v>
      </c>
      <c r="E71" s="350">
        <v>0</v>
      </c>
      <c r="F71" s="350">
        <v>0</v>
      </c>
      <c r="G71" s="451">
        <v>0</v>
      </c>
      <c r="H71" s="452">
        <v>0</v>
      </c>
      <c r="I71" s="452">
        <v>0</v>
      </c>
      <c r="J71" s="453">
        <v>0</v>
      </c>
      <c r="K71" s="453">
        <v>0</v>
      </c>
      <c r="L71" s="453">
        <v>0</v>
      </c>
      <c r="M71" s="453">
        <v>0</v>
      </c>
      <c r="N71" s="453">
        <v>0</v>
      </c>
      <c r="O71" s="453">
        <v>0</v>
      </c>
    </row>
    <row r="72" spans="1:15" ht="15" customHeight="1" x14ac:dyDescent="0.2">
      <c r="A72" s="379">
        <f>AT3A_Schools_PS!A72</f>
        <v>63</v>
      </c>
      <c r="B72" s="379" t="str">
        <f>AT3A_Schools_PS!B72</f>
        <v>63-SAHARANPUR</v>
      </c>
      <c r="C72" s="350">
        <v>0</v>
      </c>
      <c r="D72" s="454" t="s">
        <v>51</v>
      </c>
      <c r="E72" s="350">
        <v>0</v>
      </c>
      <c r="F72" s="350">
        <v>0</v>
      </c>
      <c r="G72" s="451">
        <v>0</v>
      </c>
      <c r="H72" s="452">
        <v>0</v>
      </c>
      <c r="I72" s="452">
        <v>0</v>
      </c>
      <c r="J72" s="453">
        <v>0</v>
      </c>
      <c r="K72" s="453">
        <v>0</v>
      </c>
      <c r="L72" s="453">
        <v>0</v>
      </c>
      <c r="M72" s="453">
        <v>0</v>
      </c>
      <c r="N72" s="453">
        <v>0</v>
      </c>
      <c r="O72" s="453">
        <v>0</v>
      </c>
    </row>
    <row r="73" spans="1:15" ht="15" customHeight="1" x14ac:dyDescent="0.2">
      <c r="A73" s="379">
        <f>AT3A_Schools_PS!A73</f>
        <v>64</v>
      </c>
      <c r="B73" s="379" t="str">
        <f>AT3A_Schools_PS!B73</f>
        <v>64-SANTKABIR NAGAR</v>
      </c>
      <c r="C73" s="350">
        <v>0</v>
      </c>
      <c r="D73" s="454" t="s">
        <v>51</v>
      </c>
      <c r="E73" s="350">
        <v>0</v>
      </c>
      <c r="F73" s="350">
        <v>0</v>
      </c>
      <c r="G73" s="451">
        <v>0</v>
      </c>
      <c r="H73" s="452">
        <v>0</v>
      </c>
      <c r="I73" s="452">
        <v>0</v>
      </c>
      <c r="J73" s="453">
        <v>0</v>
      </c>
      <c r="K73" s="453">
        <v>0</v>
      </c>
      <c r="L73" s="453">
        <v>0</v>
      </c>
      <c r="M73" s="453">
        <v>0</v>
      </c>
      <c r="N73" s="453">
        <v>0</v>
      </c>
      <c r="O73" s="453">
        <v>0</v>
      </c>
    </row>
    <row r="74" spans="1:15" ht="15" customHeight="1" x14ac:dyDescent="0.2">
      <c r="A74" s="379">
        <f>AT3A_Schools_PS!A74</f>
        <v>65</v>
      </c>
      <c r="B74" s="379" t="str">
        <f>AT3A_Schools_PS!B74</f>
        <v>65-SHAHJAHANPUR</v>
      </c>
      <c r="C74" s="350">
        <v>0</v>
      </c>
      <c r="D74" s="454" t="s">
        <v>51</v>
      </c>
      <c r="E74" s="350">
        <v>0</v>
      </c>
      <c r="F74" s="350">
        <v>0</v>
      </c>
      <c r="G74" s="451">
        <v>0</v>
      </c>
      <c r="H74" s="452">
        <v>0</v>
      </c>
      <c r="I74" s="452">
        <v>0</v>
      </c>
      <c r="J74" s="453">
        <v>0</v>
      </c>
      <c r="K74" s="453">
        <v>0</v>
      </c>
      <c r="L74" s="453">
        <v>0</v>
      </c>
      <c r="M74" s="453">
        <v>0</v>
      </c>
      <c r="N74" s="453">
        <v>0</v>
      </c>
      <c r="O74" s="453">
        <v>0</v>
      </c>
    </row>
    <row r="75" spans="1:15" ht="15" customHeight="1" x14ac:dyDescent="0.2">
      <c r="A75" s="379">
        <f>AT3A_Schools_PS!A75</f>
        <v>66</v>
      </c>
      <c r="B75" s="379" t="str">
        <f>AT3A_Schools_PS!B75</f>
        <v>66-SHRAWASTI</v>
      </c>
      <c r="C75" s="350">
        <v>0</v>
      </c>
      <c r="D75" s="454" t="s">
        <v>51</v>
      </c>
      <c r="E75" s="350">
        <v>0</v>
      </c>
      <c r="F75" s="350">
        <v>0</v>
      </c>
      <c r="G75" s="451">
        <v>0</v>
      </c>
      <c r="H75" s="452">
        <v>0</v>
      </c>
      <c r="I75" s="452">
        <v>0</v>
      </c>
      <c r="J75" s="453">
        <v>0</v>
      </c>
      <c r="K75" s="453">
        <v>0</v>
      </c>
      <c r="L75" s="453">
        <v>0</v>
      </c>
      <c r="M75" s="453">
        <v>0</v>
      </c>
      <c r="N75" s="453">
        <v>0</v>
      </c>
      <c r="O75" s="453">
        <v>0</v>
      </c>
    </row>
    <row r="76" spans="1:15" ht="15" customHeight="1" x14ac:dyDescent="0.2">
      <c r="A76" s="379">
        <f>AT3A_Schools_PS!A76</f>
        <v>67</v>
      </c>
      <c r="B76" s="379" t="str">
        <f>AT3A_Schools_PS!B76</f>
        <v>67-SIDDHARTHNAGAR</v>
      </c>
      <c r="C76" s="350">
        <v>0</v>
      </c>
      <c r="D76" s="454" t="s">
        <v>51</v>
      </c>
      <c r="E76" s="350">
        <v>0</v>
      </c>
      <c r="F76" s="350">
        <v>0</v>
      </c>
      <c r="G76" s="451">
        <v>0</v>
      </c>
      <c r="H76" s="452">
        <v>0</v>
      </c>
      <c r="I76" s="452">
        <v>0</v>
      </c>
      <c r="J76" s="453">
        <v>0</v>
      </c>
      <c r="K76" s="453">
        <v>0</v>
      </c>
      <c r="L76" s="453">
        <v>0</v>
      </c>
      <c r="M76" s="453">
        <v>0</v>
      </c>
      <c r="N76" s="453">
        <v>0</v>
      </c>
      <c r="O76" s="453">
        <v>0</v>
      </c>
    </row>
    <row r="77" spans="1:15" ht="15" customHeight="1" x14ac:dyDescent="0.2">
      <c r="A77" s="379">
        <f>AT3A_Schools_PS!A77</f>
        <v>68</v>
      </c>
      <c r="B77" s="379" t="str">
        <f>AT3A_Schools_PS!B77</f>
        <v>68-SITAPUR</v>
      </c>
      <c r="C77" s="350">
        <v>0</v>
      </c>
      <c r="D77" s="454" t="s">
        <v>51</v>
      </c>
      <c r="E77" s="350">
        <v>0</v>
      </c>
      <c r="F77" s="350">
        <v>0</v>
      </c>
      <c r="G77" s="451">
        <v>0</v>
      </c>
      <c r="H77" s="452">
        <v>0</v>
      </c>
      <c r="I77" s="452">
        <v>0</v>
      </c>
      <c r="J77" s="453">
        <v>0</v>
      </c>
      <c r="K77" s="453">
        <v>0</v>
      </c>
      <c r="L77" s="453">
        <v>0</v>
      </c>
      <c r="M77" s="453">
        <v>0</v>
      </c>
      <c r="N77" s="453">
        <v>0</v>
      </c>
      <c r="O77" s="453">
        <v>0</v>
      </c>
    </row>
    <row r="78" spans="1:15" ht="15" customHeight="1" x14ac:dyDescent="0.2">
      <c r="A78" s="379">
        <f>AT3A_Schools_PS!A78</f>
        <v>69</v>
      </c>
      <c r="B78" s="379" t="str">
        <f>AT3A_Schools_PS!B78</f>
        <v>69-SONBHADRA</v>
      </c>
      <c r="C78" s="350">
        <v>0</v>
      </c>
      <c r="D78" s="454" t="s">
        <v>51</v>
      </c>
      <c r="E78" s="350">
        <v>0</v>
      </c>
      <c r="F78" s="350">
        <v>0</v>
      </c>
      <c r="G78" s="451">
        <v>0</v>
      </c>
      <c r="H78" s="452">
        <v>0</v>
      </c>
      <c r="I78" s="452">
        <v>0</v>
      </c>
      <c r="J78" s="453">
        <v>0</v>
      </c>
      <c r="K78" s="453">
        <v>0</v>
      </c>
      <c r="L78" s="453">
        <v>0</v>
      </c>
      <c r="M78" s="453">
        <v>0</v>
      </c>
      <c r="N78" s="453">
        <v>0</v>
      </c>
      <c r="O78" s="453">
        <v>0</v>
      </c>
    </row>
    <row r="79" spans="1:15" ht="15" customHeight="1" x14ac:dyDescent="0.2">
      <c r="A79" s="379">
        <f>AT3A_Schools_PS!A79</f>
        <v>70</v>
      </c>
      <c r="B79" s="379" t="str">
        <f>AT3A_Schools_PS!B79</f>
        <v>70-SULTANPUR</v>
      </c>
      <c r="C79" s="350">
        <v>0</v>
      </c>
      <c r="D79" s="454" t="s">
        <v>51</v>
      </c>
      <c r="E79" s="350">
        <v>0</v>
      </c>
      <c r="F79" s="350">
        <v>0</v>
      </c>
      <c r="G79" s="451">
        <v>0</v>
      </c>
      <c r="H79" s="452">
        <v>0</v>
      </c>
      <c r="I79" s="452">
        <v>0</v>
      </c>
      <c r="J79" s="453">
        <v>0</v>
      </c>
      <c r="K79" s="453">
        <v>0</v>
      </c>
      <c r="L79" s="453">
        <v>0</v>
      </c>
      <c r="M79" s="453">
        <v>0</v>
      </c>
      <c r="N79" s="453">
        <v>0</v>
      </c>
      <c r="O79" s="453">
        <v>0</v>
      </c>
    </row>
    <row r="80" spans="1:15" ht="15" customHeight="1" x14ac:dyDescent="0.2">
      <c r="A80" s="379">
        <f>AT3A_Schools_PS!A80</f>
        <v>71</v>
      </c>
      <c r="B80" s="379" t="str">
        <f>AT3A_Schools_PS!B80</f>
        <v>71-UNNAO</v>
      </c>
      <c r="C80" s="350">
        <v>0</v>
      </c>
      <c r="D80" s="454" t="s">
        <v>51</v>
      </c>
      <c r="E80" s="350">
        <v>0</v>
      </c>
      <c r="F80" s="350">
        <v>0</v>
      </c>
      <c r="G80" s="451">
        <v>0</v>
      </c>
      <c r="H80" s="452">
        <v>0</v>
      </c>
      <c r="I80" s="452">
        <v>0</v>
      </c>
      <c r="J80" s="453">
        <v>0</v>
      </c>
      <c r="K80" s="453">
        <v>0</v>
      </c>
      <c r="L80" s="453">
        <v>0</v>
      </c>
      <c r="M80" s="453">
        <v>0</v>
      </c>
      <c r="N80" s="453">
        <v>0</v>
      </c>
      <c r="O80" s="453">
        <v>0</v>
      </c>
    </row>
    <row r="81" spans="1:15" ht="15" customHeight="1" x14ac:dyDescent="0.2">
      <c r="A81" s="379">
        <f>AT3A_Schools_PS!A81</f>
        <v>72</v>
      </c>
      <c r="B81" s="379" t="str">
        <f>AT3A_Schools_PS!B81</f>
        <v>72-VARANASI</v>
      </c>
      <c r="C81" s="350">
        <v>0</v>
      </c>
      <c r="D81" s="454" t="s">
        <v>51</v>
      </c>
      <c r="E81" s="350">
        <v>0</v>
      </c>
      <c r="F81" s="350">
        <v>0</v>
      </c>
      <c r="G81" s="451">
        <v>0</v>
      </c>
      <c r="H81" s="452">
        <v>0</v>
      </c>
      <c r="I81" s="452">
        <v>0</v>
      </c>
      <c r="J81" s="453">
        <v>0</v>
      </c>
      <c r="K81" s="453">
        <v>0</v>
      </c>
      <c r="L81" s="453">
        <v>0</v>
      </c>
      <c r="M81" s="453">
        <v>0</v>
      </c>
      <c r="N81" s="453">
        <v>0</v>
      </c>
      <c r="O81" s="453">
        <v>0</v>
      </c>
    </row>
    <row r="82" spans="1:15" ht="15" customHeight="1" x14ac:dyDescent="0.2">
      <c r="A82" s="379">
        <f>AT3A_Schools_PS!A82</f>
        <v>73</v>
      </c>
      <c r="B82" s="379" t="str">
        <f>AT3A_Schools_PS!B82</f>
        <v>73-SAMBHAL</v>
      </c>
      <c r="C82" s="350">
        <v>0</v>
      </c>
      <c r="D82" s="454" t="s">
        <v>51</v>
      </c>
      <c r="E82" s="350">
        <v>0</v>
      </c>
      <c r="F82" s="350">
        <v>0</v>
      </c>
      <c r="G82" s="451">
        <v>0</v>
      </c>
      <c r="H82" s="452">
        <v>0</v>
      </c>
      <c r="I82" s="452">
        <v>0</v>
      </c>
      <c r="J82" s="453">
        <v>0</v>
      </c>
      <c r="K82" s="453">
        <v>0</v>
      </c>
      <c r="L82" s="453">
        <v>0</v>
      </c>
      <c r="M82" s="453">
        <v>0</v>
      </c>
      <c r="N82" s="453">
        <v>0</v>
      </c>
      <c r="O82" s="453">
        <v>0</v>
      </c>
    </row>
    <row r="83" spans="1:15" ht="15" customHeight="1" x14ac:dyDescent="0.2">
      <c r="A83" s="379">
        <f>AT3A_Schools_PS!A83</f>
        <v>74</v>
      </c>
      <c r="B83" s="379" t="str">
        <f>AT3A_Schools_PS!B83</f>
        <v>74-HAPUR</v>
      </c>
      <c r="C83" s="350">
        <v>0</v>
      </c>
      <c r="D83" s="454" t="s">
        <v>51</v>
      </c>
      <c r="E83" s="350">
        <v>0</v>
      </c>
      <c r="F83" s="350">
        <v>0</v>
      </c>
      <c r="G83" s="451">
        <v>0</v>
      </c>
      <c r="H83" s="452">
        <v>0</v>
      </c>
      <c r="I83" s="452">
        <v>0</v>
      </c>
      <c r="J83" s="453">
        <v>0</v>
      </c>
      <c r="K83" s="453">
        <v>0</v>
      </c>
      <c r="L83" s="453">
        <v>0</v>
      </c>
      <c r="M83" s="453">
        <v>0</v>
      </c>
      <c r="N83" s="453">
        <v>0</v>
      </c>
      <c r="O83" s="453">
        <v>0</v>
      </c>
    </row>
    <row r="84" spans="1:15" ht="15" customHeight="1" x14ac:dyDescent="0.2">
      <c r="A84" s="379">
        <f>AT3A_Schools_PS!A84</f>
        <v>75</v>
      </c>
      <c r="B84" s="379" t="str">
        <f>AT3A_Schools_PS!B84</f>
        <v>75-SHAMLI</v>
      </c>
      <c r="C84" s="350">
        <v>0</v>
      </c>
      <c r="D84" s="454" t="s">
        <v>51</v>
      </c>
      <c r="E84" s="350">
        <v>0</v>
      </c>
      <c r="F84" s="350">
        <v>0</v>
      </c>
      <c r="G84" s="451">
        <v>0</v>
      </c>
      <c r="H84" s="452">
        <v>0</v>
      </c>
      <c r="I84" s="452">
        <v>0</v>
      </c>
      <c r="J84" s="453">
        <v>0</v>
      </c>
      <c r="K84" s="453">
        <v>0</v>
      </c>
      <c r="L84" s="453">
        <v>0</v>
      </c>
      <c r="M84" s="453">
        <v>0</v>
      </c>
      <c r="N84" s="453">
        <v>0</v>
      </c>
      <c r="O84" s="453">
        <v>0</v>
      </c>
    </row>
    <row r="85" spans="1:15" ht="12.75" x14ac:dyDescent="0.2"/>
    <row r="86" spans="1:15" ht="12.75" x14ac:dyDescent="0.2"/>
    <row r="87" spans="1:15" ht="12.75" x14ac:dyDescent="0.2"/>
    <row r="88" spans="1:15" ht="12.75" x14ac:dyDescent="0.2"/>
    <row r="89" spans="1:15" ht="12.75" x14ac:dyDescent="0.2">
      <c r="A89" s="347" t="str">
        <f>AT_2A_fundflow!A73</f>
        <v>Date:</v>
      </c>
      <c r="M89" s="388" t="str">
        <f>'AT-1'!J46</f>
        <v>(Signature)</v>
      </c>
    </row>
    <row r="90" spans="1:15" ht="12.75" x14ac:dyDescent="0.2">
      <c r="A90" s="347" t="str">
        <f>AT_2A_fundflow!A74</f>
        <v>Place: LUCKNOW</v>
      </c>
      <c r="M90" s="388" t="str">
        <f>'AT-1'!J47</f>
        <v>Secretary Basic Education Department</v>
      </c>
    </row>
    <row r="91" spans="1:15" ht="12.75" x14ac:dyDescent="0.2">
      <c r="L91" s="388" t="str">
        <f>'AT-1'!I48</f>
        <v>Seal:</v>
      </c>
      <c r="O91" s="388"/>
    </row>
  </sheetData>
  <mergeCells count="14">
    <mergeCell ref="L6:M6"/>
    <mergeCell ref="A2:O2"/>
    <mergeCell ref="A3:O3"/>
    <mergeCell ref="A4:O4"/>
    <mergeCell ref="N6:O6"/>
    <mergeCell ref="J6:K6"/>
    <mergeCell ref="H6:I6"/>
    <mergeCell ref="F6:F7"/>
    <mergeCell ref="G6:G7"/>
    <mergeCell ref="E6:E7"/>
    <mergeCell ref="B6:B7"/>
    <mergeCell ref="A6:A7"/>
    <mergeCell ref="C6:C7"/>
    <mergeCell ref="D6:D7"/>
  </mergeCells>
  <printOptions horizontalCentered="1"/>
  <pageMargins left="0.59055118110236227" right="0.59055118110236227" top="0.78740157480314965" bottom="0.59055118110236227" header="0.78740157480314965" footer="0.39370078740157483"/>
  <pageSetup paperSize="9" scale="77" fitToHeight="0" pageOrder="overThenDown" orientation="landscape" cellComments="atEnd" r:id="rId1"/>
  <headerFooter>
    <oddFooter>&amp;R&amp;P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AC91"/>
  <sheetViews>
    <sheetView view="pageBreakPreview" zoomScaleSheetLayoutView="100" workbookViewId="0">
      <pane xSplit="2" ySplit="9" topLeftCell="C73"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28515625" style="386" customWidth="1"/>
    <col min="2" max="2" width="21.7109375" style="386" bestFit="1" customWidth="1"/>
    <col min="3" max="3" width="10.7109375" style="386" bestFit="1" customWidth="1"/>
    <col min="4" max="4" width="12" style="386" customWidth="1"/>
    <col min="5" max="5" width="7" style="386" bestFit="1" customWidth="1"/>
    <col min="6" max="10" width="7.28515625" style="386" customWidth="1"/>
    <col min="11" max="11" width="8.5703125" style="386" customWidth="1"/>
    <col min="12" max="15" width="7.28515625" style="386" customWidth="1"/>
    <col min="16" max="16" width="8" style="386" customWidth="1"/>
    <col min="17" max="16384" width="14.42578125" style="386"/>
  </cols>
  <sheetData>
    <row r="1" spans="1:29" ht="12.75" x14ac:dyDescent="0.2">
      <c r="A1" s="311"/>
      <c r="B1" s="311"/>
      <c r="C1" s="311"/>
      <c r="D1" s="311"/>
      <c r="E1" s="311"/>
      <c r="F1" s="311"/>
      <c r="G1" s="311"/>
      <c r="H1" s="595"/>
      <c r="I1" s="595"/>
      <c r="J1" s="311"/>
      <c r="K1" s="311"/>
      <c r="L1" s="311"/>
      <c r="M1" s="354"/>
      <c r="N1" s="354"/>
      <c r="O1" s="354"/>
      <c r="P1" s="354" t="s">
        <v>697</v>
      </c>
    </row>
    <row r="2" spans="1:29" ht="12.75" x14ac:dyDescent="0.2">
      <c r="A2" s="594" t="str">
        <f>'AT-2-S1 BUDGET'!A2</f>
        <v>[Mid Day Meal Scheme, U.P.]</v>
      </c>
      <c r="B2" s="595"/>
      <c r="C2" s="595"/>
      <c r="D2" s="595"/>
      <c r="E2" s="595"/>
      <c r="F2" s="595"/>
      <c r="G2" s="595"/>
      <c r="H2" s="595"/>
      <c r="I2" s="595"/>
      <c r="J2" s="595"/>
      <c r="K2" s="595"/>
      <c r="L2" s="595"/>
      <c r="M2" s="595"/>
      <c r="N2" s="595"/>
      <c r="O2" s="595"/>
      <c r="P2" s="595"/>
    </row>
    <row r="3" spans="1:29" ht="23.25" x14ac:dyDescent="0.2">
      <c r="A3" s="597" t="str">
        <f>'AT-2-S1 BUDGET'!A3</f>
        <v>Annual Work Plan and Budget 2018-19</v>
      </c>
      <c r="B3" s="595"/>
      <c r="C3" s="595"/>
      <c r="D3" s="595"/>
      <c r="E3" s="595"/>
      <c r="F3" s="595"/>
      <c r="G3" s="595"/>
      <c r="H3" s="595"/>
      <c r="I3" s="595"/>
      <c r="J3" s="595"/>
      <c r="K3" s="595"/>
      <c r="L3" s="595"/>
      <c r="M3" s="595"/>
      <c r="N3" s="595"/>
      <c r="O3" s="595"/>
      <c r="P3" s="595"/>
    </row>
    <row r="4" spans="1:29" ht="12.75" x14ac:dyDescent="0.2">
      <c r="A4" s="602" t="s">
        <v>698</v>
      </c>
      <c r="B4" s="595"/>
      <c r="C4" s="595"/>
      <c r="D4" s="595"/>
      <c r="E4" s="595"/>
      <c r="F4" s="595"/>
      <c r="G4" s="595"/>
      <c r="H4" s="595"/>
      <c r="I4" s="595"/>
      <c r="J4" s="595"/>
      <c r="K4" s="595"/>
      <c r="L4" s="595"/>
      <c r="M4" s="595"/>
      <c r="N4" s="595"/>
      <c r="O4" s="595"/>
      <c r="P4" s="595"/>
    </row>
    <row r="5" spans="1:29" ht="12.75" x14ac:dyDescent="0.2">
      <c r="A5" s="321" t="str">
        <f>AT_2A_fundflow!A5</f>
        <v>State: UTTAR PRADESH</v>
      </c>
      <c r="B5" s="311"/>
      <c r="C5" s="311"/>
      <c r="D5" s="311"/>
      <c r="E5" s="311"/>
      <c r="F5" s="311"/>
      <c r="G5" s="311"/>
      <c r="H5" s="311"/>
      <c r="I5" s="311"/>
      <c r="J5" s="311"/>
      <c r="K5" s="409"/>
      <c r="L5" s="409"/>
      <c r="M5" s="308"/>
      <c r="N5" s="308"/>
      <c r="O5" s="308"/>
      <c r="P5" s="308" t="str">
        <f>AT_2A_fundflow!U5</f>
        <v>(For the Period 01.04.17 to 31.03.18)</v>
      </c>
    </row>
    <row r="6" spans="1:29" ht="42" customHeight="1" x14ac:dyDescent="0.2">
      <c r="A6" s="603" t="s">
        <v>91</v>
      </c>
      <c r="B6" s="603" t="s">
        <v>99</v>
      </c>
      <c r="C6" s="603" t="s">
        <v>699</v>
      </c>
      <c r="D6" s="603" t="s">
        <v>700</v>
      </c>
      <c r="E6" s="605" t="s">
        <v>701</v>
      </c>
      <c r="F6" s="606"/>
      <c r="G6" s="606"/>
      <c r="H6" s="606"/>
      <c r="I6" s="606"/>
      <c r="J6" s="606"/>
      <c r="K6" s="606"/>
      <c r="L6" s="606"/>
      <c r="M6" s="606"/>
      <c r="N6" s="606"/>
      <c r="O6" s="606"/>
      <c r="P6" s="607"/>
    </row>
    <row r="7" spans="1:29" ht="24.75" customHeight="1" x14ac:dyDescent="0.2">
      <c r="A7" s="604"/>
      <c r="B7" s="604"/>
      <c r="C7" s="604"/>
      <c r="D7" s="604"/>
      <c r="E7" s="310" t="s">
        <v>702</v>
      </c>
      <c r="F7" s="310" t="s">
        <v>703</v>
      </c>
      <c r="G7" s="310" t="s">
        <v>704</v>
      </c>
      <c r="H7" s="310" t="s">
        <v>705</v>
      </c>
      <c r="I7" s="310" t="s">
        <v>706</v>
      </c>
      <c r="J7" s="310" t="s">
        <v>707</v>
      </c>
      <c r="K7" s="310" t="s">
        <v>708</v>
      </c>
      <c r="L7" s="310" t="s">
        <v>709</v>
      </c>
      <c r="M7" s="310" t="s">
        <v>710</v>
      </c>
      <c r="N7" s="310" t="s">
        <v>711</v>
      </c>
      <c r="O7" s="310" t="s">
        <v>712</v>
      </c>
      <c r="P7" s="310" t="s">
        <v>713</v>
      </c>
    </row>
    <row r="8" spans="1:29" ht="12.75" x14ac:dyDescent="0.2">
      <c r="A8" s="310">
        <v>1</v>
      </c>
      <c r="B8" s="310">
        <v>2</v>
      </c>
      <c r="C8" s="310">
        <v>3</v>
      </c>
      <c r="D8" s="310">
        <v>4</v>
      </c>
      <c r="E8" s="310">
        <v>5</v>
      </c>
      <c r="F8" s="310">
        <v>6</v>
      </c>
      <c r="G8" s="310">
        <v>7</v>
      </c>
      <c r="H8" s="310">
        <v>8</v>
      </c>
      <c r="I8" s="310">
        <v>9</v>
      </c>
      <c r="J8" s="310">
        <v>10</v>
      </c>
      <c r="K8" s="310">
        <v>11</v>
      </c>
      <c r="L8" s="310">
        <v>12</v>
      </c>
      <c r="M8" s="310">
        <v>13</v>
      </c>
      <c r="N8" s="310">
        <v>14</v>
      </c>
      <c r="O8" s="310">
        <v>15</v>
      </c>
      <c r="P8" s="310">
        <v>16</v>
      </c>
    </row>
    <row r="9" spans="1:29" ht="12.75" x14ac:dyDescent="0.2">
      <c r="A9" s="314"/>
      <c r="B9" s="314" t="s">
        <v>11</v>
      </c>
      <c r="C9" s="314">
        <f t="shared" ref="C9:P9" si="0">SUM(C10:C84)</f>
        <v>167845</v>
      </c>
      <c r="D9" s="314">
        <f t="shared" si="0"/>
        <v>160389</v>
      </c>
      <c r="E9" s="314">
        <f t="shared" si="0"/>
        <v>157242</v>
      </c>
      <c r="F9" s="314">
        <f t="shared" si="0"/>
        <v>157102</v>
      </c>
      <c r="G9" s="314">
        <f t="shared" si="0"/>
        <v>156995</v>
      </c>
      <c r="H9" s="314">
        <f t="shared" si="0"/>
        <v>156725</v>
      </c>
      <c r="I9" s="314">
        <f t="shared" si="0"/>
        <v>156653</v>
      </c>
      <c r="J9" s="314">
        <f t="shared" si="0"/>
        <v>156358</v>
      </c>
      <c r="K9" s="314">
        <f t="shared" si="0"/>
        <v>155587</v>
      </c>
      <c r="L9" s="314">
        <f t="shared" si="0"/>
        <v>152961</v>
      </c>
      <c r="M9" s="314">
        <f t="shared" si="0"/>
        <v>149909</v>
      </c>
      <c r="N9" s="314">
        <f t="shared" si="0"/>
        <v>131962</v>
      </c>
      <c r="O9" s="314">
        <f t="shared" si="0"/>
        <v>118882</v>
      </c>
      <c r="P9" s="314">
        <f t="shared" si="0"/>
        <v>101905</v>
      </c>
      <c r="Q9" s="222"/>
      <c r="R9" s="222"/>
      <c r="S9" s="222"/>
      <c r="T9" s="222"/>
      <c r="U9" s="222"/>
      <c r="V9" s="222"/>
      <c r="W9" s="222"/>
      <c r="X9" s="222"/>
      <c r="Y9" s="222"/>
      <c r="Z9" s="222"/>
      <c r="AA9" s="222"/>
      <c r="AB9" s="222"/>
      <c r="AC9" s="222"/>
    </row>
    <row r="10" spans="1:29" ht="12.75" x14ac:dyDescent="0.2">
      <c r="A10" s="316">
        <f>AT3A_Schools_PS!A10</f>
        <v>1</v>
      </c>
      <c r="B10" s="316" t="str">
        <f>AT3A_Schools_PS!B10</f>
        <v>01-AGRA</v>
      </c>
      <c r="C10" s="438">
        <f>'AT-3'!G9</f>
        <v>3024</v>
      </c>
      <c r="D10" s="316">
        <v>2731</v>
      </c>
      <c r="E10" s="316">
        <v>2595</v>
      </c>
      <c r="F10" s="316">
        <v>2594</v>
      </c>
      <c r="G10" s="316">
        <v>2593</v>
      </c>
      <c r="H10" s="316">
        <v>2589</v>
      </c>
      <c r="I10" s="316">
        <v>2588</v>
      </c>
      <c r="J10" s="316">
        <v>2586</v>
      </c>
      <c r="K10" s="316">
        <v>2463</v>
      </c>
      <c r="L10" s="316">
        <v>2444</v>
      </c>
      <c r="M10" s="316">
        <v>2187</v>
      </c>
      <c r="N10" s="316">
        <v>1938</v>
      </c>
      <c r="O10" s="316">
        <v>1471</v>
      </c>
      <c r="P10" s="316">
        <v>637</v>
      </c>
    </row>
    <row r="11" spans="1:29" ht="12.75" x14ac:dyDescent="0.2">
      <c r="A11" s="316">
        <f>AT3A_Schools_PS!A11</f>
        <v>2</v>
      </c>
      <c r="B11" s="316" t="str">
        <f>AT3A_Schools_PS!B11</f>
        <v>02-ALIGARH</v>
      </c>
      <c r="C11" s="438">
        <f>'AT-3'!G10</f>
        <v>2644</v>
      </c>
      <c r="D11" s="316">
        <v>2443</v>
      </c>
      <c r="E11" s="316">
        <v>2435</v>
      </c>
      <c r="F11" s="316">
        <v>2435</v>
      </c>
      <c r="G11" s="316">
        <v>2435</v>
      </c>
      <c r="H11" s="316">
        <v>2435</v>
      </c>
      <c r="I11" s="316">
        <v>2435</v>
      </c>
      <c r="J11" s="316">
        <v>2435</v>
      </c>
      <c r="K11" s="316">
        <v>2435</v>
      </c>
      <c r="L11" s="316">
        <v>2435</v>
      </c>
      <c r="M11" s="316">
        <v>2435</v>
      </c>
      <c r="N11" s="316">
        <v>2435</v>
      </c>
      <c r="O11" s="316">
        <v>2435</v>
      </c>
      <c r="P11" s="316">
        <v>2414</v>
      </c>
    </row>
    <row r="12" spans="1:29" ht="12.75" x14ac:dyDescent="0.2">
      <c r="A12" s="316">
        <f>AT3A_Schools_PS!A12</f>
        <v>3</v>
      </c>
      <c r="B12" s="316" t="str">
        <f>AT3A_Schools_PS!B12</f>
        <v>03-ALLAHABAD</v>
      </c>
      <c r="C12" s="438">
        <f>'AT-3'!G11</f>
        <v>3887</v>
      </c>
      <c r="D12" s="316">
        <v>3840</v>
      </c>
      <c r="E12" s="316">
        <v>3712</v>
      </c>
      <c r="F12" s="316">
        <v>3710</v>
      </c>
      <c r="G12" s="316">
        <v>3710</v>
      </c>
      <c r="H12" s="316">
        <v>3697</v>
      </c>
      <c r="I12" s="316">
        <v>3695</v>
      </c>
      <c r="J12" s="316">
        <v>3691</v>
      </c>
      <c r="K12" s="316">
        <v>3641</v>
      </c>
      <c r="L12" s="316">
        <v>3531</v>
      </c>
      <c r="M12" s="316">
        <v>3524</v>
      </c>
      <c r="N12" s="316">
        <v>2207</v>
      </c>
      <c r="O12" s="316">
        <v>1644</v>
      </c>
      <c r="P12" s="316">
        <v>1383</v>
      </c>
    </row>
    <row r="13" spans="1:29" ht="12.75" x14ac:dyDescent="0.2">
      <c r="A13" s="316">
        <f>AT3A_Schools_PS!A13</f>
        <v>4</v>
      </c>
      <c r="B13" s="316" t="str">
        <f>AT3A_Schools_PS!B13</f>
        <v>04-AMBEDKAR NAGAR</v>
      </c>
      <c r="C13" s="438">
        <f>'AT-3'!G12</f>
        <v>2049</v>
      </c>
      <c r="D13" s="316">
        <v>2031</v>
      </c>
      <c r="E13" s="316">
        <v>2031</v>
      </c>
      <c r="F13" s="316">
        <v>2031</v>
      </c>
      <c r="G13" s="316">
        <v>2031</v>
      </c>
      <c r="H13" s="316">
        <v>2031</v>
      </c>
      <c r="I13" s="316">
        <v>2031</v>
      </c>
      <c r="J13" s="316">
        <v>2031</v>
      </c>
      <c r="K13" s="316">
        <v>2031</v>
      </c>
      <c r="L13" s="316">
        <v>2031</v>
      </c>
      <c r="M13" s="316">
        <v>2030</v>
      </c>
      <c r="N13" s="316">
        <v>2027</v>
      </c>
      <c r="O13" s="316">
        <v>2022</v>
      </c>
      <c r="P13" s="316">
        <v>2012</v>
      </c>
    </row>
    <row r="14" spans="1:29" ht="12.75" x14ac:dyDescent="0.2">
      <c r="A14" s="316">
        <f>AT3A_Schools_PS!A14</f>
        <v>5</v>
      </c>
      <c r="B14" s="316" t="str">
        <f>AT3A_Schools_PS!B14</f>
        <v>05-AURAIYA</v>
      </c>
      <c r="C14" s="438">
        <f>'AT-3'!G13</f>
        <v>1638</v>
      </c>
      <c r="D14" s="316">
        <v>1644</v>
      </c>
      <c r="E14" s="316">
        <v>1639</v>
      </c>
      <c r="F14" s="316">
        <v>1639</v>
      </c>
      <c r="G14" s="316">
        <v>1639</v>
      </c>
      <c r="H14" s="316">
        <v>1639</v>
      </c>
      <c r="I14" s="316">
        <v>1639</v>
      </c>
      <c r="J14" s="316">
        <v>1639</v>
      </c>
      <c r="K14" s="316">
        <v>1639</v>
      </c>
      <c r="L14" s="316">
        <v>1639</v>
      </c>
      <c r="M14" s="316">
        <v>1639</v>
      </c>
      <c r="N14" s="316">
        <v>1639</v>
      </c>
      <c r="O14" s="316">
        <v>1639</v>
      </c>
      <c r="P14" s="316">
        <v>1638</v>
      </c>
    </row>
    <row r="15" spans="1:29" ht="12.75" x14ac:dyDescent="0.2">
      <c r="A15" s="316">
        <f>AT3A_Schools_PS!A15</f>
        <v>6</v>
      </c>
      <c r="B15" s="316" t="str">
        <f>AT3A_Schools_PS!B15</f>
        <v>06-AZAMGARH</v>
      </c>
      <c r="C15" s="438">
        <f>'AT-3'!G14</f>
        <v>3564</v>
      </c>
      <c r="D15" s="316">
        <v>3298</v>
      </c>
      <c r="E15" s="316">
        <v>3279</v>
      </c>
      <c r="F15" s="316">
        <v>3279</v>
      </c>
      <c r="G15" s="316">
        <v>3279</v>
      </c>
      <c r="H15" s="316">
        <v>3279</v>
      </c>
      <c r="I15" s="316">
        <v>3279</v>
      </c>
      <c r="J15" s="316">
        <v>3278</v>
      </c>
      <c r="K15" s="316">
        <v>3278</v>
      </c>
      <c r="L15" s="316">
        <v>3278</v>
      </c>
      <c r="M15" s="316">
        <v>3278</v>
      </c>
      <c r="N15" s="316">
        <v>3134</v>
      </c>
      <c r="O15" s="316">
        <v>3093</v>
      </c>
      <c r="P15" s="316">
        <v>2864</v>
      </c>
    </row>
    <row r="16" spans="1:29" ht="12.75" x14ac:dyDescent="0.2">
      <c r="A16" s="316">
        <f>AT3A_Schools_PS!A16</f>
        <v>7</v>
      </c>
      <c r="B16" s="316" t="str">
        <f>AT3A_Schools_PS!B16</f>
        <v>07-BADAUN</v>
      </c>
      <c r="C16" s="438">
        <f>'AT-3'!G15</f>
        <v>2539</v>
      </c>
      <c r="D16" s="316">
        <v>2383</v>
      </c>
      <c r="E16" s="316">
        <v>2066</v>
      </c>
      <c r="F16" s="316">
        <v>2055</v>
      </c>
      <c r="G16" s="316">
        <v>2053</v>
      </c>
      <c r="H16" s="316">
        <v>1999</v>
      </c>
      <c r="I16" s="316">
        <v>1987</v>
      </c>
      <c r="J16" s="316">
        <v>1987</v>
      </c>
      <c r="K16" s="316">
        <v>1953</v>
      </c>
      <c r="L16" s="316">
        <v>1909</v>
      </c>
      <c r="M16" s="316">
        <v>1901</v>
      </c>
      <c r="N16" s="316">
        <v>1342</v>
      </c>
      <c r="O16" s="316">
        <v>1271</v>
      </c>
      <c r="P16" s="316">
        <v>981</v>
      </c>
    </row>
    <row r="17" spans="1:16" ht="12.75" x14ac:dyDescent="0.2">
      <c r="A17" s="316">
        <f>AT3A_Schools_PS!A17</f>
        <v>8</v>
      </c>
      <c r="B17" s="316" t="str">
        <f>AT3A_Schools_PS!B17</f>
        <v>08-BAGHPAT</v>
      </c>
      <c r="C17" s="438">
        <f>'AT-3'!G16</f>
        <v>778</v>
      </c>
      <c r="D17" s="316">
        <v>743</v>
      </c>
      <c r="E17" s="316">
        <v>743</v>
      </c>
      <c r="F17" s="316">
        <v>743</v>
      </c>
      <c r="G17" s="316">
        <v>743</v>
      </c>
      <c r="H17" s="316">
        <v>743</v>
      </c>
      <c r="I17" s="316">
        <v>743</v>
      </c>
      <c r="J17" s="316">
        <v>743</v>
      </c>
      <c r="K17" s="316">
        <v>743</v>
      </c>
      <c r="L17" s="316">
        <v>743</v>
      </c>
      <c r="M17" s="316">
        <v>739</v>
      </c>
      <c r="N17" s="316">
        <v>736</v>
      </c>
      <c r="O17" s="316">
        <v>700</v>
      </c>
      <c r="P17" s="316">
        <v>635</v>
      </c>
    </row>
    <row r="18" spans="1:16" ht="12.75" x14ac:dyDescent="0.2">
      <c r="A18" s="316">
        <f>AT3A_Schools_PS!A18</f>
        <v>9</v>
      </c>
      <c r="B18" s="316" t="str">
        <f>AT3A_Schools_PS!B18</f>
        <v>09-BAHRAICH</v>
      </c>
      <c r="C18" s="438">
        <f>'AT-3'!G17</f>
        <v>3519</v>
      </c>
      <c r="D18" s="316">
        <v>3504</v>
      </c>
      <c r="E18" s="316">
        <v>3504</v>
      </c>
      <c r="F18" s="316">
        <v>3504</v>
      </c>
      <c r="G18" s="316">
        <v>3504</v>
      </c>
      <c r="H18" s="316">
        <v>3504</v>
      </c>
      <c r="I18" s="316">
        <v>3504</v>
      </c>
      <c r="J18" s="316">
        <v>3504</v>
      </c>
      <c r="K18" s="316">
        <v>3504</v>
      </c>
      <c r="L18" s="316">
        <v>3504</v>
      </c>
      <c r="M18" s="316">
        <v>3501</v>
      </c>
      <c r="N18" s="316">
        <v>2726</v>
      </c>
      <c r="O18" s="316">
        <v>1578</v>
      </c>
      <c r="P18" s="316">
        <v>1066</v>
      </c>
    </row>
    <row r="19" spans="1:16" ht="12.75" x14ac:dyDescent="0.2">
      <c r="A19" s="316">
        <f>AT3A_Schools_PS!A19</f>
        <v>10</v>
      </c>
      <c r="B19" s="316" t="str">
        <f>AT3A_Schools_PS!B19</f>
        <v>10-BALLIA</v>
      </c>
      <c r="C19" s="438">
        <f>'AT-3'!G18</f>
        <v>2842</v>
      </c>
      <c r="D19" s="316">
        <v>2572</v>
      </c>
      <c r="E19" s="316">
        <v>2513</v>
      </c>
      <c r="F19" s="316">
        <v>2511</v>
      </c>
      <c r="G19" s="316">
        <v>2510</v>
      </c>
      <c r="H19" s="316">
        <v>2507</v>
      </c>
      <c r="I19" s="316">
        <v>2500</v>
      </c>
      <c r="J19" s="316">
        <v>2495</v>
      </c>
      <c r="K19" s="316">
        <v>2487</v>
      </c>
      <c r="L19" s="316">
        <v>2446</v>
      </c>
      <c r="M19" s="316">
        <v>2443</v>
      </c>
      <c r="N19" s="316">
        <v>1829</v>
      </c>
      <c r="O19" s="316">
        <v>1510</v>
      </c>
      <c r="P19" s="316">
        <v>1251</v>
      </c>
    </row>
    <row r="20" spans="1:16" ht="12.75" x14ac:dyDescent="0.2">
      <c r="A20" s="316">
        <f>AT3A_Schools_PS!A20</f>
        <v>11</v>
      </c>
      <c r="B20" s="316" t="str">
        <f>AT3A_Schools_PS!B20</f>
        <v>11-BALRAMPUR</v>
      </c>
      <c r="C20" s="438">
        <f>'AT-3'!G19</f>
        <v>2286</v>
      </c>
      <c r="D20" s="316">
        <v>2296</v>
      </c>
      <c r="E20" s="316">
        <v>2296</v>
      </c>
      <c r="F20" s="316">
        <v>2296</v>
      </c>
      <c r="G20" s="316">
        <v>2296</v>
      </c>
      <c r="H20" s="316">
        <v>2296</v>
      </c>
      <c r="I20" s="316">
        <v>2296</v>
      </c>
      <c r="J20" s="316">
        <v>2296</v>
      </c>
      <c r="K20" s="316">
        <v>2296</v>
      </c>
      <c r="L20" s="316">
        <v>2296</v>
      </c>
      <c r="M20" s="316">
        <v>2296</v>
      </c>
      <c r="N20" s="316">
        <v>2296</v>
      </c>
      <c r="O20" s="316">
        <v>2296</v>
      </c>
      <c r="P20" s="316">
        <v>2238</v>
      </c>
    </row>
    <row r="21" spans="1:16" ht="12.75" x14ac:dyDescent="0.2">
      <c r="A21" s="316">
        <f>AT3A_Schools_PS!A21</f>
        <v>12</v>
      </c>
      <c r="B21" s="316" t="str">
        <f>AT3A_Schools_PS!B21</f>
        <v>12-BANDA</v>
      </c>
      <c r="C21" s="438">
        <f>'AT-3'!G20</f>
        <v>2102</v>
      </c>
      <c r="D21" s="316">
        <v>2011</v>
      </c>
      <c r="E21" s="316">
        <v>2011</v>
      </c>
      <c r="F21" s="316">
        <v>2011</v>
      </c>
      <c r="G21" s="316">
        <v>2011</v>
      </c>
      <c r="H21" s="316">
        <v>2011</v>
      </c>
      <c r="I21" s="316">
        <v>2011</v>
      </c>
      <c r="J21" s="316">
        <v>2011</v>
      </c>
      <c r="K21" s="316">
        <v>2011</v>
      </c>
      <c r="L21" s="316">
        <v>2011</v>
      </c>
      <c r="M21" s="316">
        <v>2011</v>
      </c>
      <c r="N21" s="316">
        <v>2011</v>
      </c>
      <c r="O21" s="316">
        <v>2011</v>
      </c>
      <c r="P21" s="316">
        <v>2011</v>
      </c>
    </row>
    <row r="22" spans="1:16" ht="12.75" x14ac:dyDescent="0.2">
      <c r="A22" s="316">
        <f>AT3A_Schools_PS!A22</f>
        <v>13</v>
      </c>
      <c r="B22" s="316" t="str">
        <f>AT3A_Schools_PS!B22</f>
        <v>13-BARABANKI</v>
      </c>
      <c r="C22" s="438">
        <f>'AT-3'!G21</f>
        <v>3109</v>
      </c>
      <c r="D22" s="316">
        <v>2951</v>
      </c>
      <c r="E22" s="316">
        <v>2659</v>
      </c>
      <c r="F22" s="316">
        <v>2658</v>
      </c>
      <c r="G22" s="316">
        <v>2658</v>
      </c>
      <c r="H22" s="316">
        <v>2649</v>
      </c>
      <c r="I22" s="316">
        <v>2649</v>
      </c>
      <c r="J22" s="316">
        <v>2649</v>
      </c>
      <c r="K22" s="316">
        <v>2648</v>
      </c>
      <c r="L22" s="316">
        <v>1658</v>
      </c>
      <c r="M22" s="316">
        <v>1247</v>
      </c>
      <c r="N22" s="316">
        <v>1196</v>
      </c>
      <c r="O22" s="316">
        <v>1101</v>
      </c>
      <c r="P22" s="316">
        <v>817</v>
      </c>
    </row>
    <row r="23" spans="1:16" ht="12.75" x14ac:dyDescent="0.2">
      <c r="A23" s="316">
        <f>AT3A_Schools_PS!A23</f>
        <v>14</v>
      </c>
      <c r="B23" s="316" t="str">
        <f>AT3A_Schools_PS!B23</f>
        <v>14-BAREILY</v>
      </c>
      <c r="C23" s="438">
        <f>'AT-3'!G22</f>
        <v>3021</v>
      </c>
      <c r="D23" s="316">
        <v>2879</v>
      </c>
      <c r="E23" s="316">
        <v>2834</v>
      </c>
      <c r="F23" s="316">
        <v>2834</v>
      </c>
      <c r="G23" s="316">
        <v>2834</v>
      </c>
      <c r="H23" s="316">
        <v>2834</v>
      </c>
      <c r="I23" s="316">
        <v>2834</v>
      </c>
      <c r="J23" s="316">
        <v>2834</v>
      </c>
      <c r="K23" s="316">
        <v>2834</v>
      </c>
      <c r="L23" s="316">
        <v>2833</v>
      </c>
      <c r="M23" s="316">
        <v>2825</v>
      </c>
      <c r="N23" s="316">
        <v>2324</v>
      </c>
      <c r="O23" s="316">
        <v>1956</v>
      </c>
      <c r="P23" s="316">
        <v>1771</v>
      </c>
    </row>
    <row r="24" spans="1:16" ht="12.75" x14ac:dyDescent="0.2">
      <c r="A24" s="316">
        <f>AT3A_Schools_PS!A24</f>
        <v>15</v>
      </c>
      <c r="B24" s="316" t="str">
        <f>AT3A_Schools_PS!B24</f>
        <v>15-BASTI</v>
      </c>
      <c r="C24" s="438">
        <f>'AT-3'!G23</f>
        <v>2539</v>
      </c>
      <c r="D24" s="316">
        <v>2535</v>
      </c>
      <c r="E24" s="316">
        <v>2535</v>
      </c>
      <c r="F24" s="316">
        <v>2535</v>
      </c>
      <c r="G24" s="316">
        <v>2535</v>
      </c>
      <c r="H24" s="316">
        <v>2535</v>
      </c>
      <c r="I24" s="316">
        <v>2535</v>
      </c>
      <c r="J24" s="316">
        <v>2535</v>
      </c>
      <c r="K24" s="316">
        <v>2535</v>
      </c>
      <c r="L24" s="316">
        <v>2535</v>
      </c>
      <c r="M24" s="316">
        <v>2535</v>
      </c>
      <c r="N24" s="316">
        <v>2535</v>
      </c>
      <c r="O24" s="316">
        <v>2535</v>
      </c>
      <c r="P24" s="316">
        <v>2535</v>
      </c>
    </row>
    <row r="25" spans="1:16" ht="12.75" x14ac:dyDescent="0.2">
      <c r="A25" s="316">
        <f>AT3A_Schools_PS!A25</f>
        <v>16</v>
      </c>
      <c r="B25" s="316" t="str">
        <f>AT3A_Schools_PS!B25</f>
        <v>16-BHADOHI</v>
      </c>
      <c r="C25" s="438">
        <f>'AT-3'!G24</f>
        <v>1154</v>
      </c>
      <c r="D25" s="316">
        <v>1125</v>
      </c>
      <c r="E25" s="316">
        <v>1123</v>
      </c>
      <c r="F25" s="316">
        <v>1123</v>
      </c>
      <c r="G25" s="316">
        <v>1120</v>
      </c>
      <c r="H25" s="316">
        <v>1120</v>
      </c>
      <c r="I25" s="316">
        <v>1120</v>
      </c>
      <c r="J25" s="316">
        <v>1120</v>
      </c>
      <c r="K25" s="316">
        <v>1120</v>
      </c>
      <c r="L25" s="316">
        <v>1120</v>
      </c>
      <c r="M25" s="316">
        <v>1120</v>
      </c>
      <c r="N25" s="316">
        <v>1120</v>
      </c>
      <c r="O25" s="316">
        <v>1106</v>
      </c>
      <c r="P25" s="316">
        <v>1006</v>
      </c>
    </row>
    <row r="26" spans="1:16" ht="12.75" x14ac:dyDescent="0.2">
      <c r="A26" s="316">
        <f>AT3A_Schools_PS!A26</f>
        <v>17</v>
      </c>
      <c r="B26" s="316" t="str">
        <f>AT3A_Schools_PS!B26</f>
        <v>17-BIJNOUR</v>
      </c>
      <c r="C26" s="438">
        <f>'AT-3'!G25</f>
        <v>2707</v>
      </c>
      <c r="D26" s="316">
        <v>2700</v>
      </c>
      <c r="E26" s="316">
        <v>2700</v>
      </c>
      <c r="F26" s="316">
        <v>2700</v>
      </c>
      <c r="G26" s="316">
        <v>2700</v>
      </c>
      <c r="H26" s="316">
        <v>2700</v>
      </c>
      <c r="I26" s="316">
        <v>2700</v>
      </c>
      <c r="J26" s="316">
        <v>2700</v>
      </c>
      <c r="K26" s="316">
        <v>2700</v>
      </c>
      <c r="L26" s="316">
        <v>2700</v>
      </c>
      <c r="M26" s="316">
        <v>2700</v>
      </c>
      <c r="N26" s="316">
        <v>2700</v>
      </c>
      <c r="O26" s="316">
        <v>2700</v>
      </c>
      <c r="P26" s="316">
        <v>2700</v>
      </c>
    </row>
    <row r="27" spans="1:16" ht="12.75" x14ac:dyDescent="0.2">
      <c r="A27" s="316">
        <f>AT3A_Schools_PS!A27</f>
        <v>18</v>
      </c>
      <c r="B27" s="316" t="str">
        <f>AT3A_Schools_PS!B27</f>
        <v>18-BULANDSHAHAR</v>
      </c>
      <c r="C27" s="438">
        <f>'AT-3'!G26</f>
        <v>2447</v>
      </c>
      <c r="D27" s="316">
        <v>2434</v>
      </c>
      <c r="E27" s="316">
        <v>2413</v>
      </c>
      <c r="F27" s="316">
        <v>2413</v>
      </c>
      <c r="G27" s="316">
        <v>2413</v>
      </c>
      <c r="H27" s="316">
        <v>2411</v>
      </c>
      <c r="I27" s="316">
        <v>2408</v>
      </c>
      <c r="J27" s="316">
        <v>2408</v>
      </c>
      <c r="K27" s="316">
        <v>2408</v>
      </c>
      <c r="L27" s="316">
        <v>2406</v>
      </c>
      <c r="M27" s="316">
        <v>2201</v>
      </c>
      <c r="N27" s="316">
        <v>1710</v>
      </c>
      <c r="O27" s="316">
        <v>998</v>
      </c>
      <c r="P27" s="316">
        <v>600</v>
      </c>
    </row>
    <row r="28" spans="1:16" ht="12.75" x14ac:dyDescent="0.2">
      <c r="A28" s="316">
        <f>AT3A_Schools_PS!A28</f>
        <v>19</v>
      </c>
      <c r="B28" s="316" t="str">
        <f>AT3A_Schools_PS!B28</f>
        <v>19-CHANDAULI</v>
      </c>
      <c r="C28" s="438">
        <f>'AT-3'!G27</f>
        <v>1551</v>
      </c>
      <c r="D28" s="316">
        <v>1546</v>
      </c>
      <c r="E28" s="316">
        <v>1506</v>
      </c>
      <c r="F28" s="316">
        <v>1506</v>
      </c>
      <c r="G28" s="316">
        <v>1506</v>
      </c>
      <c r="H28" s="316">
        <v>1506</v>
      </c>
      <c r="I28" s="316">
        <v>1506</v>
      </c>
      <c r="J28" s="316">
        <v>1506</v>
      </c>
      <c r="K28" s="316">
        <v>1506</v>
      </c>
      <c r="L28" s="316">
        <v>1505</v>
      </c>
      <c r="M28" s="316">
        <v>1505</v>
      </c>
      <c r="N28" s="316">
        <v>1505</v>
      </c>
      <c r="O28" s="316">
        <v>1488</v>
      </c>
      <c r="P28" s="316">
        <v>1249</v>
      </c>
    </row>
    <row r="29" spans="1:16" ht="12.75" x14ac:dyDescent="0.2">
      <c r="A29" s="316">
        <f>AT3A_Schools_PS!A29</f>
        <v>20</v>
      </c>
      <c r="B29" s="316" t="str">
        <f>AT3A_Schools_PS!B29</f>
        <v>20-CHITRAKOOT</v>
      </c>
      <c r="C29" s="438">
        <f>'AT-3'!G28</f>
        <v>1469</v>
      </c>
      <c r="D29" s="316">
        <v>1469</v>
      </c>
      <c r="E29" s="316">
        <v>1466</v>
      </c>
      <c r="F29" s="316">
        <v>1466</v>
      </c>
      <c r="G29" s="316">
        <v>1466</v>
      </c>
      <c r="H29" s="316">
        <v>1466</v>
      </c>
      <c r="I29" s="316">
        <v>1466</v>
      </c>
      <c r="J29" s="316">
        <v>1466</v>
      </c>
      <c r="K29" s="316">
        <v>1466</v>
      </c>
      <c r="L29" s="316">
        <v>1466</v>
      </c>
      <c r="M29" s="316">
        <v>1466</v>
      </c>
      <c r="N29" s="316">
        <v>1465</v>
      </c>
      <c r="O29" s="316">
        <v>1289</v>
      </c>
      <c r="P29" s="316">
        <v>1099</v>
      </c>
    </row>
    <row r="30" spans="1:16" ht="12.75" x14ac:dyDescent="0.2">
      <c r="A30" s="316">
        <f>AT3A_Schools_PS!A30</f>
        <v>21</v>
      </c>
      <c r="B30" s="316" t="str">
        <f>AT3A_Schools_PS!B30</f>
        <v>21-AMETHI</v>
      </c>
      <c r="C30" s="438">
        <f>'AT-3'!G29</f>
        <v>1846</v>
      </c>
      <c r="D30" s="316">
        <v>1601</v>
      </c>
      <c r="E30" s="316">
        <v>1594</v>
      </c>
      <c r="F30" s="316">
        <v>1594</v>
      </c>
      <c r="G30" s="316">
        <v>1594</v>
      </c>
      <c r="H30" s="316">
        <v>1594</v>
      </c>
      <c r="I30" s="316">
        <v>1593</v>
      </c>
      <c r="J30" s="316">
        <v>1593</v>
      </c>
      <c r="K30" s="316">
        <v>1593</v>
      </c>
      <c r="L30" s="316">
        <v>1591</v>
      </c>
      <c r="M30" s="316">
        <v>1585</v>
      </c>
      <c r="N30" s="316">
        <v>1087</v>
      </c>
      <c r="O30" s="316">
        <v>902</v>
      </c>
      <c r="P30" s="316">
        <v>341</v>
      </c>
    </row>
    <row r="31" spans="1:16" ht="12.75" x14ac:dyDescent="0.2">
      <c r="A31" s="316">
        <f>AT3A_Schools_PS!A31</f>
        <v>22</v>
      </c>
      <c r="B31" s="316" t="str">
        <f>AT3A_Schools_PS!B31</f>
        <v>22-DEORIA</v>
      </c>
      <c r="C31" s="438">
        <f>'AT-3'!G30</f>
        <v>2865</v>
      </c>
      <c r="D31" s="316">
        <v>2837</v>
      </c>
      <c r="E31" s="316">
        <v>2837</v>
      </c>
      <c r="F31" s="316">
        <v>2837</v>
      </c>
      <c r="G31" s="316">
        <v>2837</v>
      </c>
      <c r="H31" s="316">
        <v>2837</v>
      </c>
      <c r="I31" s="316">
        <v>2836</v>
      </c>
      <c r="J31" s="316">
        <v>2836</v>
      </c>
      <c r="K31" s="316">
        <v>2836</v>
      </c>
      <c r="L31" s="316">
        <v>2836</v>
      </c>
      <c r="M31" s="316">
        <v>2836</v>
      </c>
      <c r="N31" s="316">
        <v>2834</v>
      </c>
      <c r="O31" s="316">
        <v>2821</v>
      </c>
      <c r="P31" s="316">
        <v>2788</v>
      </c>
    </row>
    <row r="32" spans="1:16" ht="12.75" x14ac:dyDescent="0.2">
      <c r="A32" s="316">
        <f>AT3A_Schools_PS!A32</f>
        <v>23</v>
      </c>
      <c r="B32" s="316" t="str">
        <f>AT3A_Schools_PS!B32</f>
        <v>23-ETAH</v>
      </c>
      <c r="C32" s="438">
        <f>'AT-3'!G31</f>
        <v>2030</v>
      </c>
      <c r="D32" s="316">
        <v>2030</v>
      </c>
      <c r="E32" s="316">
        <v>2030</v>
      </c>
      <c r="F32" s="316">
        <v>2030</v>
      </c>
      <c r="G32" s="316">
        <v>2030</v>
      </c>
      <c r="H32" s="316">
        <v>2030</v>
      </c>
      <c r="I32" s="316">
        <v>2030</v>
      </c>
      <c r="J32" s="316">
        <v>2030</v>
      </c>
      <c r="K32" s="316">
        <v>2030</v>
      </c>
      <c r="L32" s="316">
        <v>2030</v>
      </c>
      <c r="M32" s="316">
        <v>2030</v>
      </c>
      <c r="N32" s="316">
        <v>2030</v>
      </c>
      <c r="O32" s="316">
        <v>2030</v>
      </c>
      <c r="P32" s="316">
        <v>2030</v>
      </c>
    </row>
    <row r="33" spans="1:16" ht="12.75" x14ac:dyDescent="0.2">
      <c r="A33" s="316">
        <f>AT3A_Schools_PS!A33</f>
        <v>24</v>
      </c>
      <c r="B33" s="316" t="str">
        <f>AT3A_Schools_PS!B33</f>
        <v>24-FAIZABAD</v>
      </c>
      <c r="C33" s="438">
        <f>'AT-3'!G32</f>
        <v>2257</v>
      </c>
      <c r="D33" s="316">
        <v>2146</v>
      </c>
      <c r="E33" s="316">
        <v>2122</v>
      </c>
      <c r="F33" s="316">
        <v>2122</v>
      </c>
      <c r="G33" s="316">
        <v>2122</v>
      </c>
      <c r="H33" s="316">
        <v>2122</v>
      </c>
      <c r="I33" s="316">
        <v>2122</v>
      </c>
      <c r="J33" s="316">
        <v>2122</v>
      </c>
      <c r="K33" s="316">
        <v>2122</v>
      </c>
      <c r="L33" s="316">
        <v>2122</v>
      </c>
      <c r="M33" s="316">
        <v>2122</v>
      </c>
      <c r="N33" s="316">
        <v>2055</v>
      </c>
      <c r="O33" s="316">
        <v>2044</v>
      </c>
      <c r="P33" s="316">
        <v>2044</v>
      </c>
    </row>
    <row r="34" spans="1:16" ht="12.75" x14ac:dyDescent="0.2">
      <c r="A34" s="316">
        <f>AT3A_Schools_PS!A34</f>
        <v>25</v>
      </c>
      <c r="B34" s="316" t="str">
        <f>AT3A_Schools_PS!B34</f>
        <v>25-FARRUKHABAD</v>
      </c>
      <c r="C34" s="438">
        <f>'AT-3'!G33</f>
        <v>1974</v>
      </c>
      <c r="D34" s="316">
        <v>1988</v>
      </c>
      <c r="E34" s="316">
        <v>1988</v>
      </c>
      <c r="F34" s="316">
        <v>1988</v>
      </c>
      <c r="G34" s="316">
        <v>1988</v>
      </c>
      <c r="H34" s="316">
        <v>1988</v>
      </c>
      <c r="I34" s="316">
        <v>1988</v>
      </c>
      <c r="J34" s="316">
        <v>1988</v>
      </c>
      <c r="K34" s="316">
        <v>1988</v>
      </c>
      <c r="L34" s="316">
        <v>1988</v>
      </c>
      <c r="M34" s="316">
        <v>1988</v>
      </c>
      <c r="N34" s="316">
        <v>1988</v>
      </c>
      <c r="O34" s="316">
        <v>1988</v>
      </c>
      <c r="P34" s="316">
        <v>1395</v>
      </c>
    </row>
    <row r="35" spans="1:16" ht="12.75" x14ac:dyDescent="0.2">
      <c r="A35" s="316">
        <f>AT3A_Schools_PS!A35</f>
        <v>26</v>
      </c>
      <c r="B35" s="316" t="str">
        <f>AT3A_Schools_PS!B35</f>
        <v>26-FATEHPUR</v>
      </c>
      <c r="C35" s="438">
        <f>'AT-3'!G34</f>
        <v>2818</v>
      </c>
      <c r="D35" s="316">
        <v>2816</v>
      </c>
      <c r="E35" s="316">
        <v>2815</v>
      </c>
      <c r="F35" s="316">
        <v>2815</v>
      </c>
      <c r="G35" s="316">
        <v>2815</v>
      </c>
      <c r="H35" s="316">
        <v>2813</v>
      </c>
      <c r="I35" s="316">
        <v>2810</v>
      </c>
      <c r="J35" s="316">
        <v>2809</v>
      </c>
      <c r="K35" s="316">
        <v>2809</v>
      </c>
      <c r="L35" s="316">
        <v>2809</v>
      </c>
      <c r="M35" s="316">
        <v>2809</v>
      </c>
      <c r="N35" s="316">
        <v>2808</v>
      </c>
      <c r="O35" s="316">
        <v>2808</v>
      </c>
      <c r="P35" s="316">
        <v>2795</v>
      </c>
    </row>
    <row r="36" spans="1:16" ht="12.75" x14ac:dyDescent="0.2">
      <c r="A36" s="316">
        <f>AT3A_Schools_PS!A36</f>
        <v>27</v>
      </c>
      <c r="B36" s="316" t="str">
        <f>AT3A_Schools_PS!B36</f>
        <v>27-FIROZABAD</v>
      </c>
      <c r="C36" s="438">
        <f>'AT-3'!G35</f>
        <v>2262</v>
      </c>
      <c r="D36" s="316">
        <v>2063</v>
      </c>
      <c r="E36" s="316">
        <v>2063</v>
      </c>
      <c r="F36" s="316">
        <v>2063</v>
      </c>
      <c r="G36" s="316">
        <v>2063</v>
      </c>
      <c r="H36" s="316">
        <v>2063</v>
      </c>
      <c r="I36" s="316">
        <v>2063</v>
      </c>
      <c r="J36" s="316">
        <v>2061</v>
      </c>
      <c r="K36" s="316">
        <v>2061</v>
      </c>
      <c r="L36" s="316">
        <v>2002</v>
      </c>
      <c r="M36" s="316">
        <v>1965</v>
      </c>
      <c r="N36" s="316">
        <v>1888</v>
      </c>
      <c r="O36" s="316">
        <v>1646</v>
      </c>
      <c r="P36" s="316">
        <v>1239</v>
      </c>
    </row>
    <row r="37" spans="1:16" ht="12.75" x14ac:dyDescent="0.2">
      <c r="A37" s="316">
        <f>AT3A_Schools_PS!A37</f>
        <v>28</v>
      </c>
      <c r="B37" s="316" t="str">
        <f>AT3A_Schools_PS!B37</f>
        <v>28-G.B. NAGAR</v>
      </c>
      <c r="C37" s="438">
        <f>'AT-3'!G36</f>
        <v>744</v>
      </c>
      <c r="D37" s="316">
        <v>727</v>
      </c>
      <c r="E37" s="316">
        <v>727</v>
      </c>
      <c r="F37" s="316">
        <v>727</v>
      </c>
      <c r="G37" s="316">
        <v>727</v>
      </c>
      <c r="H37" s="316">
        <v>727</v>
      </c>
      <c r="I37" s="316">
        <v>727</v>
      </c>
      <c r="J37" s="316">
        <v>727</v>
      </c>
      <c r="K37" s="316">
        <v>727</v>
      </c>
      <c r="L37" s="316">
        <v>727</v>
      </c>
      <c r="M37" s="316">
        <v>724</v>
      </c>
      <c r="N37" s="316">
        <v>722</v>
      </c>
      <c r="O37" s="316">
        <v>722</v>
      </c>
      <c r="P37" s="316">
        <v>722</v>
      </c>
    </row>
    <row r="38" spans="1:16" ht="12.75" x14ac:dyDescent="0.2">
      <c r="A38" s="316">
        <f>AT3A_Schools_PS!A38</f>
        <v>29</v>
      </c>
      <c r="B38" s="316" t="str">
        <f>AT3A_Schools_PS!B38</f>
        <v>29-GHAZIPUR</v>
      </c>
      <c r="C38" s="438">
        <f>'AT-3'!G37</f>
        <v>3012</v>
      </c>
      <c r="D38" s="316">
        <v>2778</v>
      </c>
      <c r="E38" s="316">
        <v>2773</v>
      </c>
      <c r="F38" s="316">
        <v>2773</v>
      </c>
      <c r="G38" s="316">
        <v>2773</v>
      </c>
      <c r="H38" s="316">
        <v>2773</v>
      </c>
      <c r="I38" s="316">
        <v>2773</v>
      </c>
      <c r="J38" s="316">
        <v>2773</v>
      </c>
      <c r="K38" s="316">
        <v>2773</v>
      </c>
      <c r="L38" s="316">
        <v>2771</v>
      </c>
      <c r="M38" s="316">
        <v>2770</v>
      </c>
      <c r="N38" s="316">
        <v>2315</v>
      </c>
      <c r="O38" s="316">
        <v>2051</v>
      </c>
      <c r="P38" s="316">
        <v>1715</v>
      </c>
    </row>
    <row r="39" spans="1:16" ht="12.75" x14ac:dyDescent="0.2">
      <c r="A39" s="316">
        <f>AT3A_Schools_PS!A39</f>
        <v>30</v>
      </c>
      <c r="B39" s="316" t="str">
        <f>AT3A_Schools_PS!B39</f>
        <v>30-GHAZIYABAD</v>
      </c>
      <c r="C39" s="438">
        <f>'AT-3'!G38</f>
        <v>673</v>
      </c>
      <c r="D39" s="316">
        <v>674</v>
      </c>
      <c r="E39" s="316">
        <v>674</v>
      </c>
      <c r="F39" s="316">
        <v>674</v>
      </c>
      <c r="G39" s="316">
        <v>674</v>
      </c>
      <c r="H39" s="316">
        <v>674</v>
      </c>
      <c r="I39" s="316">
        <v>674</v>
      </c>
      <c r="J39" s="316">
        <v>674</v>
      </c>
      <c r="K39" s="316">
        <v>674</v>
      </c>
      <c r="L39" s="316">
        <v>674</v>
      </c>
      <c r="M39" s="316">
        <v>669</v>
      </c>
      <c r="N39" s="316">
        <v>669</v>
      </c>
      <c r="O39" s="316">
        <v>661</v>
      </c>
      <c r="P39" s="316">
        <v>583</v>
      </c>
    </row>
    <row r="40" spans="1:16" ht="12.75" x14ac:dyDescent="0.2">
      <c r="A40" s="316">
        <f>AT3A_Schools_PS!A40</f>
        <v>31</v>
      </c>
      <c r="B40" s="316" t="str">
        <f>AT3A_Schools_PS!B40</f>
        <v>31-GONDA</v>
      </c>
      <c r="C40" s="438">
        <f>'AT-3'!G39</f>
        <v>3209</v>
      </c>
      <c r="D40" s="316">
        <v>3009</v>
      </c>
      <c r="E40" s="316">
        <v>2995</v>
      </c>
      <c r="F40" s="316">
        <v>2995</v>
      </c>
      <c r="G40" s="316">
        <v>2995</v>
      </c>
      <c r="H40" s="316">
        <v>2995</v>
      </c>
      <c r="I40" s="316">
        <v>2995</v>
      </c>
      <c r="J40" s="316">
        <v>2995</v>
      </c>
      <c r="K40" s="316">
        <v>2995</v>
      </c>
      <c r="L40" s="316">
        <v>2993</v>
      </c>
      <c r="M40" s="316">
        <v>2992</v>
      </c>
      <c r="N40" s="316">
        <v>2980</v>
      </c>
      <c r="O40" s="316">
        <v>2950</v>
      </c>
      <c r="P40" s="316">
        <v>2896</v>
      </c>
    </row>
    <row r="41" spans="1:16" ht="12.75" x14ac:dyDescent="0.2">
      <c r="A41" s="316">
        <f>AT3A_Schools_PS!A41</f>
        <v>32</v>
      </c>
      <c r="B41" s="316" t="str">
        <f>AT3A_Schools_PS!B41</f>
        <v>32-GORAKHPUR</v>
      </c>
      <c r="C41" s="438">
        <f>'AT-3'!G40</f>
        <v>3221</v>
      </c>
      <c r="D41" s="316">
        <v>3003</v>
      </c>
      <c r="E41" s="316">
        <v>2999</v>
      </c>
      <c r="F41" s="316">
        <v>2999</v>
      </c>
      <c r="G41" s="316">
        <v>2999</v>
      </c>
      <c r="H41" s="316">
        <v>2999</v>
      </c>
      <c r="I41" s="316">
        <v>2999</v>
      </c>
      <c r="J41" s="316">
        <v>2999</v>
      </c>
      <c r="K41" s="316">
        <v>2999</v>
      </c>
      <c r="L41" s="316">
        <v>2999</v>
      </c>
      <c r="M41" s="316">
        <v>2999</v>
      </c>
      <c r="N41" s="316">
        <v>2999</v>
      </c>
      <c r="O41" s="316">
        <v>2999</v>
      </c>
      <c r="P41" s="316">
        <v>2999</v>
      </c>
    </row>
    <row r="42" spans="1:16" ht="12.75" x14ac:dyDescent="0.2">
      <c r="A42" s="316">
        <f>AT3A_Schools_PS!A42</f>
        <v>33</v>
      </c>
      <c r="B42" s="316" t="str">
        <f>AT3A_Schools_PS!B42</f>
        <v>33-HAMEERPUR</v>
      </c>
      <c r="C42" s="438">
        <f>'AT-3'!G41</f>
        <v>1231</v>
      </c>
      <c r="D42" s="316">
        <v>1231</v>
      </c>
      <c r="E42" s="316">
        <v>1231</v>
      </c>
      <c r="F42" s="316">
        <v>1231</v>
      </c>
      <c r="G42" s="316">
        <v>1231</v>
      </c>
      <c r="H42" s="316">
        <v>1231</v>
      </c>
      <c r="I42" s="316">
        <v>1231</v>
      </c>
      <c r="J42" s="316">
        <v>1231</v>
      </c>
      <c r="K42" s="316">
        <v>1231</v>
      </c>
      <c r="L42" s="316">
        <v>1231</v>
      </c>
      <c r="M42" s="316">
        <v>1231</v>
      </c>
      <c r="N42" s="316">
        <v>1231</v>
      </c>
      <c r="O42" s="316">
        <v>1231</v>
      </c>
      <c r="P42" s="316">
        <v>1203</v>
      </c>
    </row>
    <row r="43" spans="1:16" ht="12.75" x14ac:dyDescent="0.2">
      <c r="A43" s="316">
        <f>AT3A_Schools_PS!A43</f>
        <v>34</v>
      </c>
      <c r="B43" s="316" t="str">
        <f>AT3A_Schools_PS!B43</f>
        <v>34-HARDOI</v>
      </c>
      <c r="C43" s="438">
        <f>'AT-3'!G42</f>
        <v>3993</v>
      </c>
      <c r="D43" s="316">
        <v>3632</v>
      </c>
      <c r="E43" s="316">
        <v>3538</v>
      </c>
      <c r="F43" s="316">
        <v>3538</v>
      </c>
      <c r="G43" s="316">
        <v>3538</v>
      </c>
      <c r="H43" s="316">
        <v>3527</v>
      </c>
      <c r="I43" s="316">
        <v>3521</v>
      </c>
      <c r="J43" s="316">
        <v>3517</v>
      </c>
      <c r="K43" s="316">
        <v>3431</v>
      </c>
      <c r="L43" s="316">
        <v>3431</v>
      </c>
      <c r="M43" s="316">
        <v>3430</v>
      </c>
      <c r="N43" s="316">
        <v>421</v>
      </c>
      <c r="O43" s="316">
        <v>178</v>
      </c>
      <c r="P43" s="316">
        <v>0</v>
      </c>
    </row>
    <row r="44" spans="1:16" ht="12.75" x14ac:dyDescent="0.2">
      <c r="A44" s="316">
        <f>AT3A_Schools_PS!A44</f>
        <v>35</v>
      </c>
      <c r="B44" s="316" t="str">
        <f>AT3A_Schools_PS!B44</f>
        <v>35-HATHRAS</v>
      </c>
      <c r="C44" s="438">
        <f>'AT-3'!G43</f>
        <v>1586</v>
      </c>
      <c r="D44" s="316">
        <v>1600</v>
      </c>
      <c r="E44" s="316">
        <v>1600</v>
      </c>
      <c r="F44" s="316">
        <v>1600</v>
      </c>
      <c r="G44" s="316">
        <v>1600</v>
      </c>
      <c r="H44" s="316">
        <v>1600</v>
      </c>
      <c r="I44" s="316">
        <v>1600</v>
      </c>
      <c r="J44" s="316">
        <v>1600</v>
      </c>
      <c r="K44" s="316">
        <v>1600</v>
      </c>
      <c r="L44" s="316">
        <v>1600</v>
      </c>
      <c r="M44" s="316">
        <v>1600</v>
      </c>
      <c r="N44" s="316">
        <v>1600</v>
      </c>
      <c r="O44" s="316">
        <v>1600</v>
      </c>
      <c r="P44" s="316">
        <v>1397</v>
      </c>
    </row>
    <row r="45" spans="1:16" ht="12.75" x14ac:dyDescent="0.2">
      <c r="A45" s="316">
        <f>AT3A_Schools_PS!A45</f>
        <v>36</v>
      </c>
      <c r="B45" s="316" t="str">
        <f>AT3A_Schools_PS!B45</f>
        <v>36-ITAWAH</v>
      </c>
      <c r="C45" s="438">
        <f>'AT-3'!G44</f>
        <v>1884</v>
      </c>
      <c r="D45" s="316">
        <v>1884</v>
      </c>
      <c r="E45" s="316">
        <v>1884</v>
      </c>
      <c r="F45" s="316">
        <v>1884</v>
      </c>
      <c r="G45" s="316">
        <v>1884</v>
      </c>
      <c r="H45" s="316">
        <v>1884</v>
      </c>
      <c r="I45" s="316">
        <v>1884</v>
      </c>
      <c r="J45" s="316">
        <v>1884</v>
      </c>
      <c r="K45" s="316">
        <v>1884</v>
      </c>
      <c r="L45" s="316">
        <v>1884</v>
      </c>
      <c r="M45" s="316">
        <v>1884</v>
      </c>
      <c r="N45" s="316">
        <v>1884</v>
      </c>
      <c r="O45" s="316">
        <v>1884</v>
      </c>
      <c r="P45" s="316">
        <v>1884</v>
      </c>
    </row>
    <row r="46" spans="1:16" ht="12.75" x14ac:dyDescent="0.2">
      <c r="A46" s="316">
        <f>AT3A_Schools_PS!A46</f>
        <v>37</v>
      </c>
      <c r="B46" s="316" t="str">
        <f>AT3A_Schools_PS!B46</f>
        <v>37-J.P. NAGAR</v>
      </c>
      <c r="C46" s="438">
        <f>'AT-3'!G45</f>
        <v>1620</v>
      </c>
      <c r="D46" s="316">
        <v>1618</v>
      </c>
      <c r="E46" s="316">
        <v>1618</v>
      </c>
      <c r="F46" s="316">
        <v>1618</v>
      </c>
      <c r="G46" s="316">
        <v>1618</v>
      </c>
      <c r="H46" s="316">
        <v>1618</v>
      </c>
      <c r="I46" s="316">
        <v>1618</v>
      </c>
      <c r="J46" s="316">
        <v>1618</v>
      </c>
      <c r="K46" s="316">
        <v>1618</v>
      </c>
      <c r="L46" s="316">
        <v>1618</v>
      </c>
      <c r="M46" s="316">
        <v>1618</v>
      </c>
      <c r="N46" s="316">
        <v>1618</v>
      </c>
      <c r="O46" s="316">
        <v>1618</v>
      </c>
      <c r="P46" s="316">
        <v>1618</v>
      </c>
    </row>
    <row r="47" spans="1:16" ht="12.75" x14ac:dyDescent="0.2">
      <c r="A47" s="316">
        <f>AT3A_Schools_PS!A47</f>
        <v>38</v>
      </c>
      <c r="B47" s="316" t="str">
        <f>AT3A_Schools_PS!B47</f>
        <v>38-JALAUN</v>
      </c>
      <c r="C47" s="438">
        <f>'AT-3'!G46</f>
        <v>1918</v>
      </c>
      <c r="D47" s="316">
        <v>1927</v>
      </c>
      <c r="E47" s="316">
        <v>1927</v>
      </c>
      <c r="F47" s="316">
        <v>1927</v>
      </c>
      <c r="G47" s="316">
        <v>1927</v>
      </c>
      <c r="H47" s="316">
        <v>1927</v>
      </c>
      <c r="I47" s="316">
        <v>1927</v>
      </c>
      <c r="J47" s="316">
        <v>1927</v>
      </c>
      <c r="K47" s="316">
        <v>1927</v>
      </c>
      <c r="L47" s="316">
        <v>1927</v>
      </c>
      <c r="M47" s="316">
        <v>1927</v>
      </c>
      <c r="N47" s="316">
        <v>1927</v>
      </c>
      <c r="O47" s="316">
        <v>1927</v>
      </c>
      <c r="P47" s="316">
        <v>1927</v>
      </c>
    </row>
    <row r="48" spans="1:16" ht="12.75" x14ac:dyDescent="0.2">
      <c r="A48" s="316">
        <f>AT3A_Schools_PS!A48</f>
        <v>39</v>
      </c>
      <c r="B48" s="316" t="str">
        <f>AT3A_Schools_PS!B48</f>
        <v>39-JAUNPUR</v>
      </c>
      <c r="C48" s="438">
        <f>'AT-3'!G47</f>
        <v>3552</v>
      </c>
      <c r="D48" s="316">
        <v>3139</v>
      </c>
      <c r="E48" s="316">
        <v>2970</v>
      </c>
      <c r="F48" s="316">
        <v>2969</v>
      </c>
      <c r="G48" s="316">
        <v>2969</v>
      </c>
      <c r="H48" s="316">
        <v>2968</v>
      </c>
      <c r="I48" s="316">
        <v>2953</v>
      </c>
      <c r="J48" s="316">
        <v>2948</v>
      </c>
      <c r="K48" s="316">
        <v>2852</v>
      </c>
      <c r="L48" s="316">
        <v>2826</v>
      </c>
      <c r="M48" s="316">
        <v>2636</v>
      </c>
      <c r="N48" s="316">
        <v>1817</v>
      </c>
      <c r="O48" s="316">
        <v>616</v>
      </c>
      <c r="P48" s="316">
        <v>451</v>
      </c>
    </row>
    <row r="49" spans="1:16" ht="12.75" x14ac:dyDescent="0.2">
      <c r="A49" s="316">
        <f>AT3A_Schools_PS!A49</f>
        <v>40</v>
      </c>
      <c r="B49" s="316" t="str">
        <f>AT3A_Schools_PS!B49</f>
        <v>40-JHANSI</v>
      </c>
      <c r="C49" s="438">
        <f>'AT-3'!G48</f>
        <v>1845</v>
      </c>
      <c r="D49" s="316">
        <v>1856</v>
      </c>
      <c r="E49" s="316">
        <v>1849</v>
      </c>
      <c r="F49" s="316">
        <v>1848</v>
      </c>
      <c r="G49" s="316">
        <v>1848</v>
      </c>
      <c r="H49" s="316">
        <v>1833</v>
      </c>
      <c r="I49" s="316">
        <v>1833</v>
      </c>
      <c r="J49" s="316">
        <v>1833</v>
      </c>
      <c r="K49" s="316">
        <v>1832</v>
      </c>
      <c r="L49" s="316">
        <v>1830</v>
      </c>
      <c r="M49" s="316">
        <v>1788</v>
      </c>
      <c r="N49" s="316">
        <v>1736</v>
      </c>
      <c r="O49" s="316">
        <v>1526</v>
      </c>
      <c r="P49" s="316">
        <v>971</v>
      </c>
    </row>
    <row r="50" spans="1:16" ht="12.75" x14ac:dyDescent="0.2">
      <c r="A50" s="316">
        <f>AT3A_Schools_PS!A50</f>
        <v>41</v>
      </c>
      <c r="B50" s="316" t="str">
        <f>AT3A_Schools_PS!B50</f>
        <v>41-KANNAUJ</v>
      </c>
      <c r="C50" s="438">
        <f>'AT-3'!G49</f>
        <v>1765</v>
      </c>
      <c r="D50" s="316">
        <v>1705</v>
      </c>
      <c r="E50" s="316">
        <v>1591</v>
      </c>
      <c r="F50" s="316">
        <v>1590</v>
      </c>
      <c r="G50" s="316">
        <v>1582</v>
      </c>
      <c r="H50" s="316">
        <v>1580</v>
      </c>
      <c r="I50" s="316">
        <v>1577</v>
      </c>
      <c r="J50" s="316">
        <v>1575</v>
      </c>
      <c r="K50" s="316">
        <v>1574</v>
      </c>
      <c r="L50" s="316">
        <v>1563</v>
      </c>
      <c r="M50" s="316">
        <v>1480</v>
      </c>
      <c r="N50" s="316">
        <v>1233</v>
      </c>
      <c r="O50" s="316">
        <v>603</v>
      </c>
      <c r="P50" s="316">
        <v>330</v>
      </c>
    </row>
    <row r="51" spans="1:16" ht="12.75" x14ac:dyDescent="0.2">
      <c r="A51" s="316">
        <f>AT3A_Schools_PS!A51</f>
        <v>42</v>
      </c>
      <c r="B51" s="316" t="str">
        <f>AT3A_Schools_PS!B51</f>
        <v>42-KANPUR DEHAT</v>
      </c>
      <c r="C51" s="438">
        <f>'AT-3'!G50</f>
        <v>2380</v>
      </c>
      <c r="D51" s="316">
        <v>2307</v>
      </c>
      <c r="E51" s="316">
        <v>2286</v>
      </c>
      <c r="F51" s="316">
        <v>2286</v>
      </c>
      <c r="G51" s="316">
        <v>2286</v>
      </c>
      <c r="H51" s="316">
        <v>2284</v>
      </c>
      <c r="I51" s="316">
        <v>2284</v>
      </c>
      <c r="J51" s="316">
        <v>2283</v>
      </c>
      <c r="K51" s="316">
        <v>2283</v>
      </c>
      <c r="L51" s="316">
        <v>2283</v>
      </c>
      <c r="M51" s="316">
        <v>2077</v>
      </c>
      <c r="N51" s="316">
        <v>1796</v>
      </c>
      <c r="O51" s="316">
        <v>1452</v>
      </c>
      <c r="P51" s="316">
        <v>1094</v>
      </c>
    </row>
    <row r="52" spans="1:16" ht="12.75" x14ac:dyDescent="0.2">
      <c r="A52" s="316">
        <f>AT3A_Schools_PS!A52</f>
        <v>43</v>
      </c>
      <c r="B52" s="316" t="str">
        <f>AT3A_Schools_PS!B52</f>
        <v>43-KANPUR NAGAR</v>
      </c>
      <c r="C52" s="438">
        <f>'AT-3'!G51</f>
        <v>2471</v>
      </c>
      <c r="D52" s="316">
        <v>2417</v>
      </c>
      <c r="E52" s="316">
        <v>2355</v>
      </c>
      <c r="F52" s="316">
        <v>2352</v>
      </c>
      <c r="G52" s="316">
        <v>2352</v>
      </c>
      <c r="H52" s="316">
        <v>2352</v>
      </c>
      <c r="I52" s="316">
        <v>2349</v>
      </c>
      <c r="J52" s="316">
        <v>2347</v>
      </c>
      <c r="K52" s="316">
        <v>2345</v>
      </c>
      <c r="L52" s="316">
        <v>2344</v>
      </c>
      <c r="M52" s="316">
        <v>2330</v>
      </c>
      <c r="N52" s="316">
        <v>2320</v>
      </c>
      <c r="O52" s="316">
        <v>2299</v>
      </c>
      <c r="P52" s="316">
        <v>2289</v>
      </c>
    </row>
    <row r="53" spans="1:16" ht="12.75" x14ac:dyDescent="0.2">
      <c r="A53" s="316">
        <f>AT3A_Schools_PS!A53</f>
        <v>44</v>
      </c>
      <c r="B53" s="316" t="str">
        <f>AT3A_Schools_PS!B53</f>
        <v>44-KAAS GANJ</v>
      </c>
      <c r="C53" s="438">
        <f>'AT-3'!G52</f>
        <v>1495</v>
      </c>
      <c r="D53" s="316">
        <v>1441</v>
      </c>
      <c r="E53" s="316">
        <v>1427</v>
      </c>
      <c r="F53" s="316">
        <v>1427</v>
      </c>
      <c r="G53" s="316">
        <v>1427</v>
      </c>
      <c r="H53" s="316">
        <v>1426</v>
      </c>
      <c r="I53" s="316">
        <v>1426</v>
      </c>
      <c r="J53" s="316">
        <v>1419</v>
      </c>
      <c r="K53" s="316">
        <v>1419</v>
      </c>
      <c r="L53" s="316">
        <v>1398</v>
      </c>
      <c r="M53" s="316">
        <v>1393</v>
      </c>
      <c r="N53" s="316">
        <v>1261</v>
      </c>
      <c r="O53" s="316">
        <v>1229</v>
      </c>
      <c r="P53" s="316">
        <v>879</v>
      </c>
    </row>
    <row r="54" spans="1:16" ht="12.75" x14ac:dyDescent="0.2">
      <c r="A54" s="316">
        <f>AT3A_Schools_PS!A54</f>
        <v>45</v>
      </c>
      <c r="B54" s="316" t="str">
        <f>AT3A_Schools_PS!B54</f>
        <v>45-KAUSHAMBI</v>
      </c>
      <c r="C54" s="438">
        <f>'AT-3'!G53</f>
        <v>1477</v>
      </c>
      <c r="D54" s="316">
        <v>1407</v>
      </c>
      <c r="E54" s="316">
        <v>1378</v>
      </c>
      <c r="F54" s="316">
        <v>1347</v>
      </c>
      <c r="G54" s="316">
        <v>1257</v>
      </c>
      <c r="H54" s="316">
        <v>1131</v>
      </c>
      <c r="I54" s="316">
        <v>1129</v>
      </c>
      <c r="J54" s="316">
        <v>1126</v>
      </c>
      <c r="K54" s="316">
        <v>1122</v>
      </c>
      <c r="L54" s="316">
        <v>1118</v>
      </c>
      <c r="M54" s="316">
        <v>1063</v>
      </c>
      <c r="N54" s="316">
        <v>970</v>
      </c>
      <c r="O54" s="316">
        <v>605</v>
      </c>
      <c r="P54" s="316">
        <v>410</v>
      </c>
    </row>
    <row r="55" spans="1:16" ht="12.75" x14ac:dyDescent="0.2">
      <c r="A55" s="316">
        <f>AT3A_Schools_PS!A55</f>
        <v>46</v>
      </c>
      <c r="B55" s="316" t="str">
        <f>AT3A_Schools_PS!B55</f>
        <v>46-KUSHINAGAR</v>
      </c>
      <c r="C55" s="438">
        <f>'AT-3'!G54</f>
        <v>3165</v>
      </c>
      <c r="D55" s="316">
        <v>2887</v>
      </c>
      <c r="E55" s="316">
        <v>2887</v>
      </c>
      <c r="F55" s="316">
        <v>2887</v>
      </c>
      <c r="G55" s="316">
        <v>2887</v>
      </c>
      <c r="H55" s="316">
        <v>2887</v>
      </c>
      <c r="I55" s="316">
        <v>2887</v>
      </c>
      <c r="J55" s="316">
        <v>2887</v>
      </c>
      <c r="K55" s="316">
        <v>2887</v>
      </c>
      <c r="L55" s="316">
        <v>2887</v>
      </c>
      <c r="M55" s="316">
        <v>2887</v>
      </c>
      <c r="N55" s="316">
        <v>2709</v>
      </c>
      <c r="O55" s="316">
        <v>2590</v>
      </c>
      <c r="P55" s="316">
        <v>2105</v>
      </c>
    </row>
    <row r="56" spans="1:16" ht="12.75" x14ac:dyDescent="0.2">
      <c r="A56" s="316">
        <f>AT3A_Schools_PS!A56</f>
        <v>47</v>
      </c>
      <c r="B56" s="316" t="str">
        <f>AT3A_Schools_PS!B56</f>
        <v>47-LAKHIMPUR KHERI</v>
      </c>
      <c r="C56" s="438">
        <f>'AT-3'!G55</f>
        <v>3930</v>
      </c>
      <c r="D56" s="316">
        <v>3723</v>
      </c>
      <c r="E56" s="316">
        <v>3723</v>
      </c>
      <c r="F56" s="316">
        <v>3723</v>
      </c>
      <c r="G56" s="316">
        <v>3723</v>
      </c>
      <c r="H56" s="316">
        <v>3723</v>
      </c>
      <c r="I56" s="316">
        <v>3723</v>
      </c>
      <c r="J56" s="316">
        <v>3723</v>
      </c>
      <c r="K56" s="316">
        <v>3723</v>
      </c>
      <c r="L56" s="316">
        <v>3723</v>
      </c>
      <c r="M56" s="316">
        <v>3723</v>
      </c>
      <c r="N56" s="316">
        <v>2983</v>
      </c>
      <c r="O56" s="316">
        <v>2379</v>
      </c>
      <c r="P56" s="316">
        <v>1571</v>
      </c>
    </row>
    <row r="57" spans="1:16" ht="12.75" x14ac:dyDescent="0.2">
      <c r="A57" s="316">
        <f>AT3A_Schools_PS!A57</f>
        <v>48</v>
      </c>
      <c r="B57" s="316" t="str">
        <f>AT3A_Schools_PS!B57</f>
        <v>48-LALITPUR</v>
      </c>
      <c r="C57" s="438">
        <f>'AT-3'!G56</f>
        <v>1562</v>
      </c>
      <c r="D57" s="316">
        <v>1560</v>
      </c>
      <c r="E57" s="316">
        <v>1560</v>
      </c>
      <c r="F57" s="316">
        <v>1560</v>
      </c>
      <c r="G57" s="316">
        <v>1560</v>
      </c>
      <c r="H57" s="316">
        <v>1560</v>
      </c>
      <c r="I57" s="316">
        <v>1560</v>
      </c>
      <c r="J57" s="316">
        <v>1560</v>
      </c>
      <c r="K57" s="316">
        <v>1560</v>
      </c>
      <c r="L57" s="316">
        <v>1332</v>
      </c>
      <c r="M57" s="316">
        <v>1120</v>
      </c>
      <c r="N57" s="316">
        <v>999</v>
      </c>
      <c r="O57" s="316">
        <v>798</v>
      </c>
      <c r="P57" s="316">
        <v>14</v>
      </c>
    </row>
    <row r="58" spans="1:16" ht="12.75" x14ac:dyDescent="0.2">
      <c r="A58" s="316">
        <f>AT3A_Schools_PS!A58</f>
        <v>49</v>
      </c>
      <c r="B58" s="316" t="str">
        <f>AT3A_Schools_PS!B58</f>
        <v>49-LUCKNOW</v>
      </c>
      <c r="C58" s="438">
        <f>'AT-3'!G57</f>
        <v>2031</v>
      </c>
      <c r="D58" s="316">
        <v>1990</v>
      </c>
      <c r="E58" s="316">
        <v>1932</v>
      </c>
      <c r="F58" s="316">
        <v>1927</v>
      </c>
      <c r="G58" s="316">
        <v>1927</v>
      </c>
      <c r="H58" s="316">
        <v>1927</v>
      </c>
      <c r="I58" s="316">
        <v>1925</v>
      </c>
      <c r="J58" s="316">
        <v>1924</v>
      </c>
      <c r="K58" s="316">
        <v>1924</v>
      </c>
      <c r="L58" s="316">
        <v>1924</v>
      </c>
      <c r="M58" s="316">
        <v>1924</v>
      </c>
      <c r="N58" s="316">
        <v>1471</v>
      </c>
      <c r="O58" s="316">
        <v>860</v>
      </c>
      <c r="P58" s="316">
        <v>170</v>
      </c>
    </row>
    <row r="59" spans="1:16" ht="12.75" x14ac:dyDescent="0.2">
      <c r="A59" s="316">
        <f>AT3A_Schools_PS!A59</f>
        <v>50</v>
      </c>
      <c r="B59" s="316" t="str">
        <f>AT3A_Schools_PS!B59</f>
        <v>50-MAHOBA</v>
      </c>
      <c r="C59" s="438">
        <f>'AT-3'!G58</f>
        <v>1054</v>
      </c>
      <c r="D59" s="316">
        <v>1054</v>
      </c>
      <c r="E59" s="316">
        <v>1054</v>
      </c>
      <c r="F59" s="316">
        <v>1054</v>
      </c>
      <c r="G59" s="316">
        <v>1054</v>
      </c>
      <c r="H59" s="316">
        <v>1054</v>
      </c>
      <c r="I59" s="316">
        <v>1054</v>
      </c>
      <c r="J59" s="316">
        <v>1054</v>
      </c>
      <c r="K59" s="316">
        <v>1054</v>
      </c>
      <c r="L59" s="316">
        <v>1054</v>
      </c>
      <c r="M59" s="316">
        <v>1054</v>
      </c>
      <c r="N59" s="316">
        <v>860</v>
      </c>
      <c r="O59" s="316">
        <v>694</v>
      </c>
      <c r="P59" s="316">
        <v>647</v>
      </c>
    </row>
    <row r="60" spans="1:16" ht="12.75" x14ac:dyDescent="0.2">
      <c r="A60" s="316">
        <f>AT3A_Schools_PS!A60</f>
        <v>51</v>
      </c>
      <c r="B60" s="316" t="str">
        <f>AT3A_Schools_PS!B60</f>
        <v>51-MAHRAJGANJ</v>
      </c>
      <c r="C60" s="438">
        <f>'AT-3'!G59</f>
        <v>2242</v>
      </c>
      <c r="D60" s="316">
        <v>2150</v>
      </c>
      <c r="E60" s="316">
        <v>2149</v>
      </c>
      <c r="F60" s="316">
        <v>2149</v>
      </c>
      <c r="G60" s="316">
        <v>2149</v>
      </c>
      <c r="H60" s="316">
        <v>2149</v>
      </c>
      <c r="I60" s="316">
        <v>2149</v>
      </c>
      <c r="J60" s="316">
        <v>2149</v>
      </c>
      <c r="K60" s="316">
        <v>2149</v>
      </c>
      <c r="L60" s="316">
        <v>2149</v>
      </c>
      <c r="M60" s="316">
        <v>2142</v>
      </c>
      <c r="N60" s="316">
        <v>1335</v>
      </c>
      <c r="O60" s="316">
        <v>801</v>
      </c>
      <c r="P60" s="316">
        <v>522</v>
      </c>
    </row>
    <row r="61" spans="1:16" ht="12.75" x14ac:dyDescent="0.2">
      <c r="A61" s="316">
        <f>AT3A_Schools_PS!A61</f>
        <v>52</v>
      </c>
      <c r="B61" s="316" t="str">
        <f>AT3A_Schools_PS!B61</f>
        <v>52-MAINPURI</v>
      </c>
      <c r="C61" s="438">
        <f>'AT-3'!G60</f>
        <v>2246</v>
      </c>
      <c r="D61" s="316">
        <v>1974</v>
      </c>
      <c r="E61" s="316">
        <v>1154</v>
      </c>
      <c r="F61" s="316">
        <v>1085</v>
      </c>
      <c r="G61" s="316">
        <v>1085</v>
      </c>
      <c r="H61" s="316">
        <v>1067</v>
      </c>
      <c r="I61" s="316">
        <v>1059</v>
      </c>
      <c r="J61" s="316">
        <v>1055</v>
      </c>
      <c r="K61" s="316">
        <v>1053</v>
      </c>
      <c r="L61" s="316">
        <v>1049</v>
      </c>
      <c r="M61" s="316">
        <v>1048</v>
      </c>
      <c r="N61" s="316">
        <v>1020</v>
      </c>
      <c r="O61" s="316">
        <v>226</v>
      </c>
      <c r="P61" s="316">
        <v>9</v>
      </c>
    </row>
    <row r="62" spans="1:16" ht="12.75" x14ac:dyDescent="0.2">
      <c r="A62" s="316">
        <f>AT3A_Schools_PS!A62</f>
        <v>53</v>
      </c>
      <c r="B62" s="316" t="str">
        <f>AT3A_Schools_PS!B62</f>
        <v>53-MATHURA</v>
      </c>
      <c r="C62" s="438">
        <f>'AT-3'!G61</f>
        <v>2077</v>
      </c>
      <c r="D62" s="316">
        <v>1842</v>
      </c>
      <c r="E62" s="316">
        <v>1842</v>
      </c>
      <c r="F62" s="316">
        <v>1842</v>
      </c>
      <c r="G62" s="316">
        <v>1842</v>
      </c>
      <c r="H62" s="316">
        <v>1842</v>
      </c>
      <c r="I62" s="316">
        <v>1842</v>
      </c>
      <c r="J62" s="316">
        <v>1842</v>
      </c>
      <c r="K62" s="316">
        <v>1842</v>
      </c>
      <c r="L62" s="316">
        <v>1842</v>
      </c>
      <c r="M62" s="316">
        <v>1842</v>
      </c>
      <c r="N62" s="316">
        <v>1842</v>
      </c>
      <c r="O62" s="316">
        <v>1842</v>
      </c>
      <c r="P62" s="316">
        <v>1042</v>
      </c>
    </row>
    <row r="63" spans="1:16" ht="12.75" x14ac:dyDescent="0.2">
      <c r="A63" s="316">
        <f>AT3A_Schools_PS!A63</f>
        <v>54</v>
      </c>
      <c r="B63" s="316" t="str">
        <f>AT3A_Schools_PS!B63</f>
        <v>54-MAU</v>
      </c>
      <c r="C63" s="438">
        <f>'AT-3'!G62</f>
        <v>1756</v>
      </c>
      <c r="D63" s="316">
        <v>1704</v>
      </c>
      <c r="E63" s="316">
        <v>1673</v>
      </c>
      <c r="F63" s="316">
        <v>1673</v>
      </c>
      <c r="G63" s="316">
        <v>1672</v>
      </c>
      <c r="H63" s="316">
        <v>1672</v>
      </c>
      <c r="I63" s="316">
        <v>1671</v>
      </c>
      <c r="J63" s="316">
        <v>1609</v>
      </c>
      <c r="K63" s="316">
        <v>1609</v>
      </c>
      <c r="L63" s="316">
        <v>1608</v>
      </c>
      <c r="M63" s="316">
        <v>1608</v>
      </c>
      <c r="N63" s="316">
        <v>1147</v>
      </c>
      <c r="O63" s="316">
        <v>845</v>
      </c>
      <c r="P63" s="316">
        <v>837</v>
      </c>
    </row>
    <row r="64" spans="1:16" ht="12.75" x14ac:dyDescent="0.2">
      <c r="A64" s="316">
        <f>AT3A_Schools_PS!A64</f>
        <v>55</v>
      </c>
      <c r="B64" s="316" t="str">
        <f>AT3A_Schools_PS!B64</f>
        <v>55-MEERUT</v>
      </c>
      <c r="C64" s="438">
        <f>'AT-3'!G63</f>
        <v>1539</v>
      </c>
      <c r="D64" s="316">
        <v>1356</v>
      </c>
      <c r="E64" s="316">
        <v>1120</v>
      </c>
      <c r="F64" s="316">
        <v>1119</v>
      </c>
      <c r="G64" s="316">
        <v>1119</v>
      </c>
      <c r="H64" s="316">
        <v>1117</v>
      </c>
      <c r="I64" s="316">
        <v>1117</v>
      </c>
      <c r="J64" s="316">
        <v>1116</v>
      </c>
      <c r="K64" s="316">
        <v>1025</v>
      </c>
      <c r="L64" s="316">
        <v>1024</v>
      </c>
      <c r="M64" s="316">
        <v>921</v>
      </c>
      <c r="N64" s="316">
        <v>490</v>
      </c>
      <c r="O64" s="316">
        <v>208</v>
      </c>
      <c r="P64" s="316">
        <v>204</v>
      </c>
    </row>
    <row r="65" spans="1:16" ht="12.75" x14ac:dyDescent="0.2">
      <c r="A65" s="316">
        <f>AT3A_Schools_PS!A65</f>
        <v>56</v>
      </c>
      <c r="B65" s="316" t="str">
        <f>AT3A_Schools_PS!B65</f>
        <v>56-MIRZAPUR</v>
      </c>
      <c r="C65" s="438">
        <f>'AT-3'!G64</f>
        <v>2303</v>
      </c>
      <c r="D65" s="316">
        <v>2282</v>
      </c>
      <c r="E65" s="316">
        <v>2259</v>
      </c>
      <c r="F65" s="316">
        <v>2259</v>
      </c>
      <c r="G65" s="316">
        <v>2259</v>
      </c>
      <c r="H65" s="316">
        <v>2259</v>
      </c>
      <c r="I65" s="316">
        <v>2259</v>
      </c>
      <c r="J65" s="316">
        <v>2259</v>
      </c>
      <c r="K65" s="316">
        <v>2259</v>
      </c>
      <c r="L65" s="316">
        <v>2259</v>
      </c>
      <c r="M65" s="316">
        <v>2258</v>
      </c>
      <c r="N65" s="316">
        <v>2256</v>
      </c>
      <c r="O65" s="316">
        <v>2219</v>
      </c>
      <c r="P65" s="316">
        <v>2057</v>
      </c>
    </row>
    <row r="66" spans="1:16" ht="12.75" x14ac:dyDescent="0.2">
      <c r="A66" s="316">
        <f>AT3A_Schools_PS!A66</f>
        <v>57</v>
      </c>
      <c r="B66" s="316" t="str">
        <f>AT3A_Schools_PS!B66</f>
        <v>57-MORADABAD</v>
      </c>
      <c r="C66" s="438">
        <f>'AT-3'!G65</f>
        <v>1831</v>
      </c>
      <c r="D66" s="316">
        <v>1783</v>
      </c>
      <c r="E66" s="316">
        <v>1775</v>
      </c>
      <c r="F66" s="316">
        <v>1775</v>
      </c>
      <c r="G66" s="316">
        <v>1775</v>
      </c>
      <c r="H66" s="316">
        <v>1775</v>
      </c>
      <c r="I66" s="316">
        <v>1775</v>
      </c>
      <c r="J66" s="316">
        <v>1775</v>
      </c>
      <c r="K66" s="316">
        <v>1775</v>
      </c>
      <c r="L66" s="316">
        <v>1775</v>
      </c>
      <c r="M66" s="316">
        <v>1775</v>
      </c>
      <c r="N66" s="316">
        <v>1775</v>
      </c>
      <c r="O66" s="316">
        <v>1775</v>
      </c>
      <c r="P66" s="316">
        <v>1775</v>
      </c>
    </row>
    <row r="67" spans="1:16" ht="12.75" x14ac:dyDescent="0.2">
      <c r="A67" s="316">
        <f>AT3A_Schools_PS!A67</f>
        <v>58</v>
      </c>
      <c r="B67" s="316" t="str">
        <f>AT3A_Schools_PS!B67</f>
        <v>58-MUZAFFARNAGAR</v>
      </c>
      <c r="C67" s="438">
        <f>'AT-3'!G66</f>
        <v>1309</v>
      </c>
      <c r="D67" s="316">
        <v>1261</v>
      </c>
      <c r="E67" s="316">
        <v>1257</v>
      </c>
      <c r="F67" s="316">
        <v>1257</v>
      </c>
      <c r="G67" s="316">
        <v>1257</v>
      </c>
      <c r="H67" s="316">
        <v>1257</v>
      </c>
      <c r="I67" s="316">
        <v>1257</v>
      </c>
      <c r="J67" s="316">
        <v>1257</v>
      </c>
      <c r="K67" s="316">
        <v>1257</v>
      </c>
      <c r="L67" s="316">
        <v>1257</v>
      </c>
      <c r="M67" s="316">
        <v>1257</v>
      </c>
      <c r="N67" s="316">
        <v>1094</v>
      </c>
      <c r="O67" s="316">
        <v>1090</v>
      </c>
      <c r="P67" s="316">
        <v>953</v>
      </c>
    </row>
    <row r="68" spans="1:16" ht="12.75" x14ac:dyDescent="0.2">
      <c r="A68" s="316">
        <f>AT3A_Schools_PS!A68</f>
        <v>59</v>
      </c>
      <c r="B68" s="316" t="str">
        <f>AT3A_Schools_PS!B68</f>
        <v>59-PILIBHIT</v>
      </c>
      <c r="C68" s="438">
        <f>'AT-3'!G67</f>
        <v>1843</v>
      </c>
      <c r="D68" s="316">
        <v>1843</v>
      </c>
      <c r="E68" s="316">
        <v>1806</v>
      </c>
      <c r="F68" s="316">
        <v>1806</v>
      </c>
      <c r="G68" s="316">
        <v>1806</v>
      </c>
      <c r="H68" s="316">
        <v>1806</v>
      </c>
      <c r="I68" s="316">
        <v>1806</v>
      </c>
      <c r="J68" s="316">
        <v>1805</v>
      </c>
      <c r="K68" s="316">
        <v>1758</v>
      </c>
      <c r="L68" s="316">
        <v>1660</v>
      </c>
      <c r="M68" s="316">
        <v>1551</v>
      </c>
      <c r="N68" s="316">
        <v>948</v>
      </c>
      <c r="O68" s="316">
        <v>941</v>
      </c>
      <c r="P68" s="316">
        <v>457</v>
      </c>
    </row>
    <row r="69" spans="1:16" ht="12.75" x14ac:dyDescent="0.2">
      <c r="A69" s="316">
        <f>AT3A_Schools_PS!A69</f>
        <v>60</v>
      </c>
      <c r="B69" s="316" t="str">
        <f>AT3A_Schools_PS!B69</f>
        <v>60-PRATAPGARH</v>
      </c>
      <c r="C69" s="438">
        <f>'AT-3'!G68</f>
        <v>2949</v>
      </c>
      <c r="D69" s="316">
        <v>2922</v>
      </c>
      <c r="E69" s="316">
        <v>2910</v>
      </c>
      <c r="F69" s="316">
        <v>2910</v>
      </c>
      <c r="G69" s="316">
        <v>2910</v>
      </c>
      <c r="H69" s="316">
        <v>2909</v>
      </c>
      <c r="I69" s="316">
        <v>2909</v>
      </c>
      <c r="J69" s="316">
        <v>2909</v>
      </c>
      <c r="K69" s="316">
        <v>2908</v>
      </c>
      <c r="L69" s="316">
        <v>2901</v>
      </c>
      <c r="M69" s="316">
        <v>2898</v>
      </c>
      <c r="N69" s="316">
        <v>2867</v>
      </c>
      <c r="O69" s="316">
        <v>2856</v>
      </c>
      <c r="P69" s="316">
        <v>2856</v>
      </c>
    </row>
    <row r="70" spans="1:16" ht="12.75" x14ac:dyDescent="0.2">
      <c r="A70" s="316">
        <f>AT3A_Schools_PS!A70</f>
        <v>61</v>
      </c>
      <c r="B70" s="316" t="str">
        <f>AT3A_Schools_PS!B70</f>
        <v>61-RAI BAREILY</v>
      </c>
      <c r="C70" s="438">
        <f>'AT-3'!G69</f>
        <v>2705</v>
      </c>
      <c r="D70" s="316">
        <v>2013</v>
      </c>
      <c r="E70" s="316">
        <v>1891</v>
      </c>
      <c r="F70" s="316">
        <v>1891</v>
      </c>
      <c r="G70" s="316">
        <v>1890</v>
      </c>
      <c r="H70" s="316">
        <v>1887</v>
      </c>
      <c r="I70" s="316">
        <v>1887</v>
      </c>
      <c r="J70" s="316">
        <v>1887</v>
      </c>
      <c r="K70" s="316">
        <v>1884</v>
      </c>
      <c r="L70" s="316">
        <v>1855</v>
      </c>
      <c r="M70" s="316">
        <v>1847</v>
      </c>
      <c r="N70" s="316">
        <v>1830</v>
      </c>
      <c r="O70" s="316">
        <v>1553</v>
      </c>
      <c r="P70" s="316">
        <v>1291</v>
      </c>
    </row>
    <row r="71" spans="1:16" ht="12.75" x14ac:dyDescent="0.2">
      <c r="A71" s="316">
        <f>AT3A_Schools_PS!A71</f>
        <v>62</v>
      </c>
      <c r="B71" s="316" t="str">
        <f>AT3A_Schools_PS!B71</f>
        <v>62-RAMPUR</v>
      </c>
      <c r="C71" s="438">
        <f>'AT-3'!G70</f>
        <v>2094</v>
      </c>
      <c r="D71" s="316">
        <v>1984</v>
      </c>
      <c r="E71" s="316">
        <v>1984</v>
      </c>
      <c r="F71" s="316">
        <v>1984</v>
      </c>
      <c r="G71" s="316">
        <v>1984</v>
      </c>
      <c r="H71" s="316">
        <v>1984</v>
      </c>
      <c r="I71" s="316">
        <v>1984</v>
      </c>
      <c r="J71" s="316">
        <v>1984</v>
      </c>
      <c r="K71" s="316">
        <v>1984</v>
      </c>
      <c r="L71" s="316">
        <v>1984</v>
      </c>
      <c r="M71" s="316">
        <v>1984</v>
      </c>
      <c r="N71" s="316">
        <v>1911</v>
      </c>
      <c r="O71" s="316">
        <v>1767</v>
      </c>
      <c r="P71" s="316">
        <v>955</v>
      </c>
    </row>
    <row r="72" spans="1:16" ht="12.75" x14ac:dyDescent="0.2">
      <c r="A72" s="316">
        <f>AT3A_Schools_PS!A72</f>
        <v>63</v>
      </c>
      <c r="B72" s="316" t="str">
        <f>AT3A_Schools_PS!B72</f>
        <v>63-SAHARANPUR</v>
      </c>
      <c r="C72" s="438">
        <f>'AT-3'!G71</f>
        <v>2064</v>
      </c>
      <c r="D72" s="316">
        <v>2064</v>
      </c>
      <c r="E72" s="316">
        <v>2064</v>
      </c>
      <c r="F72" s="316">
        <v>2064</v>
      </c>
      <c r="G72" s="316">
        <v>2064</v>
      </c>
      <c r="H72" s="316">
        <v>2064</v>
      </c>
      <c r="I72" s="316">
        <v>2064</v>
      </c>
      <c r="J72" s="316">
        <v>2064</v>
      </c>
      <c r="K72" s="316">
        <v>2064</v>
      </c>
      <c r="L72" s="316">
        <v>2064</v>
      </c>
      <c r="M72" s="316">
        <v>2064</v>
      </c>
      <c r="N72" s="316">
        <v>2064</v>
      </c>
      <c r="O72" s="316">
        <v>2064</v>
      </c>
      <c r="P72" s="316">
        <v>2064</v>
      </c>
    </row>
    <row r="73" spans="1:16" ht="12.75" x14ac:dyDescent="0.2">
      <c r="A73" s="316">
        <f>AT3A_Schools_PS!A73</f>
        <v>64</v>
      </c>
      <c r="B73" s="316" t="str">
        <f>AT3A_Schools_PS!B73</f>
        <v>64-SANTKABIR NAGAR</v>
      </c>
      <c r="C73" s="438">
        <f>'AT-3'!G72</f>
        <v>1603</v>
      </c>
      <c r="D73" s="316">
        <v>1577</v>
      </c>
      <c r="E73" s="316">
        <v>1573</v>
      </c>
      <c r="F73" s="316">
        <v>1573</v>
      </c>
      <c r="G73" s="316">
        <v>1573</v>
      </c>
      <c r="H73" s="316">
        <v>1573</v>
      </c>
      <c r="I73" s="316">
        <v>1573</v>
      </c>
      <c r="J73" s="316">
        <v>1573</v>
      </c>
      <c r="K73" s="316">
        <v>1573</v>
      </c>
      <c r="L73" s="316">
        <v>1573</v>
      </c>
      <c r="M73" s="316">
        <v>1573</v>
      </c>
      <c r="N73" s="316">
        <v>1573</v>
      </c>
      <c r="O73" s="316">
        <v>1573</v>
      </c>
      <c r="P73" s="316">
        <v>1573</v>
      </c>
    </row>
    <row r="74" spans="1:16" ht="12.75" x14ac:dyDescent="0.2">
      <c r="A74" s="316">
        <f>AT3A_Schools_PS!A74</f>
        <v>65</v>
      </c>
      <c r="B74" s="316" t="str">
        <f>AT3A_Schools_PS!B74</f>
        <v>65-SHAHJAHANPUR</v>
      </c>
      <c r="C74" s="438">
        <f>'AT-3'!G73</f>
        <v>3274</v>
      </c>
      <c r="D74" s="316">
        <v>3272</v>
      </c>
      <c r="E74" s="316">
        <v>3272</v>
      </c>
      <c r="F74" s="316">
        <v>3272</v>
      </c>
      <c r="G74" s="316">
        <v>3272</v>
      </c>
      <c r="H74" s="316">
        <v>3272</v>
      </c>
      <c r="I74" s="316">
        <v>3272</v>
      </c>
      <c r="J74" s="316">
        <v>3272</v>
      </c>
      <c r="K74" s="316">
        <v>3272</v>
      </c>
      <c r="L74" s="316">
        <v>3272</v>
      </c>
      <c r="M74" s="316">
        <v>3272</v>
      </c>
      <c r="N74" s="316">
        <v>3272</v>
      </c>
      <c r="O74" s="316">
        <v>2495</v>
      </c>
      <c r="P74" s="316">
        <v>881</v>
      </c>
    </row>
    <row r="75" spans="1:16" ht="12.75" x14ac:dyDescent="0.2">
      <c r="A75" s="316">
        <f>AT3A_Schools_PS!A75</f>
        <v>66</v>
      </c>
      <c r="B75" s="316" t="str">
        <f>AT3A_Schools_PS!B75</f>
        <v>66-SHRAWASTI</v>
      </c>
      <c r="C75" s="438">
        <f>'AT-3'!G74</f>
        <v>1295</v>
      </c>
      <c r="D75" s="316">
        <v>1295</v>
      </c>
      <c r="E75" s="316">
        <v>1295</v>
      </c>
      <c r="F75" s="316">
        <v>1295</v>
      </c>
      <c r="G75" s="316">
        <v>1295</v>
      </c>
      <c r="H75" s="316">
        <v>1295</v>
      </c>
      <c r="I75" s="316">
        <v>1295</v>
      </c>
      <c r="J75" s="316">
        <v>1295</v>
      </c>
      <c r="K75" s="316">
        <v>1295</v>
      </c>
      <c r="L75" s="316">
        <v>1295</v>
      </c>
      <c r="M75" s="316">
        <v>1295</v>
      </c>
      <c r="N75" s="316">
        <v>1295</v>
      </c>
      <c r="O75" s="316">
        <v>1295</v>
      </c>
      <c r="P75" s="316">
        <v>1295</v>
      </c>
    </row>
    <row r="76" spans="1:16" ht="12.75" x14ac:dyDescent="0.2">
      <c r="A76" s="316">
        <f>AT3A_Schools_PS!A76</f>
        <v>67</v>
      </c>
      <c r="B76" s="316" t="str">
        <f>AT3A_Schools_PS!B76</f>
        <v>67-SIDDHARTHNAGAR</v>
      </c>
      <c r="C76" s="438">
        <f>'AT-3'!G75</f>
        <v>2749</v>
      </c>
      <c r="D76" s="316">
        <v>2486</v>
      </c>
      <c r="E76" s="316">
        <v>2378</v>
      </c>
      <c r="F76" s="316">
        <v>2375</v>
      </c>
      <c r="G76" s="316">
        <v>2375</v>
      </c>
      <c r="H76" s="316">
        <v>2374</v>
      </c>
      <c r="I76" s="316">
        <v>2374</v>
      </c>
      <c r="J76" s="316">
        <v>2343</v>
      </c>
      <c r="K76" s="316">
        <v>2340</v>
      </c>
      <c r="L76" s="316">
        <v>2339</v>
      </c>
      <c r="M76" s="316">
        <v>1614</v>
      </c>
      <c r="N76" s="316">
        <v>82</v>
      </c>
      <c r="O76" s="316">
        <v>70</v>
      </c>
      <c r="P76" s="316">
        <v>68</v>
      </c>
    </row>
    <row r="77" spans="1:16" ht="12.75" x14ac:dyDescent="0.2">
      <c r="A77" s="316">
        <f>AT3A_Schools_PS!A77</f>
        <v>68</v>
      </c>
      <c r="B77" s="316" t="str">
        <f>AT3A_Schools_PS!B77</f>
        <v>68-SITAPUR</v>
      </c>
      <c r="C77" s="438">
        <f>'AT-3'!G76</f>
        <v>4337</v>
      </c>
      <c r="D77" s="316">
        <v>4183</v>
      </c>
      <c r="E77" s="316">
        <v>4169</v>
      </c>
      <c r="F77" s="316">
        <v>4169</v>
      </c>
      <c r="G77" s="316">
        <v>4169</v>
      </c>
      <c r="H77" s="316">
        <v>4169</v>
      </c>
      <c r="I77" s="316">
        <v>4169</v>
      </c>
      <c r="J77" s="316">
        <v>4020</v>
      </c>
      <c r="K77" s="316">
        <v>3803</v>
      </c>
      <c r="L77" s="316">
        <v>2886</v>
      </c>
      <c r="M77" s="316">
        <v>2568</v>
      </c>
      <c r="N77" s="316">
        <v>1920</v>
      </c>
      <c r="O77" s="316">
        <v>1843</v>
      </c>
      <c r="P77" s="316">
        <v>1576</v>
      </c>
    </row>
    <row r="78" spans="1:16" ht="12.75" x14ac:dyDescent="0.2">
      <c r="A78" s="316">
        <f>AT3A_Schools_PS!A78</f>
        <v>69</v>
      </c>
      <c r="B78" s="316" t="str">
        <f>AT3A_Schools_PS!B78</f>
        <v>69-SONBHADRA</v>
      </c>
      <c r="C78" s="438">
        <f>'AT-3'!G77</f>
        <v>2491</v>
      </c>
      <c r="D78" s="316">
        <v>2287</v>
      </c>
      <c r="E78" s="316">
        <v>2271</v>
      </c>
      <c r="F78" s="316">
        <v>2271</v>
      </c>
      <c r="G78" s="316">
        <v>2271</v>
      </c>
      <c r="H78" s="316">
        <v>2271</v>
      </c>
      <c r="I78" s="316">
        <v>2269</v>
      </c>
      <c r="J78" s="316">
        <v>2269</v>
      </c>
      <c r="K78" s="316">
        <v>2268</v>
      </c>
      <c r="L78" s="316">
        <v>2267</v>
      </c>
      <c r="M78" s="316">
        <v>2261</v>
      </c>
      <c r="N78" s="316">
        <v>1277</v>
      </c>
      <c r="O78" s="316">
        <v>1116</v>
      </c>
      <c r="P78" s="316">
        <v>766</v>
      </c>
    </row>
    <row r="79" spans="1:16" ht="12.75" x14ac:dyDescent="0.2">
      <c r="A79" s="316">
        <f>AT3A_Schools_PS!A79</f>
        <v>70</v>
      </c>
      <c r="B79" s="316" t="str">
        <f>AT3A_Schools_PS!B79</f>
        <v>70-SULTANPUR</v>
      </c>
      <c r="C79" s="438">
        <f>'AT-3'!G78</f>
        <v>2467</v>
      </c>
      <c r="D79" s="316">
        <v>2443</v>
      </c>
      <c r="E79" s="316">
        <v>2443</v>
      </c>
      <c r="F79" s="316">
        <v>2443</v>
      </c>
      <c r="G79" s="316">
        <v>2443</v>
      </c>
      <c r="H79" s="316">
        <v>2443</v>
      </c>
      <c r="I79" s="316">
        <v>2443</v>
      </c>
      <c r="J79" s="316">
        <v>2443</v>
      </c>
      <c r="K79" s="316">
        <v>2443</v>
      </c>
      <c r="L79" s="316">
        <v>2443</v>
      </c>
      <c r="M79" s="316">
        <v>2443</v>
      </c>
      <c r="N79" s="316">
        <v>2443</v>
      </c>
      <c r="O79" s="316">
        <v>2443</v>
      </c>
      <c r="P79" s="316">
        <v>2443</v>
      </c>
    </row>
    <row r="80" spans="1:16" ht="12.75" x14ac:dyDescent="0.2">
      <c r="A80" s="316">
        <f>AT3A_Schools_PS!A80</f>
        <v>71</v>
      </c>
      <c r="B80" s="316" t="str">
        <f>AT3A_Schools_PS!B80</f>
        <v>71-UNNAO</v>
      </c>
      <c r="C80" s="438">
        <f>'AT-3'!G79</f>
        <v>3240</v>
      </c>
      <c r="D80" s="316">
        <v>3064</v>
      </c>
      <c r="E80" s="316">
        <v>3064</v>
      </c>
      <c r="F80" s="316">
        <v>3064</v>
      </c>
      <c r="G80" s="316">
        <v>3064</v>
      </c>
      <c r="H80" s="316">
        <v>3064</v>
      </c>
      <c r="I80" s="316">
        <v>3064</v>
      </c>
      <c r="J80" s="316">
        <v>3064</v>
      </c>
      <c r="K80" s="316">
        <v>3064</v>
      </c>
      <c r="L80" s="316">
        <v>3063</v>
      </c>
      <c r="M80" s="316">
        <v>3062</v>
      </c>
      <c r="N80" s="316">
        <v>3062</v>
      </c>
      <c r="O80" s="316">
        <v>3062</v>
      </c>
      <c r="P80" s="316">
        <v>3061</v>
      </c>
    </row>
    <row r="81" spans="1:16" ht="12.75" x14ac:dyDescent="0.2">
      <c r="A81" s="316">
        <f>AT3A_Schools_PS!A81</f>
        <v>72</v>
      </c>
      <c r="B81" s="316" t="str">
        <f>AT3A_Schools_PS!B81</f>
        <v>72-VARANASI</v>
      </c>
      <c r="C81" s="438">
        <f>'AT-3'!G80</f>
        <v>1610</v>
      </c>
      <c r="D81" s="316">
        <v>1440</v>
      </c>
      <c r="E81" s="316">
        <v>1427</v>
      </c>
      <c r="F81" s="316">
        <v>1419</v>
      </c>
      <c r="G81" s="316">
        <v>1419</v>
      </c>
      <c r="H81" s="316">
        <v>1419</v>
      </c>
      <c r="I81" s="316">
        <v>1419</v>
      </c>
      <c r="J81" s="316">
        <v>1412</v>
      </c>
      <c r="K81" s="316">
        <v>1412</v>
      </c>
      <c r="L81" s="316">
        <v>1412</v>
      </c>
      <c r="M81" s="316">
        <v>1410</v>
      </c>
      <c r="N81" s="316">
        <v>1398</v>
      </c>
      <c r="O81" s="316">
        <v>1272</v>
      </c>
      <c r="P81" s="316">
        <v>991</v>
      </c>
    </row>
    <row r="82" spans="1:16" ht="12.75" x14ac:dyDescent="0.2">
      <c r="A82" s="316">
        <f>AT3A_Schools_PS!A82</f>
        <v>73</v>
      </c>
      <c r="B82" s="316" t="str">
        <f>AT3A_Schools_PS!B82</f>
        <v>73-SAMBHAL</v>
      </c>
      <c r="C82" s="438">
        <f>'AT-3'!G81</f>
        <v>1582</v>
      </c>
      <c r="D82" s="316">
        <v>1520</v>
      </c>
      <c r="E82" s="316">
        <v>1520</v>
      </c>
      <c r="F82" s="316">
        <v>1520</v>
      </c>
      <c r="G82" s="316">
        <v>1520</v>
      </c>
      <c r="H82" s="316">
        <v>1520</v>
      </c>
      <c r="I82" s="316">
        <v>1520</v>
      </c>
      <c r="J82" s="316">
        <v>1520</v>
      </c>
      <c r="K82" s="316">
        <v>1520</v>
      </c>
      <c r="L82" s="316">
        <v>1520</v>
      </c>
      <c r="M82" s="316">
        <v>1520</v>
      </c>
      <c r="N82" s="316">
        <v>1520</v>
      </c>
      <c r="O82" s="316">
        <v>1520</v>
      </c>
      <c r="P82" s="316">
        <v>1387</v>
      </c>
    </row>
    <row r="83" spans="1:16" ht="12.75" x14ac:dyDescent="0.2">
      <c r="A83" s="316">
        <f>AT3A_Schools_PS!A83</f>
        <v>74</v>
      </c>
      <c r="B83" s="316" t="str">
        <f>AT3A_Schools_PS!B83</f>
        <v>74-HAPUR</v>
      </c>
      <c r="C83" s="438">
        <f>'AT-3'!G82</f>
        <v>700</v>
      </c>
      <c r="D83" s="316">
        <v>701</v>
      </c>
      <c r="E83" s="316">
        <v>701</v>
      </c>
      <c r="F83" s="316">
        <v>701</v>
      </c>
      <c r="G83" s="316">
        <v>701</v>
      </c>
      <c r="H83" s="316">
        <v>701</v>
      </c>
      <c r="I83" s="316">
        <v>701</v>
      </c>
      <c r="J83" s="316">
        <v>701</v>
      </c>
      <c r="K83" s="316">
        <v>701</v>
      </c>
      <c r="L83" s="316">
        <v>701</v>
      </c>
      <c r="M83" s="316">
        <v>701</v>
      </c>
      <c r="N83" s="316">
        <v>701</v>
      </c>
      <c r="O83" s="316">
        <v>701</v>
      </c>
      <c r="P83" s="316">
        <v>701</v>
      </c>
    </row>
    <row r="84" spans="1:16" ht="12.75" x14ac:dyDescent="0.2">
      <c r="A84" s="316">
        <f>AT3A_Schools_PS!A84</f>
        <v>75</v>
      </c>
      <c r="B84" s="316" t="str">
        <f>AT3A_Schools_PS!B84</f>
        <v>75-SHAMLI</v>
      </c>
      <c r="C84" s="438">
        <f>'AT-3'!G83</f>
        <v>800</v>
      </c>
      <c r="D84" s="316">
        <v>758</v>
      </c>
      <c r="E84" s="316">
        <v>758</v>
      </c>
      <c r="F84" s="316">
        <v>758</v>
      </c>
      <c r="G84" s="316">
        <v>758</v>
      </c>
      <c r="H84" s="316">
        <v>758</v>
      </c>
      <c r="I84" s="316">
        <v>758</v>
      </c>
      <c r="J84" s="316">
        <v>758</v>
      </c>
      <c r="K84" s="316">
        <v>758</v>
      </c>
      <c r="L84" s="316">
        <v>758</v>
      </c>
      <c r="M84" s="316">
        <v>758</v>
      </c>
      <c r="N84" s="316">
        <v>754</v>
      </c>
      <c r="O84" s="316">
        <v>751</v>
      </c>
      <c r="P84" s="316">
        <v>727</v>
      </c>
    </row>
    <row r="89" spans="1:16" ht="12.75" x14ac:dyDescent="0.2">
      <c r="A89" s="222" t="str">
        <f>AT_2A_fundflow!A73</f>
        <v>Date:</v>
      </c>
      <c r="N89" s="388" t="str">
        <f>'AT-1'!J46</f>
        <v>(Signature)</v>
      </c>
    </row>
    <row r="90" spans="1:16" ht="12.75" x14ac:dyDescent="0.2">
      <c r="A90" s="222" t="str">
        <f>AT_2A_fundflow!A74</f>
        <v>Place: LUCKNOW</v>
      </c>
      <c r="N90" s="388" t="str">
        <f>'AT-1'!J47</f>
        <v>Secretary Basic Education Department</v>
      </c>
    </row>
    <row r="91" spans="1:16" ht="12.75" x14ac:dyDescent="0.2">
      <c r="M91" s="388" t="str">
        <f>'AT-1'!I48</f>
        <v>Seal:</v>
      </c>
    </row>
  </sheetData>
  <mergeCells count="9">
    <mergeCell ref="D6:D7"/>
    <mergeCell ref="E6:P6"/>
    <mergeCell ref="C6:C7"/>
    <mergeCell ref="A2:P2"/>
    <mergeCell ref="H1:I1"/>
    <mergeCell ref="A6:A7"/>
    <mergeCell ref="B6:B7"/>
    <mergeCell ref="A3:P3"/>
    <mergeCell ref="A4:P4"/>
  </mergeCells>
  <printOptions horizontalCentered="1"/>
  <pageMargins left="0.59055118110236227" right="0.59055118110236227" top="0.78740157480314965" bottom="0.59055118110236227" header="0.78740157480314965" footer="0.39370078740157483"/>
  <pageSetup paperSize="9" scale="97" fitToHeight="0" pageOrder="overThenDown" orientation="landscape" cellComments="atEnd" r:id="rId1"/>
  <headerFooter>
    <oddFooter>&amp;R&amp;P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AC91"/>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28515625" style="387" customWidth="1"/>
    <col min="2" max="2" width="21.42578125" style="387" customWidth="1"/>
    <col min="3" max="3" width="10.7109375" style="387" bestFit="1" customWidth="1"/>
    <col min="4" max="4" width="11" style="387" customWidth="1"/>
    <col min="5" max="13" width="7" style="387" bestFit="1" customWidth="1"/>
    <col min="14" max="14" width="7.140625" style="387" customWidth="1"/>
    <col min="15" max="15" width="7" style="387" bestFit="1" customWidth="1"/>
    <col min="16" max="16" width="7.140625" style="387" customWidth="1"/>
    <col min="17" max="16384" width="14.42578125" style="387"/>
  </cols>
  <sheetData>
    <row r="1" spans="1:29" ht="12.75" x14ac:dyDescent="0.2">
      <c r="A1" s="302"/>
      <c r="B1" s="302"/>
      <c r="C1" s="302"/>
      <c r="D1" s="302"/>
      <c r="E1" s="302"/>
      <c r="F1" s="302"/>
      <c r="G1" s="302"/>
      <c r="H1" s="608"/>
      <c r="I1" s="608"/>
      <c r="J1" s="302"/>
      <c r="K1" s="302"/>
      <c r="L1" s="302"/>
      <c r="M1" s="302"/>
      <c r="N1" s="302"/>
      <c r="O1" s="302"/>
      <c r="P1" s="354" t="s">
        <v>715</v>
      </c>
    </row>
    <row r="2" spans="1:29" ht="12.75" x14ac:dyDescent="0.2">
      <c r="A2" s="594" t="str">
        <f>'AT-2-S1 BUDGET'!A2</f>
        <v>[Mid Day Meal Scheme, U.P.]</v>
      </c>
      <c r="B2" s="608"/>
      <c r="C2" s="608"/>
      <c r="D2" s="608"/>
      <c r="E2" s="608"/>
      <c r="F2" s="608"/>
      <c r="G2" s="608"/>
      <c r="H2" s="608"/>
      <c r="I2" s="608"/>
      <c r="J2" s="608"/>
      <c r="K2" s="608"/>
      <c r="L2" s="608"/>
      <c r="M2" s="608"/>
      <c r="N2" s="608"/>
      <c r="O2" s="608"/>
      <c r="P2" s="608"/>
    </row>
    <row r="3" spans="1:29" ht="23.25" x14ac:dyDescent="0.2">
      <c r="A3" s="597" t="str">
        <f>'AT-2-S1 BUDGET'!A3</f>
        <v>Annual Work Plan and Budget 2018-19</v>
      </c>
      <c r="B3" s="608"/>
      <c r="C3" s="608"/>
      <c r="D3" s="608"/>
      <c r="E3" s="608"/>
      <c r="F3" s="608"/>
      <c r="G3" s="608"/>
      <c r="H3" s="608"/>
      <c r="I3" s="608"/>
      <c r="J3" s="608"/>
      <c r="K3" s="608"/>
      <c r="L3" s="608"/>
      <c r="M3" s="608"/>
      <c r="N3" s="608"/>
      <c r="O3" s="608"/>
      <c r="P3" s="608"/>
    </row>
    <row r="4" spans="1:29" ht="12.75" x14ac:dyDescent="0.2">
      <c r="A4" s="602" t="s">
        <v>716</v>
      </c>
      <c r="B4" s="608"/>
      <c r="C4" s="608"/>
      <c r="D4" s="608"/>
      <c r="E4" s="608"/>
      <c r="F4" s="608"/>
      <c r="G4" s="608"/>
      <c r="H4" s="608"/>
      <c r="I4" s="608"/>
      <c r="J4" s="608"/>
      <c r="K4" s="608"/>
      <c r="L4" s="608"/>
      <c r="M4" s="608"/>
      <c r="N4" s="608"/>
      <c r="O4" s="608"/>
      <c r="P4" s="608"/>
    </row>
    <row r="5" spans="1:29" ht="12.75" x14ac:dyDescent="0.2">
      <c r="A5" s="324" t="str">
        <f>AT_2A_fundflow!A5</f>
        <v>State: UTTAR PRADESH</v>
      </c>
      <c r="B5" s="302"/>
      <c r="C5" s="302"/>
      <c r="D5" s="302"/>
      <c r="E5" s="302"/>
      <c r="F5" s="302"/>
      <c r="G5" s="302"/>
      <c r="H5" s="302"/>
      <c r="I5" s="302"/>
      <c r="J5" s="302"/>
      <c r="K5" s="302"/>
      <c r="L5" s="302"/>
      <c r="M5" s="302"/>
      <c r="N5" s="357"/>
      <c r="O5" s="357"/>
      <c r="P5" s="308" t="str">
        <f>AT_2A_fundflow!U5</f>
        <v>(For the Period 01.04.17 to 31.03.18)</v>
      </c>
    </row>
    <row r="6" spans="1:29" ht="42.75" customHeight="1" x14ac:dyDescent="0.2">
      <c r="A6" s="603" t="s">
        <v>91</v>
      </c>
      <c r="B6" s="603" t="s">
        <v>99</v>
      </c>
      <c r="C6" s="603" t="s">
        <v>699</v>
      </c>
      <c r="D6" s="675" t="s">
        <v>717</v>
      </c>
      <c r="E6" s="605" t="s">
        <v>718</v>
      </c>
      <c r="F6" s="609"/>
      <c r="G6" s="609"/>
      <c r="H6" s="609"/>
      <c r="I6" s="609"/>
      <c r="J6" s="609"/>
      <c r="K6" s="609"/>
      <c r="L6" s="609"/>
      <c r="M6" s="609"/>
      <c r="N6" s="609"/>
      <c r="O6" s="609"/>
      <c r="P6" s="610"/>
    </row>
    <row r="7" spans="1:29" ht="42" customHeight="1" x14ac:dyDescent="0.2">
      <c r="A7" s="611"/>
      <c r="B7" s="611"/>
      <c r="C7" s="611"/>
      <c r="D7" s="611"/>
      <c r="E7" s="310" t="s">
        <v>702</v>
      </c>
      <c r="F7" s="310" t="s">
        <v>703</v>
      </c>
      <c r="G7" s="310" t="s">
        <v>704</v>
      </c>
      <c r="H7" s="310" t="s">
        <v>705</v>
      </c>
      <c r="I7" s="310" t="s">
        <v>706</v>
      </c>
      <c r="J7" s="310" t="s">
        <v>707</v>
      </c>
      <c r="K7" s="310" t="s">
        <v>708</v>
      </c>
      <c r="L7" s="310" t="s">
        <v>709</v>
      </c>
      <c r="M7" s="310" t="s">
        <v>710</v>
      </c>
      <c r="N7" s="310" t="s">
        <v>711</v>
      </c>
      <c r="O7" s="310" t="s">
        <v>712</v>
      </c>
      <c r="P7" s="310" t="s">
        <v>713</v>
      </c>
    </row>
    <row r="8" spans="1:29" ht="12.75" x14ac:dyDescent="0.2">
      <c r="A8" s="310">
        <v>1</v>
      </c>
      <c r="B8" s="310">
        <v>2</v>
      </c>
      <c r="C8" s="310">
        <v>3</v>
      </c>
      <c r="D8" s="310">
        <v>4</v>
      </c>
      <c r="E8" s="310">
        <v>5</v>
      </c>
      <c r="F8" s="310">
        <v>6</v>
      </c>
      <c r="G8" s="310">
        <v>7</v>
      </c>
      <c r="H8" s="310">
        <v>8</v>
      </c>
      <c r="I8" s="310">
        <v>9</v>
      </c>
      <c r="J8" s="310">
        <v>10</v>
      </c>
      <c r="K8" s="310"/>
      <c r="L8" s="310"/>
      <c r="M8" s="310"/>
      <c r="N8" s="310">
        <v>11</v>
      </c>
      <c r="O8" s="310">
        <v>12</v>
      </c>
      <c r="P8" s="310">
        <v>13</v>
      </c>
    </row>
    <row r="9" spans="1:29" ht="12.75" x14ac:dyDescent="0.2">
      <c r="A9" s="375"/>
      <c r="B9" s="375" t="s">
        <v>11</v>
      </c>
      <c r="C9" s="375">
        <f t="shared" ref="C9:P9" si="0">SUM(C10:C84)</f>
        <v>167845</v>
      </c>
      <c r="D9" s="375">
        <f t="shared" si="0"/>
        <v>163890</v>
      </c>
      <c r="E9" s="375">
        <f t="shared" si="0"/>
        <v>148017</v>
      </c>
      <c r="F9" s="375">
        <f t="shared" si="0"/>
        <v>148017</v>
      </c>
      <c r="G9" s="375">
        <f t="shared" si="0"/>
        <v>148017</v>
      </c>
      <c r="H9" s="375">
        <f t="shared" si="0"/>
        <v>148017</v>
      </c>
      <c r="I9" s="375">
        <f t="shared" si="0"/>
        <v>148017</v>
      </c>
      <c r="J9" s="375">
        <f t="shared" si="0"/>
        <v>148017</v>
      </c>
      <c r="K9" s="375">
        <f t="shared" si="0"/>
        <v>148017</v>
      </c>
      <c r="L9" s="375">
        <f t="shared" si="0"/>
        <v>148017</v>
      </c>
      <c r="M9" s="375">
        <f t="shared" si="0"/>
        <v>148017</v>
      </c>
      <c r="N9" s="375">
        <f t="shared" si="0"/>
        <v>148017</v>
      </c>
      <c r="O9" s="375">
        <f t="shared" si="0"/>
        <v>148017</v>
      </c>
      <c r="P9" s="375">
        <f t="shared" si="0"/>
        <v>148017</v>
      </c>
      <c r="Q9" s="347"/>
      <c r="R9" s="347"/>
      <c r="S9" s="347"/>
      <c r="T9" s="347"/>
      <c r="U9" s="347"/>
      <c r="V9" s="347"/>
      <c r="W9" s="347"/>
      <c r="X9" s="347"/>
      <c r="Y9" s="347"/>
      <c r="Z9" s="347"/>
      <c r="AA9" s="347"/>
      <c r="AB9" s="347"/>
      <c r="AC9" s="347"/>
    </row>
    <row r="10" spans="1:29" ht="12.75" x14ac:dyDescent="0.2">
      <c r="A10" s="379">
        <f>AT3A_Schools_PS!A10</f>
        <v>1</v>
      </c>
      <c r="B10" s="379" t="str">
        <f>AT3A_Schools_PS!B10</f>
        <v>01-AGRA</v>
      </c>
      <c r="C10" s="401">
        <f>'AT-3'!G9</f>
        <v>3024</v>
      </c>
      <c r="D10" s="379">
        <v>2956</v>
      </c>
      <c r="E10" s="379">
        <v>2556</v>
      </c>
      <c r="F10" s="379">
        <v>2556</v>
      </c>
      <c r="G10" s="379">
        <v>2556</v>
      </c>
      <c r="H10" s="379">
        <v>2556</v>
      </c>
      <c r="I10" s="379">
        <v>2556</v>
      </c>
      <c r="J10" s="379">
        <v>2556</v>
      </c>
      <c r="K10" s="379">
        <v>2556</v>
      </c>
      <c r="L10" s="379">
        <v>2556</v>
      </c>
      <c r="M10" s="379">
        <v>2556</v>
      </c>
      <c r="N10" s="379">
        <v>2556</v>
      </c>
      <c r="O10" s="379">
        <v>2556</v>
      </c>
      <c r="P10" s="379">
        <v>2556</v>
      </c>
    </row>
    <row r="11" spans="1:29" ht="12.75" x14ac:dyDescent="0.2">
      <c r="A11" s="379">
        <f>AT3A_Schools_PS!A11</f>
        <v>2</v>
      </c>
      <c r="B11" s="379" t="str">
        <f>AT3A_Schools_PS!B11</f>
        <v>02-ALIGARH</v>
      </c>
      <c r="C11" s="401">
        <f>'AT-3'!G10</f>
        <v>2644</v>
      </c>
      <c r="D11" s="379">
        <v>2608</v>
      </c>
      <c r="E11" s="379">
        <v>2358</v>
      </c>
      <c r="F11" s="379">
        <v>2358</v>
      </c>
      <c r="G11" s="379">
        <v>2358</v>
      </c>
      <c r="H11" s="379">
        <v>2358</v>
      </c>
      <c r="I11" s="379">
        <v>2358</v>
      </c>
      <c r="J11" s="379">
        <v>2358</v>
      </c>
      <c r="K11" s="379">
        <v>2358</v>
      </c>
      <c r="L11" s="379">
        <v>2358</v>
      </c>
      <c r="M11" s="379">
        <v>2358</v>
      </c>
      <c r="N11" s="379">
        <v>2358</v>
      </c>
      <c r="O11" s="379">
        <v>2358</v>
      </c>
      <c r="P11" s="379">
        <v>2358</v>
      </c>
    </row>
    <row r="12" spans="1:29" ht="12.75" x14ac:dyDescent="0.2">
      <c r="A12" s="379">
        <f>AT3A_Schools_PS!A12</f>
        <v>3</v>
      </c>
      <c r="B12" s="379" t="str">
        <f>AT3A_Schools_PS!B12</f>
        <v>03-ALLAHABAD</v>
      </c>
      <c r="C12" s="401">
        <f>'AT-3'!G11</f>
        <v>3887</v>
      </c>
      <c r="D12" s="379">
        <v>3809</v>
      </c>
      <c r="E12" s="379">
        <v>3329</v>
      </c>
      <c r="F12" s="379">
        <v>3329</v>
      </c>
      <c r="G12" s="379">
        <v>3329</v>
      </c>
      <c r="H12" s="379">
        <v>3329</v>
      </c>
      <c r="I12" s="379">
        <v>3329</v>
      </c>
      <c r="J12" s="379">
        <v>3329</v>
      </c>
      <c r="K12" s="379">
        <v>3329</v>
      </c>
      <c r="L12" s="379">
        <v>3329</v>
      </c>
      <c r="M12" s="379">
        <v>3329</v>
      </c>
      <c r="N12" s="379">
        <v>3329</v>
      </c>
      <c r="O12" s="379">
        <v>3329</v>
      </c>
      <c r="P12" s="379">
        <v>3329</v>
      </c>
    </row>
    <row r="13" spans="1:29" ht="12.75" x14ac:dyDescent="0.2">
      <c r="A13" s="379">
        <f>AT3A_Schools_PS!A13</f>
        <v>4</v>
      </c>
      <c r="B13" s="379" t="str">
        <f>AT3A_Schools_PS!B13</f>
        <v>04-AMBEDKAR NAGAR</v>
      </c>
      <c r="C13" s="401">
        <f>'AT-3'!G12</f>
        <v>2049</v>
      </c>
      <c r="D13" s="379">
        <v>1998</v>
      </c>
      <c r="E13" s="379">
        <v>1857</v>
      </c>
      <c r="F13" s="379">
        <v>1857</v>
      </c>
      <c r="G13" s="379">
        <v>1857</v>
      </c>
      <c r="H13" s="379">
        <v>1857</v>
      </c>
      <c r="I13" s="379">
        <v>1857</v>
      </c>
      <c r="J13" s="379">
        <v>1857</v>
      </c>
      <c r="K13" s="379">
        <v>1857</v>
      </c>
      <c r="L13" s="379">
        <v>1857</v>
      </c>
      <c r="M13" s="379">
        <v>1857</v>
      </c>
      <c r="N13" s="379">
        <v>1857</v>
      </c>
      <c r="O13" s="379">
        <v>1857</v>
      </c>
      <c r="P13" s="379">
        <v>1857</v>
      </c>
    </row>
    <row r="14" spans="1:29" ht="12.75" x14ac:dyDescent="0.2">
      <c r="A14" s="379">
        <f>AT3A_Schools_PS!A14</f>
        <v>5</v>
      </c>
      <c r="B14" s="379" t="str">
        <f>AT3A_Schools_PS!B14</f>
        <v>05-AURAIYA</v>
      </c>
      <c r="C14" s="401">
        <f>'AT-3'!G13</f>
        <v>1638</v>
      </c>
      <c r="D14" s="379">
        <v>1621</v>
      </c>
      <c r="E14" s="379">
        <v>1512</v>
      </c>
      <c r="F14" s="379">
        <v>1512</v>
      </c>
      <c r="G14" s="379">
        <v>1512</v>
      </c>
      <c r="H14" s="379">
        <v>1512</v>
      </c>
      <c r="I14" s="379">
        <v>1512</v>
      </c>
      <c r="J14" s="379">
        <v>1512</v>
      </c>
      <c r="K14" s="379">
        <v>1512</v>
      </c>
      <c r="L14" s="379">
        <v>1512</v>
      </c>
      <c r="M14" s="379">
        <v>1512</v>
      </c>
      <c r="N14" s="379">
        <v>1512</v>
      </c>
      <c r="O14" s="379">
        <v>1512</v>
      </c>
      <c r="P14" s="379">
        <v>1512</v>
      </c>
    </row>
    <row r="15" spans="1:29" ht="12.75" x14ac:dyDescent="0.2">
      <c r="A15" s="379">
        <f>AT3A_Schools_PS!A15</f>
        <v>6</v>
      </c>
      <c r="B15" s="379" t="str">
        <f>AT3A_Schools_PS!B15</f>
        <v>06-AZAMGARH</v>
      </c>
      <c r="C15" s="401">
        <f>'AT-3'!G14</f>
        <v>3564</v>
      </c>
      <c r="D15" s="379">
        <v>3506</v>
      </c>
      <c r="E15" s="379">
        <v>3272</v>
      </c>
      <c r="F15" s="379">
        <v>3272</v>
      </c>
      <c r="G15" s="379">
        <v>3272</v>
      </c>
      <c r="H15" s="379">
        <v>3272</v>
      </c>
      <c r="I15" s="379">
        <v>3272</v>
      </c>
      <c r="J15" s="379">
        <v>3272</v>
      </c>
      <c r="K15" s="379">
        <v>3272</v>
      </c>
      <c r="L15" s="379">
        <v>3272</v>
      </c>
      <c r="M15" s="379">
        <v>3272</v>
      </c>
      <c r="N15" s="379">
        <v>3272</v>
      </c>
      <c r="O15" s="379">
        <v>3272</v>
      </c>
      <c r="P15" s="379">
        <v>3272</v>
      </c>
    </row>
    <row r="16" spans="1:29" ht="12.75" x14ac:dyDescent="0.2">
      <c r="A16" s="379">
        <f>AT3A_Schools_PS!A16</f>
        <v>7</v>
      </c>
      <c r="B16" s="379" t="str">
        <f>AT3A_Schools_PS!B16</f>
        <v>07-BADAUN</v>
      </c>
      <c r="C16" s="401">
        <f>'AT-3'!G15</f>
        <v>2539</v>
      </c>
      <c r="D16" s="379">
        <v>2503</v>
      </c>
      <c r="E16" s="379">
        <v>2126</v>
      </c>
      <c r="F16" s="379">
        <v>2126</v>
      </c>
      <c r="G16" s="379">
        <v>2126</v>
      </c>
      <c r="H16" s="379">
        <v>2126</v>
      </c>
      <c r="I16" s="379">
        <v>2126</v>
      </c>
      <c r="J16" s="379">
        <v>2126</v>
      </c>
      <c r="K16" s="379">
        <v>2126</v>
      </c>
      <c r="L16" s="379">
        <v>2126</v>
      </c>
      <c r="M16" s="379">
        <v>2126</v>
      </c>
      <c r="N16" s="379">
        <v>2126</v>
      </c>
      <c r="O16" s="379">
        <v>2126</v>
      </c>
      <c r="P16" s="379">
        <v>2126</v>
      </c>
    </row>
    <row r="17" spans="1:16" ht="12.75" x14ac:dyDescent="0.2">
      <c r="A17" s="379">
        <f>AT3A_Schools_PS!A17</f>
        <v>8</v>
      </c>
      <c r="B17" s="379" t="str">
        <f>AT3A_Schools_PS!B17</f>
        <v>08-BAGHPAT</v>
      </c>
      <c r="C17" s="401">
        <f>'AT-3'!G16</f>
        <v>778</v>
      </c>
      <c r="D17" s="379">
        <v>764</v>
      </c>
      <c r="E17" s="379">
        <v>679</v>
      </c>
      <c r="F17" s="379">
        <v>679</v>
      </c>
      <c r="G17" s="379">
        <v>679</v>
      </c>
      <c r="H17" s="350">
        <v>679</v>
      </c>
      <c r="I17" s="455">
        <v>679</v>
      </c>
      <c r="J17" s="379">
        <v>679</v>
      </c>
      <c r="K17" s="379">
        <v>679</v>
      </c>
      <c r="L17" s="379">
        <v>679</v>
      </c>
      <c r="M17" s="379">
        <v>679</v>
      </c>
      <c r="N17" s="379">
        <v>679</v>
      </c>
      <c r="O17" s="379">
        <v>679</v>
      </c>
      <c r="P17" s="379">
        <v>679</v>
      </c>
    </row>
    <row r="18" spans="1:16" ht="12.75" x14ac:dyDescent="0.2">
      <c r="A18" s="379">
        <f>AT3A_Schools_PS!A18</f>
        <v>9</v>
      </c>
      <c r="B18" s="379" t="str">
        <f>AT3A_Schools_PS!B18</f>
        <v>09-BAHRAICH</v>
      </c>
      <c r="C18" s="401">
        <f>'AT-3'!G17</f>
        <v>3519</v>
      </c>
      <c r="D18" s="379">
        <v>3463</v>
      </c>
      <c r="E18" s="379">
        <v>3150</v>
      </c>
      <c r="F18" s="379">
        <v>3150</v>
      </c>
      <c r="G18" s="379">
        <v>3150</v>
      </c>
      <c r="H18" s="379">
        <v>3150</v>
      </c>
      <c r="I18" s="379">
        <v>3150</v>
      </c>
      <c r="J18" s="379">
        <v>3150</v>
      </c>
      <c r="K18" s="379">
        <v>3150</v>
      </c>
      <c r="L18" s="379">
        <v>3150</v>
      </c>
      <c r="M18" s="379">
        <v>3150</v>
      </c>
      <c r="N18" s="379">
        <v>3150</v>
      </c>
      <c r="O18" s="379">
        <v>3150</v>
      </c>
      <c r="P18" s="379">
        <v>3150</v>
      </c>
    </row>
    <row r="19" spans="1:16" ht="12.75" x14ac:dyDescent="0.2">
      <c r="A19" s="379">
        <f>AT3A_Schools_PS!A19</f>
        <v>10</v>
      </c>
      <c r="B19" s="379" t="str">
        <f>AT3A_Schools_PS!B19</f>
        <v>10-BALLIA</v>
      </c>
      <c r="C19" s="401">
        <f>'AT-3'!G18</f>
        <v>2842</v>
      </c>
      <c r="D19" s="379">
        <v>2724</v>
      </c>
      <c r="E19" s="379">
        <v>2523</v>
      </c>
      <c r="F19" s="379">
        <v>2523</v>
      </c>
      <c r="G19" s="379">
        <v>2523</v>
      </c>
      <c r="H19" s="379">
        <v>2523</v>
      </c>
      <c r="I19" s="379">
        <v>2523</v>
      </c>
      <c r="J19" s="379">
        <v>2523</v>
      </c>
      <c r="K19" s="379">
        <v>2523</v>
      </c>
      <c r="L19" s="379">
        <v>2523</v>
      </c>
      <c r="M19" s="379">
        <v>2523</v>
      </c>
      <c r="N19" s="379">
        <v>2523</v>
      </c>
      <c r="O19" s="379">
        <v>2523</v>
      </c>
      <c r="P19" s="379">
        <v>2523</v>
      </c>
    </row>
    <row r="20" spans="1:16" ht="12.75" x14ac:dyDescent="0.2">
      <c r="A20" s="379">
        <f>AT3A_Schools_PS!A20</f>
        <v>11</v>
      </c>
      <c r="B20" s="379" t="str">
        <f>AT3A_Schools_PS!B20</f>
        <v>11-BALRAMPUR</v>
      </c>
      <c r="C20" s="401">
        <f>'AT-3'!G19</f>
        <v>2286</v>
      </c>
      <c r="D20" s="379">
        <v>2271</v>
      </c>
      <c r="E20" s="379">
        <v>2067</v>
      </c>
      <c r="F20" s="379">
        <v>2067</v>
      </c>
      <c r="G20" s="379">
        <v>2067</v>
      </c>
      <c r="H20" s="379">
        <v>2067</v>
      </c>
      <c r="I20" s="379">
        <v>2067</v>
      </c>
      <c r="J20" s="379">
        <v>2067</v>
      </c>
      <c r="K20" s="379">
        <v>2067</v>
      </c>
      <c r="L20" s="379">
        <v>2067</v>
      </c>
      <c r="M20" s="379">
        <v>2067</v>
      </c>
      <c r="N20" s="379">
        <v>2067</v>
      </c>
      <c r="O20" s="379">
        <v>2067</v>
      </c>
      <c r="P20" s="379">
        <v>2067</v>
      </c>
    </row>
    <row r="21" spans="1:16" ht="12.75" x14ac:dyDescent="0.2">
      <c r="A21" s="379">
        <f>AT3A_Schools_PS!A21</f>
        <v>12</v>
      </c>
      <c r="B21" s="379" t="str">
        <f>AT3A_Schools_PS!B21</f>
        <v>12-BANDA</v>
      </c>
      <c r="C21" s="401">
        <f>'AT-3'!G20</f>
        <v>2102</v>
      </c>
      <c r="D21" s="379">
        <v>1939</v>
      </c>
      <c r="E21" s="379">
        <v>1843</v>
      </c>
      <c r="F21" s="379">
        <v>1843</v>
      </c>
      <c r="G21" s="379">
        <v>1843</v>
      </c>
      <c r="H21" s="379">
        <v>1843</v>
      </c>
      <c r="I21" s="379">
        <v>1843</v>
      </c>
      <c r="J21" s="379">
        <v>1843</v>
      </c>
      <c r="K21" s="379">
        <v>1843</v>
      </c>
      <c r="L21" s="379">
        <v>1843</v>
      </c>
      <c r="M21" s="379">
        <v>1843</v>
      </c>
      <c r="N21" s="379">
        <v>1843</v>
      </c>
      <c r="O21" s="379">
        <v>1843</v>
      </c>
      <c r="P21" s="379">
        <v>1843</v>
      </c>
    </row>
    <row r="22" spans="1:16" ht="12.75" x14ac:dyDescent="0.2">
      <c r="A22" s="379">
        <f>AT3A_Schools_PS!A22</f>
        <v>13</v>
      </c>
      <c r="B22" s="379" t="str">
        <f>AT3A_Schools_PS!B22</f>
        <v>13-BARABANKI</v>
      </c>
      <c r="C22" s="401">
        <f>'AT-3'!G21</f>
        <v>3109</v>
      </c>
      <c r="D22" s="379">
        <v>2978</v>
      </c>
      <c r="E22" s="379">
        <v>2653</v>
      </c>
      <c r="F22" s="379">
        <v>2653</v>
      </c>
      <c r="G22" s="379">
        <v>2653</v>
      </c>
      <c r="H22" s="379">
        <v>2653</v>
      </c>
      <c r="I22" s="379">
        <v>2653</v>
      </c>
      <c r="J22" s="379">
        <v>2653</v>
      </c>
      <c r="K22" s="379">
        <v>2653</v>
      </c>
      <c r="L22" s="379">
        <v>2653</v>
      </c>
      <c r="M22" s="379">
        <v>2653</v>
      </c>
      <c r="N22" s="379">
        <v>2653</v>
      </c>
      <c r="O22" s="379">
        <v>2653</v>
      </c>
      <c r="P22" s="379">
        <v>2653</v>
      </c>
    </row>
    <row r="23" spans="1:16" ht="12.75" x14ac:dyDescent="0.2">
      <c r="A23" s="379">
        <f>AT3A_Schools_PS!A23</f>
        <v>14</v>
      </c>
      <c r="B23" s="379" t="str">
        <f>AT3A_Schools_PS!B23</f>
        <v>14-BAREILY</v>
      </c>
      <c r="C23" s="401">
        <f>'AT-3'!G22</f>
        <v>3021</v>
      </c>
      <c r="D23" s="379">
        <v>2989</v>
      </c>
      <c r="E23" s="379">
        <v>2616</v>
      </c>
      <c r="F23" s="379">
        <v>2616</v>
      </c>
      <c r="G23" s="379">
        <v>2616</v>
      </c>
      <c r="H23" s="379">
        <v>2616</v>
      </c>
      <c r="I23" s="379">
        <v>2616</v>
      </c>
      <c r="J23" s="379">
        <v>2616</v>
      </c>
      <c r="K23" s="379">
        <v>2616</v>
      </c>
      <c r="L23" s="379">
        <v>2616</v>
      </c>
      <c r="M23" s="379">
        <v>2616</v>
      </c>
      <c r="N23" s="379">
        <v>2616</v>
      </c>
      <c r="O23" s="379">
        <v>2616</v>
      </c>
      <c r="P23" s="379">
        <v>2616</v>
      </c>
    </row>
    <row r="24" spans="1:16" ht="12.75" x14ac:dyDescent="0.2">
      <c r="A24" s="379">
        <f>AT3A_Schools_PS!A24</f>
        <v>15</v>
      </c>
      <c r="B24" s="379" t="str">
        <f>AT3A_Schools_PS!B24</f>
        <v>15-BASTI</v>
      </c>
      <c r="C24" s="401">
        <f>'AT-3'!G23</f>
        <v>2539</v>
      </c>
      <c r="D24" s="379">
        <v>2515</v>
      </c>
      <c r="E24" s="379">
        <v>2383</v>
      </c>
      <c r="F24" s="379">
        <v>2383</v>
      </c>
      <c r="G24" s="379">
        <v>2383</v>
      </c>
      <c r="H24" s="379">
        <v>2383</v>
      </c>
      <c r="I24" s="379">
        <v>2383</v>
      </c>
      <c r="J24" s="379">
        <v>2383</v>
      </c>
      <c r="K24" s="379">
        <v>2383</v>
      </c>
      <c r="L24" s="379">
        <v>2383</v>
      </c>
      <c r="M24" s="379">
        <v>2383</v>
      </c>
      <c r="N24" s="379">
        <v>2383</v>
      </c>
      <c r="O24" s="379">
        <v>2383</v>
      </c>
      <c r="P24" s="379">
        <v>2383</v>
      </c>
    </row>
    <row r="25" spans="1:16" ht="12.75" x14ac:dyDescent="0.2">
      <c r="A25" s="379">
        <f>AT3A_Schools_PS!A25</f>
        <v>16</v>
      </c>
      <c r="B25" s="379" t="str">
        <f>AT3A_Schools_PS!B25</f>
        <v>16-BHADOHI</v>
      </c>
      <c r="C25" s="401">
        <f>'AT-3'!G24</f>
        <v>1154</v>
      </c>
      <c r="D25" s="379">
        <v>1125</v>
      </c>
      <c r="E25" s="379">
        <v>1113</v>
      </c>
      <c r="F25" s="379">
        <v>1113</v>
      </c>
      <c r="G25" s="379">
        <v>1113</v>
      </c>
      <c r="H25" s="379">
        <v>1113</v>
      </c>
      <c r="I25" s="379">
        <v>1113</v>
      </c>
      <c r="J25" s="379">
        <v>1113</v>
      </c>
      <c r="K25" s="379">
        <v>1113</v>
      </c>
      <c r="L25" s="379">
        <v>1113</v>
      </c>
      <c r="M25" s="379">
        <v>1113</v>
      </c>
      <c r="N25" s="379">
        <v>1113</v>
      </c>
      <c r="O25" s="379">
        <v>1113</v>
      </c>
      <c r="P25" s="379">
        <v>1113</v>
      </c>
    </row>
    <row r="26" spans="1:16" ht="12.75" x14ac:dyDescent="0.2">
      <c r="A26" s="379">
        <f>AT3A_Schools_PS!A26</f>
        <v>17</v>
      </c>
      <c r="B26" s="379" t="str">
        <f>AT3A_Schools_PS!B26</f>
        <v>17-BIJNOUR</v>
      </c>
      <c r="C26" s="401">
        <f>'AT-3'!G25</f>
        <v>2707</v>
      </c>
      <c r="D26" s="379">
        <v>2608</v>
      </c>
      <c r="E26" s="379">
        <v>2194</v>
      </c>
      <c r="F26" s="379">
        <v>2194</v>
      </c>
      <c r="G26" s="379">
        <v>2194</v>
      </c>
      <c r="H26" s="379">
        <v>2194</v>
      </c>
      <c r="I26" s="379">
        <v>2194</v>
      </c>
      <c r="J26" s="379">
        <v>2194</v>
      </c>
      <c r="K26" s="379">
        <v>2194</v>
      </c>
      <c r="L26" s="379">
        <v>2194</v>
      </c>
      <c r="M26" s="379">
        <v>2194</v>
      </c>
      <c r="N26" s="379">
        <v>2194</v>
      </c>
      <c r="O26" s="379">
        <v>2194</v>
      </c>
      <c r="P26" s="379">
        <v>2194</v>
      </c>
    </row>
    <row r="27" spans="1:16" ht="12.75" x14ac:dyDescent="0.2">
      <c r="A27" s="379">
        <f>AT3A_Schools_PS!A27</f>
        <v>18</v>
      </c>
      <c r="B27" s="379" t="str">
        <f>AT3A_Schools_PS!B27</f>
        <v>18-BULANDSHAHAR</v>
      </c>
      <c r="C27" s="401">
        <f>'AT-3'!G26</f>
        <v>2447</v>
      </c>
      <c r="D27" s="379">
        <v>2376</v>
      </c>
      <c r="E27" s="379">
        <v>2233</v>
      </c>
      <c r="F27" s="379">
        <v>2233</v>
      </c>
      <c r="G27" s="379">
        <v>2233</v>
      </c>
      <c r="H27" s="379">
        <v>2233</v>
      </c>
      <c r="I27" s="379">
        <v>2233</v>
      </c>
      <c r="J27" s="379">
        <v>2233</v>
      </c>
      <c r="K27" s="379">
        <v>2233</v>
      </c>
      <c r="L27" s="379">
        <v>2233</v>
      </c>
      <c r="M27" s="379">
        <v>2233</v>
      </c>
      <c r="N27" s="379">
        <v>2233</v>
      </c>
      <c r="O27" s="379">
        <v>2233</v>
      </c>
      <c r="P27" s="379">
        <v>2233</v>
      </c>
    </row>
    <row r="28" spans="1:16" ht="12.75" x14ac:dyDescent="0.2">
      <c r="A28" s="379">
        <f>AT3A_Schools_PS!A28</f>
        <v>19</v>
      </c>
      <c r="B28" s="379" t="str">
        <f>AT3A_Schools_PS!B28</f>
        <v>19-CHANDAULI</v>
      </c>
      <c r="C28" s="401">
        <f>'AT-3'!G27</f>
        <v>1551</v>
      </c>
      <c r="D28" s="379">
        <v>1519</v>
      </c>
      <c r="E28" s="379">
        <v>1454</v>
      </c>
      <c r="F28" s="379">
        <v>1454</v>
      </c>
      <c r="G28" s="379">
        <v>1454</v>
      </c>
      <c r="H28" s="379">
        <v>1454</v>
      </c>
      <c r="I28" s="379">
        <v>1454</v>
      </c>
      <c r="J28" s="379">
        <v>1454</v>
      </c>
      <c r="K28" s="379">
        <v>1454</v>
      </c>
      <c r="L28" s="379">
        <v>1454</v>
      </c>
      <c r="M28" s="379">
        <v>1454</v>
      </c>
      <c r="N28" s="379">
        <v>1454</v>
      </c>
      <c r="O28" s="379">
        <v>1454</v>
      </c>
      <c r="P28" s="379">
        <v>1454</v>
      </c>
    </row>
    <row r="29" spans="1:16" ht="12.75" x14ac:dyDescent="0.2">
      <c r="A29" s="379">
        <f>AT3A_Schools_PS!A29</f>
        <v>20</v>
      </c>
      <c r="B29" s="379" t="str">
        <f>AT3A_Schools_PS!B29</f>
        <v>20-CHITRAKOOT</v>
      </c>
      <c r="C29" s="401">
        <f>'AT-3'!G28</f>
        <v>1469</v>
      </c>
      <c r="D29" s="379">
        <v>1442</v>
      </c>
      <c r="E29" s="379">
        <v>1390</v>
      </c>
      <c r="F29" s="379">
        <v>1390</v>
      </c>
      <c r="G29" s="379">
        <v>1390</v>
      </c>
      <c r="H29" s="379">
        <v>1390</v>
      </c>
      <c r="I29" s="379">
        <v>1390</v>
      </c>
      <c r="J29" s="379">
        <v>1390</v>
      </c>
      <c r="K29" s="379">
        <v>1390</v>
      </c>
      <c r="L29" s="379">
        <v>1390</v>
      </c>
      <c r="M29" s="379">
        <v>1390</v>
      </c>
      <c r="N29" s="379">
        <v>1390</v>
      </c>
      <c r="O29" s="379">
        <v>1390</v>
      </c>
      <c r="P29" s="379">
        <v>1390</v>
      </c>
    </row>
    <row r="30" spans="1:16" ht="12.75" x14ac:dyDescent="0.2">
      <c r="A30" s="379">
        <f>AT3A_Schools_PS!A30</f>
        <v>21</v>
      </c>
      <c r="B30" s="379" t="str">
        <f>AT3A_Schools_PS!B30</f>
        <v>21-AMETHI</v>
      </c>
      <c r="C30" s="401">
        <f>'AT-3'!G29</f>
        <v>1846</v>
      </c>
      <c r="D30" s="379">
        <v>1747</v>
      </c>
      <c r="E30" s="379">
        <v>1522</v>
      </c>
      <c r="F30" s="379">
        <v>1522</v>
      </c>
      <c r="G30" s="379">
        <v>1522</v>
      </c>
      <c r="H30" s="379">
        <v>1522</v>
      </c>
      <c r="I30" s="379">
        <v>1522</v>
      </c>
      <c r="J30" s="379">
        <v>1522</v>
      </c>
      <c r="K30" s="379">
        <v>1522</v>
      </c>
      <c r="L30" s="379">
        <v>1522</v>
      </c>
      <c r="M30" s="379">
        <v>1522</v>
      </c>
      <c r="N30" s="379">
        <v>1522</v>
      </c>
      <c r="O30" s="379">
        <v>1522</v>
      </c>
      <c r="P30" s="379">
        <v>1522</v>
      </c>
    </row>
    <row r="31" spans="1:16" ht="12.75" x14ac:dyDescent="0.2">
      <c r="A31" s="379">
        <f>AT3A_Schools_PS!A31</f>
        <v>22</v>
      </c>
      <c r="B31" s="379" t="str">
        <f>AT3A_Schools_PS!B31</f>
        <v>22-DEORIA</v>
      </c>
      <c r="C31" s="401">
        <f>'AT-3'!G30</f>
        <v>2865</v>
      </c>
      <c r="D31" s="379">
        <v>2793</v>
      </c>
      <c r="E31" s="379">
        <v>2618</v>
      </c>
      <c r="F31" s="379">
        <v>2618</v>
      </c>
      <c r="G31" s="379">
        <v>2618</v>
      </c>
      <c r="H31" s="379">
        <v>2618</v>
      </c>
      <c r="I31" s="379">
        <v>2618</v>
      </c>
      <c r="J31" s="379">
        <v>2618</v>
      </c>
      <c r="K31" s="379">
        <v>2618</v>
      </c>
      <c r="L31" s="379">
        <v>2618</v>
      </c>
      <c r="M31" s="379">
        <v>2618</v>
      </c>
      <c r="N31" s="379">
        <v>2618</v>
      </c>
      <c r="O31" s="379">
        <v>2618</v>
      </c>
      <c r="P31" s="379">
        <v>2618</v>
      </c>
    </row>
    <row r="32" spans="1:16" ht="12.75" x14ac:dyDescent="0.2">
      <c r="A32" s="379">
        <f>AT3A_Schools_PS!A32</f>
        <v>23</v>
      </c>
      <c r="B32" s="379" t="str">
        <f>AT3A_Schools_PS!B32</f>
        <v>23-ETAH</v>
      </c>
      <c r="C32" s="401">
        <f>'AT-3'!G31</f>
        <v>2030</v>
      </c>
      <c r="D32" s="379">
        <v>2027</v>
      </c>
      <c r="E32" s="379">
        <v>1931</v>
      </c>
      <c r="F32" s="379">
        <v>1931</v>
      </c>
      <c r="G32" s="379">
        <v>1931</v>
      </c>
      <c r="H32" s="379">
        <v>1931</v>
      </c>
      <c r="I32" s="379">
        <v>1931</v>
      </c>
      <c r="J32" s="379">
        <v>1931</v>
      </c>
      <c r="K32" s="379">
        <v>1931</v>
      </c>
      <c r="L32" s="379">
        <v>1931</v>
      </c>
      <c r="M32" s="379">
        <v>1931</v>
      </c>
      <c r="N32" s="379">
        <v>1931</v>
      </c>
      <c r="O32" s="379">
        <v>1931</v>
      </c>
      <c r="P32" s="379">
        <v>1931</v>
      </c>
    </row>
    <row r="33" spans="1:16" ht="12.75" x14ac:dyDescent="0.2">
      <c r="A33" s="379">
        <f>AT3A_Schools_PS!A33</f>
        <v>24</v>
      </c>
      <c r="B33" s="379" t="str">
        <f>AT3A_Schools_PS!B33</f>
        <v>24-FAIZABAD</v>
      </c>
      <c r="C33" s="401">
        <f>'AT-3'!G32</f>
        <v>2257</v>
      </c>
      <c r="D33" s="379">
        <v>2141</v>
      </c>
      <c r="E33" s="379">
        <v>1956</v>
      </c>
      <c r="F33" s="379">
        <v>1956</v>
      </c>
      <c r="G33" s="379">
        <v>1956</v>
      </c>
      <c r="H33" s="379">
        <v>1956</v>
      </c>
      <c r="I33" s="379">
        <v>1956</v>
      </c>
      <c r="J33" s="379">
        <v>1956</v>
      </c>
      <c r="K33" s="379">
        <v>1956</v>
      </c>
      <c r="L33" s="379">
        <v>1956</v>
      </c>
      <c r="M33" s="379">
        <v>1956</v>
      </c>
      <c r="N33" s="379">
        <v>1956</v>
      </c>
      <c r="O33" s="379">
        <v>1956</v>
      </c>
      <c r="P33" s="379">
        <v>1956</v>
      </c>
    </row>
    <row r="34" spans="1:16" ht="12.75" x14ac:dyDescent="0.2">
      <c r="A34" s="379">
        <f>AT3A_Schools_PS!A34</f>
        <v>25</v>
      </c>
      <c r="B34" s="379" t="str">
        <f>AT3A_Schools_PS!B34</f>
        <v>25-FARRUKHABAD</v>
      </c>
      <c r="C34" s="401">
        <f>'AT-3'!G33</f>
        <v>1974</v>
      </c>
      <c r="D34" s="379">
        <v>1963</v>
      </c>
      <c r="E34" s="379">
        <v>1742</v>
      </c>
      <c r="F34" s="379">
        <v>1742</v>
      </c>
      <c r="G34" s="379">
        <v>1742</v>
      </c>
      <c r="H34" s="379">
        <v>1742</v>
      </c>
      <c r="I34" s="379">
        <v>1742</v>
      </c>
      <c r="J34" s="379">
        <v>1742</v>
      </c>
      <c r="K34" s="379">
        <v>1742</v>
      </c>
      <c r="L34" s="379">
        <v>1742</v>
      </c>
      <c r="M34" s="379">
        <v>1742</v>
      </c>
      <c r="N34" s="379">
        <v>1742</v>
      </c>
      <c r="O34" s="379">
        <v>1742</v>
      </c>
      <c r="P34" s="379">
        <v>1742</v>
      </c>
    </row>
    <row r="35" spans="1:16" ht="12.75" x14ac:dyDescent="0.2">
      <c r="A35" s="379">
        <f>AT3A_Schools_PS!A35</f>
        <v>26</v>
      </c>
      <c r="B35" s="379" t="str">
        <f>AT3A_Schools_PS!B35</f>
        <v>26-FATEHPUR</v>
      </c>
      <c r="C35" s="401">
        <f>'AT-3'!G34</f>
        <v>2818</v>
      </c>
      <c r="D35" s="379">
        <v>2764</v>
      </c>
      <c r="E35" s="379">
        <v>2598</v>
      </c>
      <c r="F35" s="379">
        <v>2598</v>
      </c>
      <c r="G35" s="379">
        <v>2598</v>
      </c>
      <c r="H35" s="379">
        <v>2598</v>
      </c>
      <c r="I35" s="379">
        <v>2598</v>
      </c>
      <c r="J35" s="379">
        <v>2598</v>
      </c>
      <c r="K35" s="379">
        <v>2598</v>
      </c>
      <c r="L35" s="379">
        <v>2598</v>
      </c>
      <c r="M35" s="379">
        <v>2598</v>
      </c>
      <c r="N35" s="379">
        <v>2598</v>
      </c>
      <c r="O35" s="379">
        <v>2598</v>
      </c>
      <c r="P35" s="379">
        <v>2598</v>
      </c>
    </row>
    <row r="36" spans="1:16" ht="12.75" x14ac:dyDescent="0.2">
      <c r="A36" s="379">
        <f>AT3A_Schools_PS!A36</f>
        <v>27</v>
      </c>
      <c r="B36" s="379" t="str">
        <f>AT3A_Schools_PS!B36</f>
        <v>27-FIROZABAD</v>
      </c>
      <c r="C36" s="401">
        <f>'AT-3'!G35</f>
        <v>2262</v>
      </c>
      <c r="D36" s="379">
        <v>2173</v>
      </c>
      <c r="E36" s="379">
        <v>2032</v>
      </c>
      <c r="F36" s="379">
        <v>2032</v>
      </c>
      <c r="G36" s="379">
        <v>2032</v>
      </c>
      <c r="H36" s="379">
        <v>2032</v>
      </c>
      <c r="I36" s="379">
        <v>2032</v>
      </c>
      <c r="J36" s="379">
        <v>2032</v>
      </c>
      <c r="K36" s="379">
        <v>2032</v>
      </c>
      <c r="L36" s="379">
        <v>2032</v>
      </c>
      <c r="M36" s="379">
        <v>2032</v>
      </c>
      <c r="N36" s="379">
        <v>2032</v>
      </c>
      <c r="O36" s="379">
        <v>2032</v>
      </c>
      <c r="P36" s="379">
        <v>2032</v>
      </c>
    </row>
    <row r="37" spans="1:16" ht="12.75" x14ac:dyDescent="0.2">
      <c r="A37" s="379">
        <f>AT3A_Schools_PS!A37</f>
        <v>28</v>
      </c>
      <c r="B37" s="379" t="str">
        <f>AT3A_Schools_PS!B37</f>
        <v>28-G.B. NAGAR</v>
      </c>
      <c r="C37" s="401">
        <f>'AT-3'!G36</f>
        <v>744</v>
      </c>
      <c r="D37" s="379">
        <v>735</v>
      </c>
      <c r="E37" s="379">
        <v>665</v>
      </c>
      <c r="F37" s="379">
        <v>665</v>
      </c>
      <c r="G37" s="379">
        <v>665</v>
      </c>
      <c r="H37" s="379">
        <v>665</v>
      </c>
      <c r="I37" s="379">
        <v>665</v>
      </c>
      <c r="J37" s="379">
        <v>665</v>
      </c>
      <c r="K37" s="379">
        <v>665</v>
      </c>
      <c r="L37" s="379">
        <v>665</v>
      </c>
      <c r="M37" s="379">
        <v>665</v>
      </c>
      <c r="N37" s="379">
        <v>665</v>
      </c>
      <c r="O37" s="379">
        <v>665</v>
      </c>
      <c r="P37" s="379">
        <v>665</v>
      </c>
    </row>
    <row r="38" spans="1:16" ht="12.75" x14ac:dyDescent="0.2">
      <c r="A38" s="379">
        <f>AT3A_Schools_PS!A38</f>
        <v>29</v>
      </c>
      <c r="B38" s="379" t="str">
        <f>AT3A_Schools_PS!B38</f>
        <v>29-GHAZIPUR</v>
      </c>
      <c r="C38" s="401">
        <f>'AT-3'!G37</f>
        <v>3012</v>
      </c>
      <c r="D38" s="379">
        <v>2958</v>
      </c>
      <c r="E38" s="379">
        <v>2702</v>
      </c>
      <c r="F38" s="379">
        <v>2702</v>
      </c>
      <c r="G38" s="379">
        <v>2702</v>
      </c>
      <c r="H38" s="379">
        <v>2702</v>
      </c>
      <c r="I38" s="379">
        <v>2702</v>
      </c>
      <c r="J38" s="379">
        <v>2702</v>
      </c>
      <c r="K38" s="379">
        <v>2702</v>
      </c>
      <c r="L38" s="379">
        <v>2702</v>
      </c>
      <c r="M38" s="379">
        <v>2702</v>
      </c>
      <c r="N38" s="379">
        <v>2702</v>
      </c>
      <c r="O38" s="379">
        <v>2702</v>
      </c>
      <c r="P38" s="379">
        <v>2702</v>
      </c>
    </row>
    <row r="39" spans="1:16" ht="12.75" x14ac:dyDescent="0.2">
      <c r="A39" s="379">
        <f>AT3A_Schools_PS!A39</f>
        <v>30</v>
      </c>
      <c r="B39" s="379" t="str">
        <f>AT3A_Schools_PS!B39</f>
        <v>30-GHAZIYABAD</v>
      </c>
      <c r="C39" s="401">
        <f>'AT-3'!G38</f>
        <v>673</v>
      </c>
      <c r="D39" s="379">
        <v>648</v>
      </c>
      <c r="E39" s="379">
        <v>416</v>
      </c>
      <c r="F39" s="379">
        <v>416</v>
      </c>
      <c r="G39" s="379">
        <v>416</v>
      </c>
      <c r="H39" s="379">
        <v>416</v>
      </c>
      <c r="I39" s="379">
        <v>416</v>
      </c>
      <c r="J39" s="379">
        <v>416</v>
      </c>
      <c r="K39" s="379">
        <v>416</v>
      </c>
      <c r="L39" s="379">
        <v>416</v>
      </c>
      <c r="M39" s="379">
        <v>416</v>
      </c>
      <c r="N39" s="379">
        <v>416</v>
      </c>
      <c r="O39" s="379">
        <v>416</v>
      </c>
      <c r="P39" s="379">
        <v>416</v>
      </c>
    </row>
    <row r="40" spans="1:16" ht="12.75" x14ac:dyDescent="0.2">
      <c r="A40" s="379">
        <f>AT3A_Schools_PS!A40</f>
        <v>31</v>
      </c>
      <c r="B40" s="379" t="str">
        <f>AT3A_Schools_PS!B40</f>
        <v>31-GONDA</v>
      </c>
      <c r="C40" s="401">
        <f>'AT-3'!G39</f>
        <v>3209</v>
      </c>
      <c r="D40" s="379">
        <v>3178</v>
      </c>
      <c r="E40" s="379">
        <v>2862</v>
      </c>
      <c r="F40" s="379">
        <v>2862</v>
      </c>
      <c r="G40" s="379">
        <v>2862</v>
      </c>
      <c r="H40" s="379">
        <v>2862</v>
      </c>
      <c r="I40" s="379">
        <v>2862</v>
      </c>
      <c r="J40" s="379">
        <v>2862</v>
      </c>
      <c r="K40" s="379">
        <v>2862</v>
      </c>
      <c r="L40" s="379">
        <v>2862</v>
      </c>
      <c r="M40" s="379">
        <v>2862</v>
      </c>
      <c r="N40" s="379">
        <v>2862</v>
      </c>
      <c r="O40" s="379">
        <v>2862</v>
      </c>
      <c r="P40" s="379">
        <v>2862</v>
      </c>
    </row>
    <row r="41" spans="1:16" ht="12.75" x14ac:dyDescent="0.2">
      <c r="A41" s="379">
        <f>AT3A_Schools_PS!A41</f>
        <v>32</v>
      </c>
      <c r="B41" s="379" t="str">
        <f>AT3A_Schools_PS!B41</f>
        <v>32-GORAKHPUR</v>
      </c>
      <c r="C41" s="401">
        <f>'AT-3'!G40</f>
        <v>3221</v>
      </c>
      <c r="D41" s="379">
        <v>3162</v>
      </c>
      <c r="E41" s="379">
        <v>2584</v>
      </c>
      <c r="F41" s="379">
        <v>2584</v>
      </c>
      <c r="G41" s="379">
        <v>2584</v>
      </c>
      <c r="H41" s="379">
        <v>2584</v>
      </c>
      <c r="I41" s="379">
        <v>2584</v>
      </c>
      <c r="J41" s="379">
        <v>2584</v>
      </c>
      <c r="K41" s="379">
        <v>2584</v>
      </c>
      <c r="L41" s="379">
        <v>2584</v>
      </c>
      <c r="M41" s="379">
        <v>2584</v>
      </c>
      <c r="N41" s="379">
        <v>2584</v>
      </c>
      <c r="O41" s="379">
        <v>2584</v>
      </c>
      <c r="P41" s="379">
        <v>2584</v>
      </c>
    </row>
    <row r="42" spans="1:16" ht="12.75" x14ac:dyDescent="0.2">
      <c r="A42" s="379">
        <f>AT3A_Schools_PS!A42</f>
        <v>33</v>
      </c>
      <c r="B42" s="379" t="str">
        <f>AT3A_Schools_PS!B42</f>
        <v>33-HAMEERPUR</v>
      </c>
      <c r="C42" s="401">
        <f>'AT-3'!G41</f>
        <v>1231</v>
      </c>
      <c r="D42" s="379">
        <v>1209</v>
      </c>
      <c r="E42" s="379">
        <v>1123</v>
      </c>
      <c r="F42" s="379">
        <v>1123</v>
      </c>
      <c r="G42" s="379">
        <v>1123</v>
      </c>
      <c r="H42" s="379">
        <v>1123</v>
      </c>
      <c r="I42" s="379">
        <v>1123</v>
      </c>
      <c r="J42" s="379">
        <v>1123</v>
      </c>
      <c r="K42" s="379">
        <v>1123</v>
      </c>
      <c r="L42" s="379">
        <v>1123</v>
      </c>
      <c r="M42" s="379">
        <v>1123</v>
      </c>
      <c r="N42" s="379">
        <v>1123</v>
      </c>
      <c r="O42" s="379">
        <v>1123</v>
      </c>
      <c r="P42" s="379">
        <v>1123</v>
      </c>
    </row>
    <row r="43" spans="1:16" ht="12.75" x14ac:dyDescent="0.2">
      <c r="A43" s="379">
        <f>AT3A_Schools_PS!A43</f>
        <v>34</v>
      </c>
      <c r="B43" s="379" t="str">
        <f>AT3A_Schools_PS!B43</f>
        <v>34-HARDOI</v>
      </c>
      <c r="C43" s="401">
        <f>'AT-3'!G42</f>
        <v>3993</v>
      </c>
      <c r="D43" s="379">
        <v>3775</v>
      </c>
      <c r="E43" s="379">
        <v>3455</v>
      </c>
      <c r="F43" s="379">
        <v>3455</v>
      </c>
      <c r="G43" s="379">
        <v>3455</v>
      </c>
      <c r="H43" s="379">
        <v>3455</v>
      </c>
      <c r="I43" s="379">
        <v>3455</v>
      </c>
      <c r="J43" s="379">
        <v>3455</v>
      </c>
      <c r="K43" s="379">
        <v>3455</v>
      </c>
      <c r="L43" s="379">
        <v>3455</v>
      </c>
      <c r="M43" s="379">
        <v>3455</v>
      </c>
      <c r="N43" s="379">
        <v>3455</v>
      </c>
      <c r="O43" s="379">
        <v>3455</v>
      </c>
      <c r="P43" s="379">
        <v>3455</v>
      </c>
    </row>
    <row r="44" spans="1:16" ht="12.75" x14ac:dyDescent="0.2">
      <c r="A44" s="379">
        <f>AT3A_Schools_PS!A44</f>
        <v>35</v>
      </c>
      <c r="B44" s="379" t="str">
        <f>AT3A_Schools_PS!B44</f>
        <v>35-HATHRAS</v>
      </c>
      <c r="C44" s="401">
        <f>'AT-3'!G43</f>
        <v>1586</v>
      </c>
      <c r="D44" s="379">
        <v>1569</v>
      </c>
      <c r="E44" s="379">
        <v>1404</v>
      </c>
      <c r="F44" s="379">
        <v>1404</v>
      </c>
      <c r="G44" s="379">
        <v>1404</v>
      </c>
      <c r="H44" s="379">
        <v>1404</v>
      </c>
      <c r="I44" s="379">
        <v>1404</v>
      </c>
      <c r="J44" s="379">
        <v>1404</v>
      </c>
      <c r="K44" s="379">
        <v>1404</v>
      </c>
      <c r="L44" s="379">
        <v>1404</v>
      </c>
      <c r="M44" s="379">
        <v>1404</v>
      </c>
      <c r="N44" s="379">
        <v>1404</v>
      </c>
      <c r="O44" s="379">
        <v>1404</v>
      </c>
      <c r="P44" s="379">
        <v>1404</v>
      </c>
    </row>
    <row r="45" spans="1:16" ht="12.75" x14ac:dyDescent="0.2">
      <c r="A45" s="379">
        <f>AT3A_Schools_PS!A45</f>
        <v>36</v>
      </c>
      <c r="B45" s="379" t="str">
        <f>AT3A_Schools_PS!B45</f>
        <v>36-ITAWAH</v>
      </c>
      <c r="C45" s="401">
        <f>'AT-3'!G44</f>
        <v>1884</v>
      </c>
      <c r="D45" s="379">
        <v>1849</v>
      </c>
      <c r="E45" s="379">
        <v>1726</v>
      </c>
      <c r="F45" s="379">
        <v>1726</v>
      </c>
      <c r="G45" s="379">
        <v>1726</v>
      </c>
      <c r="H45" s="379">
        <v>1726</v>
      </c>
      <c r="I45" s="379">
        <v>1726</v>
      </c>
      <c r="J45" s="379">
        <v>1726</v>
      </c>
      <c r="K45" s="379">
        <v>1726</v>
      </c>
      <c r="L45" s="379">
        <v>1726</v>
      </c>
      <c r="M45" s="379">
        <v>1726</v>
      </c>
      <c r="N45" s="379">
        <v>1726</v>
      </c>
      <c r="O45" s="379">
        <v>1726</v>
      </c>
      <c r="P45" s="379">
        <v>1726</v>
      </c>
    </row>
    <row r="46" spans="1:16" ht="12.75" x14ac:dyDescent="0.2">
      <c r="A46" s="379">
        <f>AT3A_Schools_PS!A46</f>
        <v>37</v>
      </c>
      <c r="B46" s="379" t="str">
        <f>AT3A_Schools_PS!B46</f>
        <v>37-J.P. NAGAR</v>
      </c>
      <c r="C46" s="401">
        <f>'AT-3'!G45</f>
        <v>1620</v>
      </c>
      <c r="D46" s="379">
        <v>1614</v>
      </c>
      <c r="E46" s="379">
        <v>1505</v>
      </c>
      <c r="F46" s="379">
        <v>1505</v>
      </c>
      <c r="G46" s="379">
        <v>1505</v>
      </c>
      <c r="H46" s="379">
        <v>1505</v>
      </c>
      <c r="I46" s="379">
        <v>1505</v>
      </c>
      <c r="J46" s="379">
        <v>1505</v>
      </c>
      <c r="K46" s="379">
        <v>1505</v>
      </c>
      <c r="L46" s="379">
        <v>1505</v>
      </c>
      <c r="M46" s="379">
        <v>1505</v>
      </c>
      <c r="N46" s="379">
        <v>1505</v>
      </c>
      <c r="O46" s="379">
        <v>1505</v>
      </c>
      <c r="P46" s="379">
        <v>1505</v>
      </c>
    </row>
    <row r="47" spans="1:16" ht="12.75" x14ac:dyDescent="0.2">
      <c r="A47" s="379">
        <f>AT3A_Schools_PS!A47</f>
        <v>38</v>
      </c>
      <c r="B47" s="379" t="str">
        <f>AT3A_Schools_PS!B47</f>
        <v>38-JALAUN</v>
      </c>
      <c r="C47" s="401">
        <f>'AT-3'!G46</f>
        <v>1918</v>
      </c>
      <c r="D47" s="379">
        <v>1903</v>
      </c>
      <c r="E47" s="379">
        <v>1690</v>
      </c>
      <c r="F47" s="379">
        <v>1690</v>
      </c>
      <c r="G47" s="379">
        <v>1690</v>
      </c>
      <c r="H47" s="379">
        <v>1690</v>
      </c>
      <c r="I47" s="379">
        <v>1690</v>
      </c>
      <c r="J47" s="379">
        <v>1690</v>
      </c>
      <c r="K47" s="379">
        <v>1690</v>
      </c>
      <c r="L47" s="379">
        <v>1690</v>
      </c>
      <c r="M47" s="379">
        <v>1690</v>
      </c>
      <c r="N47" s="379">
        <v>1690</v>
      </c>
      <c r="O47" s="379">
        <v>1690</v>
      </c>
      <c r="P47" s="379">
        <v>1690</v>
      </c>
    </row>
    <row r="48" spans="1:16" ht="12.75" x14ac:dyDescent="0.2">
      <c r="A48" s="379">
        <f>AT3A_Schools_PS!A48</f>
        <v>39</v>
      </c>
      <c r="B48" s="379" t="str">
        <f>AT3A_Schools_PS!B48</f>
        <v>39-JAUNPUR</v>
      </c>
      <c r="C48" s="401">
        <f>'AT-3'!G47</f>
        <v>3552</v>
      </c>
      <c r="D48" s="379">
        <v>3498</v>
      </c>
      <c r="E48" s="379">
        <v>3138</v>
      </c>
      <c r="F48" s="379">
        <v>3138</v>
      </c>
      <c r="G48" s="379">
        <v>3138</v>
      </c>
      <c r="H48" s="379">
        <v>3138</v>
      </c>
      <c r="I48" s="379">
        <v>3138</v>
      </c>
      <c r="J48" s="379">
        <v>3138</v>
      </c>
      <c r="K48" s="379">
        <v>3138</v>
      </c>
      <c r="L48" s="379">
        <v>3138</v>
      </c>
      <c r="M48" s="379">
        <v>3138</v>
      </c>
      <c r="N48" s="379">
        <v>3138</v>
      </c>
      <c r="O48" s="379">
        <v>3138</v>
      </c>
      <c r="P48" s="379">
        <v>3138</v>
      </c>
    </row>
    <row r="49" spans="1:16" ht="12.75" x14ac:dyDescent="0.2">
      <c r="A49" s="379">
        <f>AT3A_Schools_PS!A49</f>
        <v>40</v>
      </c>
      <c r="B49" s="379" t="str">
        <f>AT3A_Schools_PS!B49</f>
        <v>40-JHANSI</v>
      </c>
      <c r="C49" s="401">
        <f>'AT-3'!G48</f>
        <v>1845</v>
      </c>
      <c r="D49" s="379">
        <v>1854</v>
      </c>
      <c r="E49" s="379">
        <v>1644</v>
      </c>
      <c r="F49" s="379">
        <v>1644</v>
      </c>
      <c r="G49" s="379">
        <v>1644</v>
      </c>
      <c r="H49" s="379">
        <v>1644</v>
      </c>
      <c r="I49" s="379">
        <v>1644</v>
      </c>
      <c r="J49" s="379">
        <v>1644</v>
      </c>
      <c r="K49" s="379">
        <v>1644</v>
      </c>
      <c r="L49" s="379">
        <v>1644</v>
      </c>
      <c r="M49" s="379">
        <v>1644</v>
      </c>
      <c r="N49" s="379">
        <v>1644</v>
      </c>
      <c r="O49" s="379">
        <v>1644</v>
      </c>
      <c r="P49" s="379">
        <v>1644</v>
      </c>
    </row>
    <row r="50" spans="1:16" ht="12.75" x14ac:dyDescent="0.2">
      <c r="A50" s="379">
        <f>AT3A_Schools_PS!A50</f>
        <v>41</v>
      </c>
      <c r="B50" s="379" t="str">
        <f>AT3A_Schools_PS!B50</f>
        <v>41-KANNAUJ</v>
      </c>
      <c r="C50" s="401">
        <f>'AT-3'!G49</f>
        <v>1765</v>
      </c>
      <c r="D50" s="379">
        <v>1747</v>
      </c>
      <c r="E50" s="379">
        <v>1539</v>
      </c>
      <c r="F50" s="379">
        <v>1539</v>
      </c>
      <c r="G50" s="379">
        <v>1539</v>
      </c>
      <c r="H50" s="379">
        <v>1539</v>
      </c>
      <c r="I50" s="379">
        <v>1539</v>
      </c>
      <c r="J50" s="379">
        <v>1539</v>
      </c>
      <c r="K50" s="379">
        <v>1539</v>
      </c>
      <c r="L50" s="379">
        <v>1539</v>
      </c>
      <c r="M50" s="379">
        <v>1539</v>
      </c>
      <c r="N50" s="379">
        <v>1539</v>
      </c>
      <c r="O50" s="379">
        <v>1539</v>
      </c>
      <c r="P50" s="379">
        <v>1539</v>
      </c>
    </row>
    <row r="51" spans="1:16" ht="12.75" x14ac:dyDescent="0.2">
      <c r="A51" s="379">
        <f>AT3A_Schools_PS!A51</f>
        <v>42</v>
      </c>
      <c r="B51" s="379" t="str">
        <f>AT3A_Schools_PS!B51</f>
        <v>42-KANPUR DEHAT</v>
      </c>
      <c r="C51" s="401">
        <f>'AT-3'!G50</f>
        <v>2380</v>
      </c>
      <c r="D51" s="379">
        <v>2323</v>
      </c>
      <c r="E51" s="379">
        <v>2166</v>
      </c>
      <c r="F51" s="379">
        <v>2166</v>
      </c>
      <c r="G51" s="379">
        <v>2166</v>
      </c>
      <c r="H51" s="379">
        <v>2166</v>
      </c>
      <c r="I51" s="379">
        <v>2166</v>
      </c>
      <c r="J51" s="379">
        <v>2166</v>
      </c>
      <c r="K51" s="379">
        <v>2166</v>
      </c>
      <c r="L51" s="379">
        <v>2166</v>
      </c>
      <c r="M51" s="379">
        <v>2166</v>
      </c>
      <c r="N51" s="379">
        <v>2166</v>
      </c>
      <c r="O51" s="379">
        <v>2166</v>
      </c>
      <c r="P51" s="379">
        <v>2166</v>
      </c>
    </row>
    <row r="52" spans="1:16" ht="12.75" x14ac:dyDescent="0.2">
      <c r="A52" s="379">
        <f>AT3A_Schools_PS!A52</f>
        <v>43</v>
      </c>
      <c r="B52" s="379" t="str">
        <f>AT3A_Schools_PS!B52</f>
        <v>43-KANPUR NAGAR</v>
      </c>
      <c r="C52" s="401">
        <f>'AT-3'!G51</f>
        <v>2471</v>
      </c>
      <c r="D52" s="379">
        <v>2458</v>
      </c>
      <c r="E52" s="379">
        <v>1896</v>
      </c>
      <c r="F52" s="379">
        <v>1896</v>
      </c>
      <c r="G52" s="379">
        <v>1896</v>
      </c>
      <c r="H52" s="379">
        <v>1896</v>
      </c>
      <c r="I52" s="379">
        <v>1896</v>
      </c>
      <c r="J52" s="379">
        <v>1896</v>
      </c>
      <c r="K52" s="379">
        <v>1896</v>
      </c>
      <c r="L52" s="379">
        <v>1896</v>
      </c>
      <c r="M52" s="379">
        <v>1896</v>
      </c>
      <c r="N52" s="379">
        <v>1896</v>
      </c>
      <c r="O52" s="379">
        <v>1896</v>
      </c>
      <c r="P52" s="379">
        <v>1896</v>
      </c>
    </row>
    <row r="53" spans="1:16" ht="12.75" x14ac:dyDescent="0.2">
      <c r="A53" s="379">
        <f>AT3A_Schools_PS!A53</f>
        <v>44</v>
      </c>
      <c r="B53" s="379" t="str">
        <f>AT3A_Schools_PS!B53</f>
        <v>44-KAAS GANJ</v>
      </c>
      <c r="C53" s="401">
        <f>'AT-3'!G52</f>
        <v>1495</v>
      </c>
      <c r="D53" s="379">
        <v>1462</v>
      </c>
      <c r="E53" s="379">
        <v>1385</v>
      </c>
      <c r="F53" s="379">
        <v>1385</v>
      </c>
      <c r="G53" s="379">
        <v>1385</v>
      </c>
      <c r="H53" s="379">
        <v>1385</v>
      </c>
      <c r="I53" s="379">
        <v>1385</v>
      </c>
      <c r="J53" s="379">
        <v>1385</v>
      </c>
      <c r="K53" s="379">
        <v>1385</v>
      </c>
      <c r="L53" s="379">
        <v>1385</v>
      </c>
      <c r="M53" s="379">
        <v>1385</v>
      </c>
      <c r="N53" s="379">
        <v>1385</v>
      </c>
      <c r="O53" s="379">
        <v>1385</v>
      </c>
      <c r="P53" s="379">
        <v>1385</v>
      </c>
    </row>
    <row r="54" spans="1:16" ht="12.75" x14ac:dyDescent="0.2">
      <c r="A54" s="379">
        <f>AT3A_Schools_PS!A54</f>
        <v>45</v>
      </c>
      <c r="B54" s="379" t="str">
        <f>AT3A_Schools_PS!B54</f>
        <v>45-KAUSHAMBI</v>
      </c>
      <c r="C54" s="401">
        <f>'AT-3'!G53</f>
        <v>1477</v>
      </c>
      <c r="D54" s="379">
        <v>1444</v>
      </c>
      <c r="E54" s="379">
        <v>1401</v>
      </c>
      <c r="F54" s="379">
        <v>1401</v>
      </c>
      <c r="G54" s="379">
        <v>1401</v>
      </c>
      <c r="H54" s="379">
        <v>1401</v>
      </c>
      <c r="I54" s="379">
        <v>1401</v>
      </c>
      <c r="J54" s="379">
        <v>1401</v>
      </c>
      <c r="K54" s="379">
        <v>1401</v>
      </c>
      <c r="L54" s="379">
        <v>1401</v>
      </c>
      <c r="M54" s="379">
        <v>1401</v>
      </c>
      <c r="N54" s="379">
        <v>1401</v>
      </c>
      <c r="O54" s="379">
        <v>1401</v>
      </c>
      <c r="P54" s="379">
        <v>1401</v>
      </c>
    </row>
    <row r="55" spans="1:16" ht="12.75" x14ac:dyDescent="0.2">
      <c r="A55" s="379">
        <f>AT3A_Schools_PS!A55</f>
        <v>46</v>
      </c>
      <c r="B55" s="379" t="str">
        <f>AT3A_Schools_PS!B55</f>
        <v>46-KUSHINAGAR</v>
      </c>
      <c r="C55" s="401">
        <f>'AT-3'!G54</f>
        <v>3165</v>
      </c>
      <c r="D55" s="379">
        <v>3023</v>
      </c>
      <c r="E55" s="379">
        <v>2763</v>
      </c>
      <c r="F55" s="379">
        <v>2763</v>
      </c>
      <c r="G55" s="379">
        <v>2763</v>
      </c>
      <c r="H55" s="379">
        <v>2763</v>
      </c>
      <c r="I55" s="379">
        <v>2763</v>
      </c>
      <c r="J55" s="379">
        <v>2763</v>
      </c>
      <c r="K55" s="379">
        <v>2763</v>
      </c>
      <c r="L55" s="379">
        <v>2763</v>
      </c>
      <c r="M55" s="379">
        <v>2763</v>
      </c>
      <c r="N55" s="379">
        <v>2763</v>
      </c>
      <c r="O55" s="379">
        <v>2763</v>
      </c>
      <c r="P55" s="379">
        <v>2763</v>
      </c>
    </row>
    <row r="56" spans="1:16" ht="12.75" x14ac:dyDescent="0.2">
      <c r="A56" s="379">
        <f>AT3A_Schools_PS!A56</f>
        <v>47</v>
      </c>
      <c r="B56" s="379" t="str">
        <f>AT3A_Schools_PS!B56</f>
        <v>47-LAKHIMPUR KHERI</v>
      </c>
      <c r="C56" s="401">
        <f>'AT-3'!G55</f>
        <v>3930</v>
      </c>
      <c r="D56" s="379">
        <v>3898</v>
      </c>
      <c r="E56" s="379">
        <v>3733</v>
      </c>
      <c r="F56" s="379">
        <v>3733</v>
      </c>
      <c r="G56" s="379">
        <v>3733</v>
      </c>
      <c r="H56" s="379">
        <v>3733</v>
      </c>
      <c r="I56" s="379">
        <v>3733</v>
      </c>
      <c r="J56" s="379">
        <v>3733</v>
      </c>
      <c r="K56" s="379">
        <v>3733</v>
      </c>
      <c r="L56" s="379">
        <v>3733</v>
      </c>
      <c r="M56" s="379">
        <v>3733</v>
      </c>
      <c r="N56" s="379">
        <v>3733</v>
      </c>
      <c r="O56" s="379">
        <v>3733</v>
      </c>
      <c r="P56" s="379">
        <v>3733</v>
      </c>
    </row>
    <row r="57" spans="1:16" ht="12.75" x14ac:dyDescent="0.2">
      <c r="A57" s="379">
        <f>AT3A_Schools_PS!A57</f>
        <v>48</v>
      </c>
      <c r="B57" s="379" t="str">
        <f>AT3A_Schools_PS!B57</f>
        <v>48-LALITPUR</v>
      </c>
      <c r="C57" s="401">
        <f>'AT-3'!G56</f>
        <v>1562</v>
      </c>
      <c r="D57" s="379">
        <v>1549</v>
      </c>
      <c r="E57" s="379">
        <v>1432</v>
      </c>
      <c r="F57" s="379">
        <v>1432</v>
      </c>
      <c r="G57" s="379">
        <v>1432</v>
      </c>
      <c r="H57" s="379">
        <v>1432</v>
      </c>
      <c r="I57" s="379">
        <v>1432</v>
      </c>
      <c r="J57" s="379">
        <v>1432</v>
      </c>
      <c r="K57" s="379">
        <v>1432</v>
      </c>
      <c r="L57" s="379">
        <v>1432</v>
      </c>
      <c r="M57" s="379">
        <v>1432</v>
      </c>
      <c r="N57" s="379">
        <v>1432</v>
      </c>
      <c r="O57" s="379">
        <v>1432</v>
      </c>
      <c r="P57" s="379">
        <v>1432</v>
      </c>
    </row>
    <row r="58" spans="1:16" ht="12.75" x14ac:dyDescent="0.2">
      <c r="A58" s="379">
        <f>AT3A_Schools_PS!A58</f>
        <v>49</v>
      </c>
      <c r="B58" s="379" t="str">
        <f>AT3A_Schools_PS!B58</f>
        <v>49-LUCKNOW</v>
      </c>
      <c r="C58" s="401">
        <f>'AT-3'!G57</f>
        <v>2031</v>
      </c>
      <c r="D58" s="379">
        <v>2061</v>
      </c>
      <c r="E58" s="379">
        <v>1427</v>
      </c>
      <c r="F58" s="379">
        <v>1427</v>
      </c>
      <c r="G58" s="379">
        <v>1427</v>
      </c>
      <c r="H58" s="379">
        <v>1427</v>
      </c>
      <c r="I58" s="379">
        <v>1427</v>
      </c>
      <c r="J58" s="379">
        <v>1427</v>
      </c>
      <c r="K58" s="379">
        <v>1427</v>
      </c>
      <c r="L58" s="379">
        <v>1427</v>
      </c>
      <c r="M58" s="379">
        <v>1427</v>
      </c>
      <c r="N58" s="379">
        <v>1427</v>
      </c>
      <c r="O58" s="379">
        <v>1427</v>
      </c>
      <c r="P58" s="379">
        <v>1427</v>
      </c>
    </row>
    <row r="59" spans="1:16" ht="12.75" x14ac:dyDescent="0.2">
      <c r="A59" s="379">
        <f>AT3A_Schools_PS!A59</f>
        <v>50</v>
      </c>
      <c r="B59" s="379" t="str">
        <f>AT3A_Schools_PS!B59</f>
        <v>50-MAHOBA</v>
      </c>
      <c r="C59" s="401">
        <f>'AT-3'!G58</f>
        <v>1054</v>
      </c>
      <c r="D59" s="379">
        <v>1039</v>
      </c>
      <c r="E59" s="379">
        <v>927</v>
      </c>
      <c r="F59" s="379">
        <v>927</v>
      </c>
      <c r="G59" s="379">
        <v>927</v>
      </c>
      <c r="H59" s="379">
        <v>927</v>
      </c>
      <c r="I59" s="379">
        <v>927</v>
      </c>
      <c r="J59" s="379">
        <v>927</v>
      </c>
      <c r="K59" s="379">
        <v>927</v>
      </c>
      <c r="L59" s="379">
        <v>927</v>
      </c>
      <c r="M59" s="379">
        <v>927</v>
      </c>
      <c r="N59" s="379">
        <v>927</v>
      </c>
      <c r="O59" s="379">
        <v>927</v>
      </c>
      <c r="P59" s="379">
        <v>927</v>
      </c>
    </row>
    <row r="60" spans="1:16" ht="12.75" x14ac:dyDescent="0.2">
      <c r="A60" s="379">
        <f>AT3A_Schools_PS!A60</f>
        <v>51</v>
      </c>
      <c r="B60" s="379" t="str">
        <f>AT3A_Schools_PS!B60</f>
        <v>51-MAHRAJGANJ</v>
      </c>
      <c r="C60" s="401">
        <f>'AT-3'!G59</f>
        <v>2242</v>
      </c>
      <c r="D60" s="379">
        <v>2170</v>
      </c>
      <c r="E60" s="379">
        <v>1966</v>
      </c>
      <c r="F60" s="379">
        <v>1966</v>
      </c>
      <c r="G60" s="379">
        <v>1966</v>
      </c>
      <c r="H60" s="379">
        <v>1966</v>
      </c>
      <c r="I60" s="379">
        <v>1966</v>
      </c>
      <c r="J60" s="379">
        <v>1966</v>
      </c>
      <c r="K60" s="379">
        <v>1966</v>
      </c>
      <c r="L60" s="379">
        <v>1966</v>
      </c>
      <c r="M60" s="379">
        <v>1966</v>
      </c>
      <c r="N60" s="379">
        <v>1966</v>
      </c>
      <c r="O60" s="379">
        <v>1966</v>
      </c>
      <c r="P60" s="379">
        <v>1966</v>
      </c>
    </row>
    <row r="61" spans="1:16" ht="12.75" x14ac:dyDescent="0.2">
      <c r="A61" s="379">
        <f>AT3A_Schools_PS!A61</f>
        <v>52</v>
      </c>
      <c r="B61" s="379" t="str">
        <f>AT3A_Schools_PS!B61</f>
        <v>52-MAINPURI</v>
      </c>
      <c r="C61" s="401">
        <f>'AT-3'!G60</f>
        <v>2246</v>
      </c>
      <c r="D61" s="379">
        <v>2081</v>
      </c>
      <c r="E61" s="379">
        <v>1880</v>
      </c>
      <c r="F61" s="379">
        <v>1880</v>
      </c>
      <c r="G61" s="379">
        <v>1880</v>
      </c>
      <c r="H61" s="379">
        <v>1880</v>
      </c>
      <c r="I61" s="379">
        <v>1880</v>
      </c>
      <c r="J61" s="379">
        <v>1880</v>
      </c>
      <c r="K61" s="379">
        <v>1880</v>
      </c>
      <c r="L61" s="379">
        <v>1880</v>
      </c>
      <c r="M61" s="379">
        <v>1880</v>
      </c>
      <c r="N61" s="379">
        <v>1880</v>
      </c>
      <c r="O61" s="379">
        <v>1880</v>
      </c>
      <c r="P61" s="379">
        <v>1880</v>
      </c>
    </row>
    <row r="62" spans="1:16" ht="12.75" x14ac:dyDescent="0.2">
      <c r="A62" s="379">
        <f>AT3A_Schools_PS!A62</f>
        <v>53</v>
      </c>
      <c r="B62" s="379" t="str">
        <f>AT3A_Schools_PS!B62</f>
        <v>53-MATHURA</v>
      </c>
      <c r="C62" s="401">
        <f>'AT-3'!G61</f>
        <v>2077</v>
      </c>
      <c r="D62" s="379">
        <v>2005</v>
      </c>
      <c r="E62" s="379">
        <v>1794</v>
      </c>
      <c r="F62" s="379">
        <v>1794</v>
      </c>
      <c r="G62" s="379">
        <v>1794</v>
      </c>
      <c r="H62" s="379">
        <v>1794</v>
      </c>
      <c r="I62" s="379">
        <v>1794</v>
      </c>
      <c r="J62" s="379">
        <v>1794</v>
      </c>
      <c r="K62" s="379">
        <v>1794</v>
      </c>
      <c r="L62" s="379">
        <v>1794</v>
      </c>
      <c r="M62" s="379">
        <v>1794</v>
      </c>
      <c r="N62" s="379">
        <v>1794</v>
      </c>
      <c r="O62" s="379">
        <v>1794</v>
      </c>
      <c r="P62" s="379">
        <v>1794</v>
      </c>
    </row>
    <row r="63" spans="1:16" ht="12.75" x14ac:dyDescent="0.2">
      <c r="A63" s="379">
        <f>AT3A_Schools_PS!A63</f>
        <v>54</v>
      </c>
      <c r="B63" s="379" t="str">
        <f>AT3A_Schools_PS!B63</f>
        <v>54-MAU</v>
      </c>
      <c r="C63" s="401">
        <f>'AT-3'!G62</f>
        <v>1756</v>
      </c>
      <c r="D63" s="379">
        <v>1658</v>
      </c>
      <c r="E63" s="379">
        <v>1460</v>
      </c>
      <c r="F63" s="379">
        <v>1460</v>
      </c>
      <c r="G63" s="379">
        <v>1460</v>
      </c>
      <c r="H63" s="379">
        <v>1460</v>
      </c>
      <c r="I63" s="379">
        <v>1460</v>
      </c>
      <c r="J63" s="379">
        <v>1460</v>
      </c>
      <c r="K63" s="379">
        <v>1460</v>
      </c>
      <c r="L63" s="379">
        <v>1460</v>
      </c>
      <c r="M63" s="379">
        <v>1460</v>
      </c>
      <c r="N63" s="379">
        <v>1460</v>
      </c>
      <c r="O63" s="379">
        <v>1460</v>
      </c>
      <c r="P63" s="379">
        <v>1460</v>
      </c>
    </row>
    <row r="64" spans="1:16" ht="12.75" x14ac:dyDescent="0.2">
      <c r="A64" s="379">
        <f>AT3A_Schools_PS!A64</f>
        <v>55</v>
      </c>
      <c r="B64" s="379" t="str">
        <f>AT3A_Schools_PS!B64</f>
        <v>55-MEERUT</v>
      </c>
      <c r="C64" s="401">
        <f>'AT-3'!G63</f>
        <v>1539</v>
      </c>
      <c r="D64" s="379">
        <v>1528</v>
      </c>
      <c r="E64" s="379">
        <v>1102</v>
      </c>
      <c r="F64" s="379">
        <v>1102</v>
      </c>
      <c r="G64" s="379">
        <v>1102</v>
      </c>
      <c r="H64" s="379">
        <v>1102</v>
      </c>
      <c r="I64" s="379">
        <v>1102</v>
      </c>
      <c r="J64" s="379">
        <v>1102</v>
      </c>
      <c r="K64" s="379">
        <v>1102</v>
      </c>
      <c r="L64" s="379">
        <v>1102</v>
      </c>
      <c r="M64" s="379">
        <v>1102</v>
      </c>
      <c r="N64" s="379">
        <v>1102</v>
      </c>
      <c r="O64" s="379">
        <v>1102</v>
      </c>
      <c r="P64" s="379">
        <v>1102</v>
      </c>
    </row>
    <row r="65" spans="1:16" ht="12.75" x14ac:dyDescent="0.2">
      <c r="A65" s="379">
        <f>AT3A_Schools_PS!A65</f>
        <v>56</v>
      </c>
      <c r="B65" s="379" t="str">
        <f>AT3A_Schools_PS!B65</f>
        <v>56-MIRZAPUR</v>
      </c>
      <c r="C65" s="401">
        <f>'AT-3'!G64</f>
        <v>2303</v>
      </c>
      <c r="D65" s="379">
        <v>2228</v>
      </c>
      <c r="E65" s="379">
        <v>2093</v>
      </c>
      <c r="F65" s="379">
        <v>2093</v>
      </c>
      <c r="G65" s="379">
        <v>2093</v>
      </c>
      <c r="H65" s="379">
        <v>2093</v>
      </c>
      <c r="I65" s="379">
        <v>2093</v>
      </c>
      <c r="J65" s="379">
        <v>2093</v>
      </c>
      <c r="K65" s="379">
        <v>2093</v>
      </c>
      <c r="L65" s="379">
        <v>2093</v>
      </c>
      <c r="M65" s="379">
        <v>2093</v>
      </c>
      <c r="N65" s="379">
        <v>2093</v>
      </c>
      <c r="O65" s="379">
        <v>2093</v>
      </c>
      <c r="P65" s="379">
        <v>2093</v>
      </c>
    </row>
    <row r="66" spans="1:16" ht="12.75" x14ac:dyDescent="0.2">
      <c r="A66" s="379">
        <f>AT3A_Schools_PS!A66</f>
        <v>57</v>
      </c>
      <c r="B66" s="379" t="str">
        <f>AT3A_Schools_PS!B66</f>
        <v>57-MORADABAD</v>
      </c>
      <c r="C66" s="401">
        <f>'AT-3'!G65</f>
        <v>1831</v>
      </c>
      <c r="D66" s="379">
        <v>1794</v>
      </c>
      <c r="E66" s="379">
        <v>1559</v>
      </c>
      <c r="F66" s="379">
        <v>1559</v>
      </c>
      <c r="G66" s="379">
        <v>1559</v>
      </c>
      <c r="H66" s="379">
        <v>1559</v>
      </c>
      <c r="I66" s="379">
        <v>1559</v>
      </c>
      <c r="J66" s="379">
        <v>1559</v>
      </c>
      <c r="K66" s="379">
        <v>1559</v>
      </c>
      <c r="L66" s="379">
        <v>1559</v>
      </c>
      <c r="M66" s="379">
        <v>1559</v>
      </c>
      <c r="N66" s="379">
        <v>1559</v>
      </c>
      <c r="O66" s="379">
        <v>1559</v>
      </c>
      <c r="P66" s="379">
        <v>1559</v>
      </c>
    </row>
    <row r="67" spans="1:16" ht="12.75" x14ac:dyDescent="0.2">
      <c r="A67" s="379">
        <f>AT3A_Schools_PS!A67</f>
        <v>58</v>
      </c>
      <c r="B67" s="379" t="str">
        <f>AT3A_Schools_PS!B67</f>
        <v>58-MUZAFFARNAGAR</v>
      </c>
      <c r="C67" s="401">
        <f>'AT-3'!G66</f>
        <v>1309</v>
      </c>
      <c r="D67" s="379">
        <v>1280</v>
      </c>
      <c r="E67" s="379">
        <v>1112</v>
      </c>
      <c r="F67" s="379">
        <v>1112</v>
      </c>
      <c r="G67" s="379">
        <v>1112</v>
      </c>
      <c r="H67" s="379">
        <v>1112</v>
      </c>
      <c r="I67" s="379">
        <v>1112</v>
      </c>
      <c r="J67" s="379">
        <v>1112</v>
      </c>
      <c r="K67" s="379">
        <v>1112</v>
      </c>
      <c r="L67" s="379">
        <v>1112</v>
      </c>
      <c r="M67" s="379">
        <v>1112</v>
      </c>
      <c r="N67" s="379">
        <v>1112</v>
      </c>
      <c r="O67" s="379">
        <v>1112</v>
      </c>
      <c r="P67" s="379">
        <v>1112</v>
      </c>
    </row>
    <row r="68" spans="1:16" ht="12.75" x14ac:dyDescent="0.2">
      <c r="A68" s="379">
        <f>AT3A_Schools_PS!A68</f>
        <v>59</v>
      </c>
      <c r="B68" s="379" t="str">
        <f>AT3A_Schools_PS!B68</f>
        <v>59-PILIBHIT</v>
      </c>
      <c r="C68" s="401">
        <f>'AT-3'!G67</f>
        <v>1843</v>
      </c>
      <c r="D68" s="379">
        <v>1786</v>
      </c>
      <c r="E68" s="379">
        <v>1600</v>
      </c>
      <c r="F68" s="379">
        <v>1600</v>
      </c>
      <c r="G68" s="379">
        <v>1600</v>
      </c>
      <c r="H68" s="379">
        <v>1600</v>
      </c>
      <c r="I68" s="379">
        <v>1600</v>
      </c>
      <c r="J68" s="379">
        <v>1600</v>
      </c>
      <c r="K68" s="379">
        <v>1600</v>
      </c>
      <c r="L68" s="379">
        <v>1600</v>
      </c>
      <c r="M68" s="379">
        <v>1600</v>
      </c>
      <c r="N68" s="379">
        <v>1600</v>
      </c>
      <c r="O68" s="379">
        <v>1600</v>
      </c>
      <c r="P68" s="379">
        <v>1600</v>
      </c>
    </row>
    <row r="69" spans="1:16" ht="12.75" x14ac:dyDescent="0.2">
      <c r="A69" s="379">
        <f>AT3A_Schools_PS!A69</f>
        <v>60</v>
      </c>
      <c r="B69" s="379" t="str">
        <f>AT3A_Schools_PS!B69</f>
        <v>60-PRATAPGARH</v>
      </c>
      <c r="C69" s="401">
        <f>'AT-3'!G68</f>
        <v>2949</v>
      </c>
      <c r="D69" s="379">
        <v>2860</v>
      </c>
      <c r="E69" s="379">
        <v>2545</v>
      </c>
      <c r="F69" s="379">
        <v>2545</v>
      </c>
      <c r="G69" s="379">
        <v>2545</v>
      </c>
      <c r="H69" s="379">
        <v>2545</v>
      </c>
      <c r="I69" s="379">
        <v>2545</v>
      </c>
      <c r="J69" s="379">
        <v>2545</v>
      </c>
      <c r="K69" s="379">
        <v>2545</v>
      </c>
      <c r="L69" s="379">
        <v>2545</v>
      </c>
      <c r="M69" s="379">
        <v>2545</v>
      </c>
      <c r="N69" s="379">
        <v>2545</v>
      </c>
      <c r="O69" s="379">
        <v>2545</v>
      </c>
      <c r="P69" s="379">
        <v>2545</v>
      </c>
    </row>
    <row r="70" spans="1:16" ht="12.75" x14ac:dyDescent="0.2">
      <c r="A70" s="379">
        <f>AT3A_Schools_PS!A70</f>
        <v>61</v>
      </c>
      <c r="B70" s="379" t="str">
        <f>AT3A_Schools_PS!B70</f>
        <v>61-RAI BAREILY</v>
      </c>
      <c r="C70" s="401">
        <f>'AT-3'!G69</f>
        <v>2705</v>
      </c>
      <c r="D70" s="379">
        <v>2564</v>
      </c>
      <c r="E70" s="379">
        <v>2360</v>
      </c>
      <c r="F70" s="379">
        <v>2360</v>
      </c>
      <c r="G70" s="379">
        <v>2360</v>
      </c>
      <c r="H70" s="379">
        <v>2360</v>
      </c>
      <c r="I70" s="379">
        <v>2360</v>
      </c>
      <c r="J70" s="379">
        <v>2360</v>
      </c>
      <c r="K70" s="379">
        <v>2360</v>
      </c>
      <c r="L70" s="379">
        <v>2360</v>
      </c>
      <c r="M70" s="379">
        <v>2360</v>
      </c>
      <c r="N70" s="379">
        <v>2360</v>
      </c>
      <c r="O70" s="379">
        <v>2360</v>
      </c>
      <c r="P70" s="379">
        <v>2360</v>
      </c>
    </row>
    <row r="71" spans="1:16" ht="12.75" x14ac:dyDescent="0.2">
      <c r="A71" s="379">
        <f>AT3A_Schools_PS!A71</f>
        <v>62</v>
      </c>
      <c r="B71" s="379" t="str">
        <f>AT3A_Schools_PS!B71</f>
        <v>62-RAMPUR</v>
      </c>
      <c r="C71" s="401">
        <f>'AT-3'!G70</f>
        <v>2094</v>
      </c>
      <c r="D71" s="379">
        <v>1967</v>
      </c>
      <c r="E71" s="379">
        <v>1735</v>
      </c>
      <c r="F71" s="379">
        <v>1735</v>
      </c>
      <c r="G71" s="379">
        <v>1735</v>
      </c>
      <c r="H71" s="379">
        <v>1735</v>
      </c>
      <c r="I71" s="379">
        <v>1735</v>
      </c>
      <c r="J71" s="379">
        <v>1735</v>
      </c>
      <c r="K71" s="379">
        <v>1735</v>
      </c>
      <c r="L71" s="379">
        <v>1735</v>
      </c>
      <c r="M71" s="379">
        <v>1735</v>
      </c>
      <c r="N71" s="379">
        <v>1735</v>
      </c>
      <c r="O71" s="379">
        <v>1735</v>
      </c>
      <c r="P71" s="379">
        <v>1735</v>
      </c>
    </row>
    <row r="72" spans="1:16" ht="12.75" x14ac:dyDescent="0.2">
      <c r="A72" s="379">
        <f>AT3A_Schools_PS!A72</f>
        <v>63</v>
      </c>
      <c r="B72" s="379" t="str">
        <f>AT3A_Schools_PS!B72</f>
        <v>63-SAHARANPUR</v>
      </c>
      <c r="C72" s="401">
        <f>'AT-3'!G71</f>
        <v>2064</v>
      </c>
      <c r="D72" s="379">
        <v>1968</v>
      </c>
      <c r="E72" s="379">
        <v>1758</v>
      </c>
      <c r="F72" s="379">
        <v>1758</v>
      </c>
      <c r="G72" s="379">
        <v>1758</v>
      </c>
      <c r="H72" s="379">
        <v>1758</v>
      </c>
      <c r="I72" s="379">
        <v>1758</v>
      </c>
      <c r="J72" s="379">
        <v>1758</v>
      </c>
      <c r="K72" s="379">
        <v>1758</v>
      </c>
      <c r="L72" s="379">
        <v>1758</v>
      </c>
      <c r="M72" s="379">
        <v>1758</v>
      </c>
      <c r="N72" s="379">
        <v>1758</v>
      </c>
      <c r="O72" s="379">
        <v>1758</v>
      </c>
      <c r="P72" s="379">
        <v>1758</v>
      </c>
    </row>
    <row r="73" spans="1:16" ht="12.75" x14ac:dyDescent="0.2">
      <c r="A73" s="379">
        <f>AT3A_Schools_PS!A73</f>
        <v>64</v>
      </c>
      <c r="B73" s="379" t="str">
        <f>AT3A_Schools_PS!B73</f>
        <v>64-SANTKABIR NAGAR</v>
      </c>
      <c r="C73" s="401">
        <f>'AT-3'!G72</f>
        <v>1603</v>
      </c>
      <c r="D73" s="379">
        <v>1591</v>
      </c>
      <c r="E73" s="379">
        <v>1546</v>
      </c>
      <c r="F73" s="379">
        <v>1546</v>
      </c>
      <c r="G73" s="379">
        <v>1546</v>
      </c>
      <c r="H73" s="379">
        <v>1546</v>
      </c>
      <c r="I73" s="379">
        <v>1546</v>
      </c>
      <c r="J73" s="379">
        <v>1546</v>
      </c>
      <c r="K73" s="379">
        <v>1546</v>
      </c>
      <c r="L73" s="379">
        <v>1546</v>
      </c>
      <c r="M73" s="379">
        <v>1546</v>
      </c>
      <c r="N73" s="379">
        <v>1546</v>
      </c>
      <c r="O73" s="379">
        <v>1546</v>
      </c>
      <c r="P73" s="379">
        <v>1546</v>
      </c>
    </row>
    <row r="74" spans="1:16" ht="12.75" x14ac:dyDescent="0.2">
      <c r="A74" s="379">
        <f>AT3A_Schools_PS!A74</f>
        <v>65</v>
      </c>
      <c r="B74" s="379" t="str">
        <f>AT3A_Schools_PS!B74</f>
        <v>65-SHAHJAHANPUR</v>
      </c>
      <c r="C74" s="401">
        <f>'AT-3'!G73</f>
        <v>3274</v>
      </c>
      <c r="D74" s="379">
        <v>3237</v>
      </c>
      <c r="E74" s="379">
        <v>2997</v>
      </c>
      <c r="F74" s="379">
        <v>2997</v>
      </c>
      <c r="G74" s="379">
        <v>2997</v>
      </c>
      <c r="H74" s="379">
        <v>2997</v>
      </c>
      <c r="I74" s="379">
        <v>2997</v>
      </c>
      <c r="J74" s="379">
        <v>2997</v>
      </c>
      <c r="K74" s="379">
        <v>2997</v>
      </c>
      <c r="L74" s="379">
        <v>2997</v>
      </c>
      <c r="M74" s="379">
        <v>2997</v>
      </c>
      <c r="N74" s="379">
        <v>2997</v>
      </c>
      <c r="O74" s="379">
        <v>2997</v>
      </c>
      <c r="P74" s="379">
        <v>2997</v>
      </c>
    </row>
    <row r="75" spans="1:16" ht="12.75" x14ac:dyDescent="0.2">
      <c r="A75" s="379">
        <f>AT3A_Schools_PS!A75</f>
        <v>66</v>
      </c>
      <c r="B75" s="379" t="str">
        <f>AT3A_Schools_PS!B75</f>
        <v>66-SHRAWASTI</v>
      </c>
      <c r="C75" s="401">
        <f>'AT-3'!G74</f>
        <v>1295</v>
      </c>
      <c r="D75" s="379">
        <v>1272</v>
      </c>
      <c r="E75" s="379">
        <v>1202</v>
      </c>
      <c r="F75" s="379">
        <v>1202</v>
      </c>
      <c r="G75" s="379">
        <v>1202</v>
      </c>
      <c r="H75" s="379">
        <v>1202</v>
      </c>
      <c r="I75" s="379">
        <v>1202</v>
      </c>
      <c r="J75" s="379">
        <v>1202</v>
      </c>
      <c r="K75" s="379">
        <v>1202</v>
      </c>
      <c r="L75" s="379">
        <v>1202</v>
      </c>
      <c r="M75" s="379">
        <v>1202</v>
      </c>
      <c r="N75" s="379">
        <v>1202</v>
      </c>
      <c r="O75" s="379">
        <v>1202</v>
      </c>
      <c r="P75" s="379">
        <v>1202</v>
      </c>
    </row>
    <row r="76" spans="1:16" ht="12.75" x14ac:dyDescent="0.2">
      <c r="A76" s="379">
        <f>AT3A_Schools_PS!A76</f>
        <v>67</v>
      </c>
      <c r="B76" s="379" t="str">
        <f>AT3A_Schools_PS!B76</f>
        <v>67-SIDDHARTHNAGAR</v>
      </c>
      <c r="C76" s="401">
        <f>'AT-3'!G75</f>
        <v>2749</v>
      </c>
      <c r="D76" s="379">
        <v>2713</v>
      </c>
      <c r="E76" s="379">
        <v>2456</v>
      </c>
      <c r="F76" s="379">
        <v>2456</v>
      </c>
      <c r="G76" s="379">
        <v>2456</v>
      </c>
      <c r="H76" s="379">
        <v>2456</v>
      </c>
      <c r="I76" s="379">
        <v>2456</v>
      </c>
      <c r="J76" s="379">
        <v>2456</v>
      </c>
      <c r="K76" s="379">
        <v>2456</v>
      </c>
      <c r="L76" s="379">
        <v>2456</v>
      </c>
      <c r="M76" s="379">
        <v>2456</v>
      </c>
      <c r="N76" s="379">
        <v>2456</v>
      </c>
      <c r="O76" s="379">
        <v>2456</v>
      </c>
      <c r="P76" s="379">
        <v>2456</v>
      </c>
    </row>
    <row r="77" spans="1:16" ht="12.75" x14ac:dyDescent="0.2">
      <c r="A77" s="379">
        <f>AT3A_Schools_PS!A77</f>
        <v>68</v>
      </c>
      <c r="B77" s="379" t="str">
        <f>AT3A_Schools_PS!B77</f>
        <v>68-SITAPUR</v>
      </c>
      <c r="C77" s="401">
        <f>'AT-3'!G76</f>
        <v>4337</v>
      </c>
      <c r="D77" s="379">
        <v>4174</v>
      </c>
      <c r="E77" s="379">
        <v>3823</v>
      </c>
      <c r="F77" s="379">
        <v>3823</v>
      </c>
      <c r="G77" s="379">
        <v>3823</v>
      </c>
      <c r="H77" s="379">
        <v>3823</v>
      </c>
      <c r="I77" s="379">
        <v>3823</v>
      </c>
      <c r="J77" s="379">
        <v>3823</v>
      </c>
      <c r="K77" s="379">
        <v>3823</v>
      </c>
      <c r="L77" s="379">
        <v>3823</v>
      </c>
      <c r="M77" s="379">
        <v>3823</v>
      </c>
      <c r="N77" s="379">
        <v>3823</v>
      </c>
      <c r="O77" s="379">
        <v>3823</v>
      </c>
      <c r="P77" s="379">
        <v>3823</v>
      </c>
    </row>
    <row r="78" spans="1:16" ht="12.75" x14ac:dyDescent="0.2">
      <c r="A78" s="379">
        <f>AT3A_Schools_PS!A78</f>
        <v>69</v>
      </c>
      <c r="B78" s="379" t="str">
        <f>AT3A_Schools_PS!B78</f>
        <v>69-SONBHADRA</v>
      </c>
      <c r="C78" s="401">
        <f>'AT-3'!G77</f>
        <v>2491</v>
      </c>
      <c r="D78" s="379">
        <v>2480</v>
      </c>
      <c r="E78" s="379">
        <v>2413</v>
      </c>
      <c r="F78" s="379">
        <v>2413</v>
      </c>
      <c r="G78" s="379">
        <v>2413</v>
      </c>
      <c r="H78" s="379">
        <v>2413</v>
      </c>
      <c r="I78" s="379">
        <v>2413</v>
      </c>
      <c r="J78" s="379">
        <v>2413</v>
      </c>
      <c r="K78" s="379">
        <v>2413</v>
      </c>
      <c r="L78" s="379">
        <v>2413</v>
      </c>
      <c r="M78" s="379">
        <v>2413</v>
      </c>
      <c r="N78" s="379">
        <v>2413</v>
      </c>
      <c r="O78" s="379">
        <v>2413</v>
      </c>
      <c r="P78" s="379">
        <v>2413</v>
      </c>
    </row>
    <row r="79" spans="1:16" ht="12.75" x14ac:dyDescent="0.2">
      <c r="A79" s="379">
        <f>AT3A_Schools_PS!A79</f>
        <v>70</v>
      </c>
      <c r="B79" s="379" t="str">
        <f>AT3A_Schools_PS!B79</f>
        <v>70-SULTANPUR</v>
      </c>
      <c r="C79" s="401">
        <f>'AT-3'!G78</f>
        <v>2467</v>
      </c>
      <c r="D79" s="379">
        <v>2442</v>
      </c>
      <c r="E79" s="379">
        <v>2324</v>
      </c>
      <c r="F79" s="379">
        <v>2324</v>
      </c>
      <c r="G79" s="379">
        <v>2324</v>
      </c>
      <c r="H79" s="379">
        <v>2324</v>
      </c>
      <c r="I79" s="379">
        <v>2324</v>
      </c>
      <c r="J79" s="379">
        <v>2324</v>
      </c>
      <c r="K79" s="379">
        <v>2324</v>
      </c>
      <c r="L79" s="379">
        <v>2324</v>
      </c>
      <c r="M79" s="379">
        <v>2324</v>
      </c>
      <c r="N79" s="379">
        <v>2324</v>
      </c>
      <c r="O79" s="379">
        <v>2324</v>
      </c>
      <c r="P79" s="379">
        <v>2324</v>
      </c>
    </row>
    <row r="80" spans="1:16" ht="12.75" x14ac:dyDescent="0.2">
      <c r="A80" s="379">
        <f>AT3A_Schools_PS!A80</f>
        <v>71</v>
      </c>
      <c r="B80" s="379" t="str">
        <f>AT3A_Schools_PS!B80</f>
        <v>71-UNNAO</v>
      </c>
      <c r="C80" s="401">
        <f>'AT-3'!G79</f>
        <v>3240</v>
      </c>
      <c r="D80" s="379">
        <v>3191</v>
      </c>
      <c r="E80" s="379">
        <v>3045</v>
      </c>
      <c r="F80" s="379">
        <v>3045</v>
      </c>
      <c r="G80" s="379">
        <v>3045</v>
      </c>
      <c r="H80" s="379">
        <v>3045</v>
      </c>
      <c r="I80" s="379">
        <v>3045</v>
      </c>
      <c r="J80" s="379">
        <v>3045</v>
      </c>
      <c r="K80" s="379">
        <v>3045</v>
      </c>
      <c r="L80" s="379">
        <v>3045</v>
      </c>
      <c r="M80" s="379">
        <v>3045</v>
      </c>
      <c r="N80" s="379">
        <v>3045</v>
      </c>
      <c r="O80" s="379">
        <v>3045</v>
      </c>
      <c r="P80" s="379">
        <v>3045</v>
      </c>
    </row>
    <row r="81" spans="1:16" ht="12.75" x14ac:dyDescent="0.2">
      <c r="A81" s="379">
        <f>AT3A_Schools_PS!A81</f>
        <v>72</v>
      </c>
      <c r="B81" s="379" t="str">
        <f>AT3A_Schools_PS!B81</f>
        <v>72-VARANASI</v>
      </c>
      <c r="C81" s="401">
        <f>'AT-3'!G80</f>
        <v>1610</v>
      </c>
      <c r="D81" s="379">
        <v>1566</v>
      </c>
      <c r="E81" s="379">
        <v>1266</v>
      </c>
      <c r="F81" s="379">
        <v>1266</v>
      </c>
      <c r="G81" s="379">
        <v>1266</v>
      </c>
      <c r="H81" s="379">
        <v>1266</v>
      </c>
      <c r="I81" s="379">
        <v>1266</v>
      </c>
      <c r="J81" s="379">
        <v>1266</v>
      </c>
      <c r="K81" s="379">
        <v>1266</v>
      </c>
      <c r="L81" s="379">
        <v>1266</v>
      </c>
      <c r="M81" s="379">
        <v>1266</v>
      </c>
      <c r="N81" s="379">
        <v>1266</v>
      </c>
      <c r="O81" s="379">
        <v>1266</v>
      </c>
      <c r="P81" s="379">
        <v>1266</v>
      </c>
    </row>
    <row r="82" spans="1:16" ht="12.75" x14ac:dyDescent="0.2">
      <c r="A82" s="379">
        <f>AT3A_Schools_PS!A82</f>
        <v>73</v>
      </c>
      <c r="B82" s="379" t="str">
        <f>AT3A_Schools_PS!B82</f>
        <v>73-SAMBHAL</v>
      </c>
      <c r="C82" s="401">
        <f>'AT-3'!G81</f>
        <v>1582</v>
      </c>
      <c r="D82" s="379">
        <v>1577</v>
      </c>
      <c r="E82" s="379">
        <v>1418</v>
      </c>
      <c r="F82" s="379">
        <v>1418</v>
      </c>
      <c r="G82" s="379">
        <v>1418</v>
      </c>
      <c r="H82" s="379">
        <v>1418</v>
      </c>
      <c r="I82" s="379">
        <v>1418</v>
      </c>
      <c r="J82" s="379">
        <v>1418</v>
      </c>
      <c r="K82" s="379">
        <v>1418</v>
      </c>
      <c r="L82" s="379">
        <v>1418</v>
      </c>
      <c r="M82" s="379">
        <v>1418</v>
      </c>
      <c r="N82" s="379">
        <v>1418</v>
      </c>
      <c r="O82" s="379">
        <v>1418</v>
      </c>
      <c r="P82" s="379">
        <v>1418</v>
      </c>
    </row>
    <row r="83" spans="1:16" ht="12.75" x14ac:dyDescent="0.2">
      <c r="A83" s="379">
        <f>AT3A_Schools_PS!A83</f>
        <v>74</v>
      </c>
      <c r="B83" s="379" t="str">
        <f>AT3A_Schools_PS!B83</f>
        <v>74-HAPUR</v>
      </c>
      <c r="C83" s="401">
        <f>'AT-3'!G82</f>
        <v>700</v>
      </c>
      <c r="D83" s="379">
        <v>703</v>
      </c>
      <c r="E83" s="379">
        <v>589</v>
      </c>
      <c r="F83" s="379">
        <v>589</v>
      </c>
      <c r="G83" s="379">
        <v>589</v>
      </c>
      <c r="H83" s="379">
        <v>589</v>
      </c>
      <c r="I83" s="379">
        <v>589</v>
      </c>
      <c r="J83" s="379">
        <v>589</v>
      </c>
      <c r="K83" s="379">
        <v>589</v>
      </c>
      <c r="L83" s="379">
        <v>589</v>
      </c>
      <c r="M83" s="379">
        <v>589</v>
      </c>
      <c r="N83" s="379">
        <v>589</v>
      </c>
      <c r="O83" s="379">
        <v>589</v>
      </c>
      <c r="P83" s="379">
        <v>589</v>
      </c>
    </row>
    <row r="84" spans="1:16" ht="12.75" x14ac:dyDescent="0.2">
      <c r="A84" s="379">
        <f>AT3A_Schools_PS!A84</f>
        <v>75</v>
      </c>
      <c r="B84" s="379" t="str">
        <f>AT3A_Schools_PS!B84</f>
        <v>75-SHAMLI</v>
      </c>
      <c r="C84" s="401">
        <f>'AT-3'!G83</f>
        <v>800</v>
      </c>
      <c r="D84" s="379">
        <v>777</v>
      </c>
      <c r="E84" s="379">
        <v>684</v>
      </c>
      <c r="F84" s="379">
        <v>684</v>
      </c>
      <c r="G84" s="379">
        <v>684</v>
      </c>
      <c r="H84" s="379">
        <v>684</v>
      </c>
      <c r="I84" s="379">
        <v>684</v>
      </c>
      <c r="J84" s="379">
        <v>684</v>
      </c>
      <c r="K84" s="379">
        <v>684</v>
      </c>
      <c r="L84" s="379">
        <v>684</v>
      </c>
      <c r="M84" s="379">
        <v>684</v>
      </c>
      <c r="N84" s="379">
        <v>684</v>
      </c>
      <c r="O84" s="379">
        <v>684</v>
      </c>
      <c r="P84" s="379">
        <v>684</v>
      </c>
    </row>
    <row r="89" spans="1:16" ht="12.75" x14ac:dyDescent="0.2">
      <c r="A89" s="347" t="str">
        <f>AT_2A_fundflow!A73</f>
        <v>Date:</v>
      </c>
      <c r="N89" s="388" t="str">
        <f>'AT-1'!J46</f>
        <v>(Signature)</v>
      </c>
    </row>
    <row r="90" spans="1:16" ht="12.75" x14ac:dyDescent="0.2">
      <c r="A90" s="347" t="str">
        <f>AT_2A_fundflow!A74</f>
        <v>Place: LUCKNOW</v>
      </c>
      <c r="N90" s="388" t="str">
        <f>'AT-1'!J47</f>
        <v>Secretary Basic Education Department</v>
      </c>
    </row>
    <row r="91" spans="1:16" ht="12.75" x14ac:dyDescent="0.2">
      <c r="K91" s="388"/>
      <c r="L91" s="388"/>
      <c r="M91" s="388" t="str">
        <f>'AT-1'!I48</f>
        <v>Seal:</v>
      </c>
    </row>
  </sheetData>
  <mergeCells count="9">
    <mergeCell ref="A2:P2"/>
    <mergeCell ref="H1:I1"/>
    <mergeCell ref="A6:A7"/>
    <mergeCell ref="B6:B7"/>
    <mergeCell ref="D6:D7"/>
    <mergeCell ref="E6:P6"/>
    <mergeCell ref="A3:P3"/>
    <mergeCell ref="A4:P4"/>
    <mergeCell ref="C6:C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1"/>
  <sheetViews>
    <sheetView view="pageBreakPreview" zoomScaleSheetLayoutView="100" workbookViewId="0">
      <pane xSplit="2" ySplit="9" topLeftCell="C7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7.5703125" style="386" customWidth="1"/>
    <col min="2" max="2" width="21.7109375" style="386" bestFit="1" customWidth="1"/>
    <col min="3" max="3" width="7.7109375" style="386" bestFit="1" customWidth="1"/>
    <col min="4" max="4" width="6" style="386" bestFit="1" customWidth="1"/>
    <col min="5" max="5" width="11" style="386" bestFit="1" customWidth="1"/>
    <col min="6" max="6" width="14.42578125" style="386" customWidth="1"/>
    <col min="7" max="7" width="12.85546875" style="386" bestFit="1" customWidth="1"/>
    <col min="8" max="8" width="12.7109375" style="386" bestFit="1" customWidth="1"/>
    <col min="9" max="9" width="11.28515625" style="386" bestFit="1" customWidth="1"/>
    <col min="10" max="10" width="6.5703125" style="386" bestFit="1" customWidth="1"/>
    <col min="11" max="11" width="9.140625" style="386" customWidth="1"/>
    <col min="12" max="12" width="7.42578125" style="386" customWidth="1"/>
    <col min="13" max="13" width="9.5703125" style="386" customWidth="1"/>
    <col min="14" max="16384" width="14.42578125" style="386"/>
  </cols>
  <sheetData>
    <row r="1" spans="1:26" ht="12.75" x14ac:dyDescent="0.2">
      <c r="A1" s="311"/>
      <c r="B1" s="311"/>
      <c r="C1" s="311"/>
      <c r="D1" s="311"/>
      <c r="E1" s="311"/>
      <c r="F1" s="311"/>
      <c r="G1" s="311"/>
      <c r="H1" s="311"/>
      <c r="I1" s="311"/>
      <c r="J1" s="311"/>
      <c r="K1" s="311"/>
      <c r="L1" s="311"/>
      <c r="M1" s="312" t="s">
        <v>719</v>
      </c>
    </row>
    <row r="2" spans="1:26" ht="12.75" x14ac:dyDescent="0.2">
      <c r="A2" s="594" t="str">
        <f>'AT-2-S1 BUDGET'!A2</f>
        <v>[Mid Day Meal Scheme, U.P.]</v>
      </c>
      <c r="B2" s="595"/>
      <c r="C2" s="595"/>
      <c r="D2" s="595"/>
      <c r="E2" s="595"/>
      <c r="F2" s="595"/>
      <c r="G2" s="595"/>
      <c r="H2" s="595"/>
      <c r="I2" s="595"/>
      <c r="J2" s="595"/>
      <c r="K2" s="595"/>
      <c r="L2" s="595"/>
      <c r="M2" s="595"/>
    </row>
    <row r="3" spans="1:26" ht="23.25" x14ac:dyDescent="0.2">
      <c r="A3" s="597" t="str">
        <f>'AT-2-S1 BUDGET'!A3</f>
        <v>Annual Work Plan and Budget 2018-19</v>
      </c>
      <c r="B3" s="595"/>
      <c r="C3" s="595"/>
      <c r="D3" s="595"/>
      <c r="E3" s="595"/>
      <c r="F3" s="595"/>
      <c r="G3" s="595"/>
      <c r="H3" s="595"/>
      <c r="I3" s="595"/>
      <c r="J3" s="595"/>
      <c r="K3" s="595"/>
      <c r="L3" s="595"/>
      <c r="M3" s="595"/>
    </row>
    <row r="4" spans="1:26" ht="12.75" x14ac:dyDescent="0.2">
      <c r="A4" s="602" t="s">
        <v>720</v>
      </c>
      <c r="B4" s="595"/>
      <c r="C4" s="595"/>
      <c r="D4" s="595"/>
      <c r="E4" s="595"/>
      <c r="F4" s="595"/>
      <c r="G4" s="595"/>
      <c r="H4" s="595"/>
      <c r="I4" s="595"/>
      <c r="J4" s="595"/>
      <c r="K4" s="595"/>
      <c r="L4" s="595"/>
      <c r="M4" s="595"/>
    </row>
    <row r="5" spans="1:26" ht="12.75" x14ac:dyDescent="0.2">
      <c r="A5" s="393" t="str">
        <f>AT_2A_fundflow!A5</f>
        <v>State: UTTAR PRADESH</v>
      </c>
      <c r="B5" s="409"/>
      <c r="C5" s="409"/>
      <c r="D5" s="409"/>
      <c r="E5" s="409"/>
      <c r="F5" s="409"/>
      <c r="G5" s="409"/>
      <c r="H5" s="409"/>
      <c r="I5" s="409"/>
      <c r="J5" s="409"/>
      <c r="K5" s="409"/>
      <c r="L5" s="409"/>
      <c r="M5" s="308" t="str">
        <f>AT_2A_fundflow!U5</f>
        <v>(For the Period 01.04.17 to 31.03.18)</v>
      </c>
    </row>
    <row r="6" spans="1:26" ht="12.75" x14ac:dyDescent="0.2">
      <c r="A6" s="603" t="s">
        <v>421</v>
      </c>
      <c r="B6" s="603" t="s">
        <v>99</v>
      </c>
      <c r="C6" s="605" t="s">
        <v>721</v>
      </c>
      <c r="D6" s="606"/>
      <c r="E6" s="606"/>
      <c r="F6" s="606"/>
      <c r="G6" s="607"/>
      <c r="H6" s="605" t="s">
        <v>722</v>
      </c>
      <c r="I6" s="606"/>
      <c r="J6" s="606"/>
      <c r="K6" s="606"/>
      <c r="L6" s="607"/>
      <c r="M6" s="603" t="s">
        <v>723</v>
      </c>
    </row>
    <row r="7" spans="1:26" ht="48.75" customHeight="1" x14ac:dyDescent="0.2">
      <c r="A7" s="604"/>
      <c r="B7" s="604"/>
      <c r="C7" s="310" t="s">
        <v>724</v>
      </c>
      <c r="D7" s="310" t="s">
        <v>725</v>
      </c>
      <c r="E7" s="310" t="s">
        <v>726</v>
      </c>
      <c r="F7" s="310" t="s">
        <v>727</v>
      </c>
      <c r="G7" s="310" t="s">
        <v>728</v>
      </c>
      <c r="H7" s="310" t="s">
        <v>729</v>
      </c>
      <c r="I7" s="310" t="s">
        <v>730</v>
      </c>
      <c r="J7" s="310" t="s">
        <v>731</v>
      </c>
      <c r="K7" s="310" t="s">
        <v>732</v>
      </c>
      <c r="L7" s="310" t="s">
        <v>10</v>
      </c>
      <c r="M7" s="604"/>
    </row>
    <row r="8" spans="1:26" ht="15.75" customHeight="1" x14ac:dyDescent="0.2">
      <c r="A8" s="310">
        <v>1</v>
      </c>
      <c r="B8" s="310">
        <v>2</v>
      </c>
      <c r="C8" s="310">
        <v>3</v>
      </c>
      <c r="D8" s="310">
        <v>4</v>
      </c>
      <c r="E8" s="310">
        <v>5</v>
      </c>
      <c r="F8" s="310">
        <v>6</v>
      </c>
      <c r="G8" s="310">
        <v>7</v>
      </c>
      <c r="H8" s="310">
        <v>8</v>
      </c>
      <c r="I8" s="310">
        <v>9</v>
      </c>
      <c r="J8" s="310">
        <v>10</v>
      </c>
      <c r="K8" s="310">
        <v>11</v>
      </c>
      <c r="L8" s="310">
        <v>12</v>
      </c>
      <c r="M8" s="310">
        <v>13</v>
      </c>
    </row>
    <row r="9" spans="1:26" ht="12.75" x14ac:dyDescent="0.2">
      <c r="A9" s="314"/>
      <c r="B9" s="441" t="s">
        <v>32</v>
      </c>
      <c r="C9" s="314">
        <f t="shared" ref="C9:L9" si="0">SUM(C10:C84)</f>
        <v>0</v>
      </c>
      <c r="D9" s="314">
        <f t="shared" si="0"/>
        <v>0</v>
      </c>
      <c r="E9" s="314">
        <f t="shared" si="0"/>
        <v>0</v>
      </c>
      <c r="F9" s="314">
        <f t="shared" si="0"/>
        <v>0</v>
      </c>
      <c r="G9" s="314">
        <f t="shared" si="0"/>
        <v>0</v>
      </c>
      <c r="H9" s="314">
        <f t="shared" si="0"/>
        <v>0</v>
      </c>
      <c r="I9" s="314">
        <f t="shared" si="0"/>
        <v>0</v>
      </c>
      <c r="J9" s="314">
        <f t="shared" si="0"/>
        <v>0</v>
      </c>
      <c r="K9" s="314">
        <f t="shared" si="0"/>
        <v>0</v>
      </c>
      <c r="L9" s="314">
        <f t="shared" si="0"/>
        <v>0</v>
      </c>
      <c r="M9" s="314"/>
      <c r="N9" s="222"/>
      <c r="O9" s="222"/>
      <c r="P9" s="222"/>
      <c r="Q9" s="222"/>
      <c r="R9" s="222"/>
      <c r="S9" s="222"/>
      <c r="T9" s="222"/>
      <c r="U9" s="222"/>
      <c r="V9" s="222"/>
      <c r="W9" s="222"/>
      <c r="X9" s="222"/>
      <c r="Y9" s="222"/>
      <c r="Z9" s="222"/>
    </row>
    <row r="10" spans="1:26" ht="12.75" x14ac:dyDescent="0.2">
      <c r="A10" s="316">
        <f>AT3A_Schools_PS!A10</f>
        <v>1</v>
      </c>
      <c r="B10" s="316" t="str">
        <f>AT3A_Schools_PS!B10</f>
        <v>01-AGRA</v>
      </c>
      <c r="C10" s="316">
        <v>0</v>
      </c>
      <c r="D10" s="316">
        <v>0</v>
      </c>
      <c r="E10" s="316">
        <v>0</v>
      </c>
      <c r="F10" s="316">
        <v>0</v>
      </c>
      <c r="G10" s="316">
        <v>0</v>
      </c>
      <c r="H10" s="316">
        <v>0</v>
      </c>
      <c r="I10" s="316">
        <v>0</v>
      </c>
      <c r="J10" s="316">
        <v>0</v>
      </c>
      <c r="K10" s="316">
        <v>0</v>
      </c>
      <c r="L10" s="316">
        <v>0</v>
      </c>
      <c r="M10" s="316">
        <v>0</v>
      </c>
    </row>
    <row r="11" spans="1:26" ht="12.75" x14ac:dyDescent="0.2">
      <c r="A11" s="316">
        <f>AT3A_Schools_PS!A11</f>
        <v>2</v>
      </c>
      <c r="B11" s="316" t="str">
        <f>AT3A_Schools_PS!B11</f>
        <v>02-ALIGARH</v>
      </c>
      <c r="C11" s="316">
        <v>0</v>
      </c>
      <c r="D11" s="316">
        <v>0</v>
      </c>
      <c r="E11" s="316">
        <v>0</v>
      </c>
      <c r="F11" s="316">
        <v>0</v>
      </c>
      <c r="G11" s="316">
        <v>0</v>
      </c>
      <c r="H11" s="316">
        <v>0</v>
      </c>
      <c r="I11" s="316">
        <v>0</v>
      </c>
      <c r="J11" s="316">
        <v>0</v>
      </c>
      <c r="K11" s="316">
        <v>0</v>
      </c>
      <c r="L11" s="316">
        <v>0</v>
      </c>
      <c r="M11" s="316">
        <v>0</v>
      </c>
    </row>
    <row r="12" spans="1:26" ht="12.75" x14ac:dyDescent="0.2">
      <c r="A12" s="316">
        <f>AT3A_Schools_PS!A12</f>
        <v>3</v>
      </c>
      <c r="B12" s="316" t="str">
        <f>AT3A_Schools_PS!B12</f>
        <v>03-ALLAHABAD</v>
      </c>
      <c r="C12" s="316">
        <v>0</v>
      </c>
      <c r="D12" s="316">
        <v>0</v>
      </c>
      <c r="E12" s="316">
        <v>0</v>
      </c>
      <c r="F12" s="316">
        <v>0</v>
      </c>
      <c r="G12" s="316">
        <v>0</v>
      </c>
      <c r="H12" s="316">
        <v>0</v>
      </c>
      <c r="I12" s="316">
        <v>0</v>
      </c>
      <c r="J12" s="316">
        <v>0</v>
      </c>
      <c r="K12" s="316">
        <v>0</v>
      </c>
      <c r="L12" s="316">
        <v>0</v>
      </c>
      <c r="M12" s="316">
        <v>0</v>
      </c>
    </row>
    <row r="13" spans="1:26" ht="12.75" x14ac:dyDescent="0.2">
      <c r="A13" s="316">
        <f>AT3A_Schools_PS!A13</f>
        <v>4</v>
      </c>
      <c r="B13" s="316" t="str">
        <f>AT3A_Schools_PS!B13</f>
        <v>04-AMBEDKAR NAGAR</v>
      </c>
      <c r="C13" s="316">
        <v>0</v>
      </c>
      <c r="D13" s="316">
        <v>0</v>
      </c>
      <c r="E13" s="316">
        <v>0</v>
      </c>
      <c r="F13" s="316">
        <v>0</v>
      </c>
      <c r="G13" s="316">
        <v>0</v>
      </c>
      <c r="H13" s="316">
        <v>0</v>
      </c>
      <c r="I13" s="316">
        <v>0</v>
      </c>
      <c r="J13" s="316">
        <v>0</v>
      </c>
      <c r="K13" s="316">
        <v>0</v>
      </c>
      <c r="L13" s="316">
        <v>0</v>
      </c>
      <c r="M13" s="316">
        <v>0</v>
      </c>
    </row>
    <row r="14" spans="1:26" ht="12.75" x14ac:dyDescent="0.2">
      <c r="A14" s="316">
        <f>AT3A_Schools_PS!A14</f>
        <v>5</v>
      </c>
      <c r="B14" s="316" t="str">
        <f>AT3A_Schools_PS!B14</f>
        <v>05-AURAIYA</v>
      </c>
      <c r="C14" s="316">
        <v>0</v>
      </c>
      <c r="D14" s="316">
        <v>0</v>
      </c>
      <c r="E14" s="316">
        <v>0</v>
      </c>
      <c r="F14" s="316">
        <v>0</v>
      </c>
      <c r="G14" s="316">
        <v>0</v>
      </c>
      <c r="H14" s="316">
        <v>0</v>
      </c>
      <c r="I14" s="316">
        <v>0</v>
      </c>
      <c r="J14" s="316">
        <v>0</v>
      </c>
      <c r="K14" s="316">
        <v>0</v>
      </c>
      <c r="L14" s="316">
        <v>0</v>
      </c>
      <c r="M14" s="316">
        <v>0</v>
      </c>
    </row>
    <row r="15" spans="1:26" ht="12.75" x14ac:dyDescent="0.2">
      <c r="A15" s="316">
        <f>AT3A_Schools_PS!A15</f>
        <v>6</v>
      </c>
      <c r="B15" s="316" t="str">
        <f>AT3A_Schools_PS!B15</f>
        <v>06-AZAMGARH</v>
      </c>
      <c r="C15" s="316">
        <v>0</v>
      </c>
      <c r="D15" s="316">
        <v>0</v>
      </c>
      <c r="E15" s="316">
        <v>0</v>
      </c>
      <c r="F15" s="316">
        <v>0</v>
      </c>
      <c r="G15" s="316">
        <v>0</v>
      </c>
      <c r="H15" s="316">
        <v>0</v>
      </c>
      <c r="I15" s="316">
        <v>0</v>
      </c>
      <c r="J15" s="316">
        <v>0</v>
      </c>
      <c r="K15" s="316">
        <v>0</v>
      </c>
      <c r="L15" s="316">
        <v>0</v>
      </c>
      <c r="M15" s="316">
        <v>0</v>
      </c>
    </row>
    <row r="16" spans="1:26" ht="12.75" x14ac:dyDescent="0.2">
      <c r="A16" s="316">
        <f>AT3A_Schools_PS!A16</f>
        <v>7</v>
      </c>
      <c r="B16" s="316" t="str">
        <f>AT3A_Schools_PS!B16</f>
        <v>07-BADAUN</v>
      </c>
      <c r="C16" s="316">
        <v>0</v>
      </c>
      <c r="D16" s="316">
        <v>0</v>
      </c>
      <c r="E16" s="316">
        <v>0</v>
      </c>
      <c r="F16" s="316">
        <v>0</v>
      </c>
      <c r="G16" s="316">
        <v>0</v>
      </c>
      <c r="H16" s="316">
        <v>0</v>
      </c>
      <c r="I16" s="316">
        <v>0</v>
      </c>
      <c r="J16" s="316">
        <v>0</v>
      </c>
      <c r="K16" s="316">
        <v>0</v>
      </c>
      <c r="L16" s="316">
        <v>0</v>
      </c>
      <c r="M16" s="316">
        <v>0</v>
      </c>
    </row>
    <row r="17" spans="1:13" ht="12.75" x14ac:dyDescent="0.2">
      <c r="A17" s="316">
        <f>AT3A_Schools_PS!A17</f>
        <v>8</v>
      </c>
      <c r="B17" s="316" t="str">
        <f>AT3A_Schools_PS!B17</f>
        <v>08-BAGHPAT</v>
      </c>
      <c r="C17" s="316">
        <v>0</v>
      </c>
      <c r="D17" s="316">
        <v>0</v>
      </c>
      <c r="E17" s="316">
        <v>0</v>
      </c>
      <c r="F17" s="316">
        <v>0</v>
      </c>
      <c r="G17" s="316">
        <v>0</v>
      </c>
      <c r="H17" s="316">
        <v>0</v>
      </c>
      <c r="I17" s="316">
        <v>0</v>
      </c>
      <c r="J17" s="316">
        <v>0</v>
      </c>
      <c r="K17" s="316">
        <v>0</v>
      </c>
      <c r="L17" s="316">
        <v>0</v>
      </c>
      <c r="M17" s="316">
        <v>0</v>
      </c>
    </row>
    <row r="18" spans="1:13" ht="12.75" x14ac:dyDescent="0.2">
      <c r="A18" s="316">
        <f>AT3A_Schools_PS!A18</f>
        <v>9</v>
      </c>
      <c r="B18" s="316" t="str">
        <f>AT3A_Schools_PS!B18</f>
        <v>09-BAHRAICH</v>
      </c>
      <c r="C18" s="316">
        <v>0</v>
      </c>
      <c r="D18" s="316">
        <v>0</v>
      </c>
      <c r="E18" s="316">
        <v>0</v>
      </c>
      <c r="F18" s="316">
        <v>0</v>
      </c>
      <c r="G18" s="316">
        <v>0</v>
      </c>
      <c r="H18" s="316">
        <v>0</v>
      </c>
      <c r="I18" s="316">
        <v>0</v>
      </c>
      <c r="J18" s="316">
        <v>0</v>
      </c>
      <c r="K18" s="316">
        <v>0</v>
      </c>
      <c r="L18" s="316">
        <v>0</v>
      </c>
      <c r="M18" s="316">
        <v>0</v>
      </c>
    </row>
    <row r="19" spans="1:13" ht="12.75" x14ac:dyDescent="0.2">
      <c r="A19" s="316">
        <f>AT3A_Schools_PS!A19</f>
        <v>10</v>
      </c>
      <c r="B19" s="316" t="str">
        <f>AT3A_Schools_PS!B19</f>
        <v>10-BALLIA</v>
      </c>
      <c r="C19" s="316">
        <v>0</v>
      </c>
      <c r="D19" s="316">
        <v>0</v>
      </c>
      <c r="E19" s="316">
        <v>0</v>
      </c>
      <c r="F19" s="316">
        <v>0</v>
      </c>
      <c r="G19" s="316">
        <v>0</v>
      </c>
      <c r="H19" s="316">
        <v>0</v>
      </c>
      <c r="I19" s="316">
        <v>0</v>
      </c>
      <c r="J19" s="316">
        <v>0</v>
      </c>
      <c r="K19" s="316">
        <v>0</v>
      </c>
      <c r="L19" s="316">
        <v>0</v>
      </c>
      <c r="M19" s="316">
        <v>0</v>
      </c>
    </row>
    <row r="20" spans="1:13" ht="12.75" x14ac:dyDescent="0.2">
      <c r="A20" s="316">
        <f>AT3A_Schools_PS!A20</f>
        <v>11</v>
      </c>
      <c r="B20" s="316" t="str">
        <f>AT3A_Schools_PS!B20</f>
        <v>11-BALRAMPUR</v>
      </c>
      <c r="C20" s="316">
        <v>0</v>
      </c>
      <c r="D20" s="316">
        <v>0</v>
      </c>
      <c r="E20" s="316">
        <v>0</v>
      </c>
      <c r="F20" s="316">
        <v>0</v>
      </c>
      <c r="G20" s="316">
        <v>0</v>
      </c>
      <c r="H20" s="316">
        <v>0</v>
      </c>
      <c r="I20" s="316">
        <v>0</v>
      </c>
      <c r="J20" s="316">
        <v>0</v>
      </c>
      <c r="K20" s="316">
        <v>0</v>
      </c>
      <c r="L20" s="316">
        <v>0</v>
      </c>
      <c r="M20" s="316">
        <v>0</v>
      </c>
    </row>
    <row r="21" spans="1:13" ht="12.75" x14ac:dyDescent="0.2">
      <c r="A21" s="316">
        <f>AT3A_Schools_PS!A21</f>
        <v>12</v>
      </c>
      <c r="B21" s="316" t="str">
        <f>AT3A_Schools_PS!B21</f>
        <v>12-BANDA</v>
      </c>
      <c r="C21" s="316">
        <v>0</v>
      </c>
      <c r="D21" s="316">
        <v>0</v>
      </c>
      <c r="E21" s="316">
        <v>0</v>
      </c>
      <c r="F21" s="316">
        <v>0</v>
      </c>
      <c r="G21" s="316">
        <v>0</v>
      </c>
      <c r="H21" s="316">
        <v>0</v>
      </c>
      <c r="I21" s="316">
        <v>0</v>
      </c>
      <c r="J21" s="316">
        <v>0</v>
      </c>
      <c r="K21" s="316">
        <v>0</v>
      </c>
      <c r="L21" s="316">
        <v>0</v>
      </c>
      <c r="M21" s="316">
        <v>0</v>
      </c>
    </row>
    <row r="22" spans="1:13" ht="12.75" x14ac:dyDescent="0.2">
      <c r="A22" s="316">
        <f>AT3A_Schools_PS!A22</f>
        <v>13</v>
      </c>
      <c r="B22" s="316" t="str">
        <f>AT3A_Schools_PS!B22</f>
        <v>13-BARABANKI</v>
      </c>
      <c r="C22" s="316">
        <v>0</v>
      </c>
      <c r="D22" s="316">
        <v>0</v>
      </c>
      <c r="E22" s="316">
        <v>0</v>
      </c>
      <c r="F22" s="316">
        <v>0</v>
      </c>
      <c r="G22" s="316">
        <v>0</v>
      </c>
      <c r="H22" s="316">
        <v>0</v>
      </c>
      <c r="I22" s="316">
        <v>0</v>
      </c>
      <c r="J22" s="316">
        <v>0</v>
      </c>
      <c r="K22" s="316">
        <v>0</v>
      </c>
      <c r="L22" s="316">
        <v>0</v>
      </c>
      <c r="M22" s="316">
        <v>0</v>
      </c>
    </row>
    <row r="23" spans="1:13" ht="12.75" x14ac:dyDescent="0.2">
      <c r="A23" s="316">
        <f>AT3A_Schools_PS!A23</f>
        <v>14</v>
      </c>
      <c r="B23" s="316" t="str">
        <f>AT3A_Schools_PS!B23</f>
        <v>14-BAREILY</v>
      </c>
      <c r="C23" s="316">
        <v>0</v>
      </c>
      <c r="D23" s="316">
        <v>0</v>
      </c>
      <c r="E23" s="316">
        <v>0</v>
      </c>
      <c r="F23" s="316">
        <v>0</v>
      </c>
      <c r="G23" s="316">
        <v>0</v>
      </c>
      <c r="H23" s="316">
        <v>0</v>
      </c>
      <c r="I23" s="316">
        <v>0</v>
      </c>
      <c r="J23" s="316">
        <v>0</v>
      </c>
      <c r="K23" s="316">
        <v>0</v>
      </c>
      <c r="L23" s="316">
        <v>0</v>
      </c>
      <c r="M23" s="316">
        <v>0</v>
      </c>
    </row>
    <row r="24" spans="1:13" ht="12.75" x14ac:dyDescent="0.2">
      <c r="A24" s="316">
        <f>AT3A_Schools_PS!A24</f>
        <v>15</v>
      </c>
      <c r="B24" s="316" t="str">
        <f>AT3A_Schools_PS!B24</f>
        <v>15-BASTI</v>
      </c>
      <c r="C24" s="316">
        <v>0</v>
      </c>
      <c r="D24" s="316">
        <v>0</v>
      </c>
      <c r="E24" s="316">
        <v>0</v>
      </c>
      <c r="F24" s="316">
        <v>0</v>
      </c>
      <c r="G24" s="316">
        <v>0</v>
      </c>
      <c r="H24" s="316">
        <v>0</v>
      </c>
      <c r="I24" s="316">
        <v>0</v>
      </c>
      <c r="J24" s="316">
        <v>0</v>
      </c>
      <c r="K24" s="316">
        <v>0</v>
      </c>
      <c r="L24" s="316">
        <v>0</v>
      </c>
      <c r="M24" s="316">
        <v>0</v>
      </c>
    </row>
    <row r="25" spans="1:13" ht="12.75" x14ac:dyDescent="0.2">
      <c r="A25" s="316">
        <f>AT3A_Schools_PS!A25</f>
        <v>16</v>
      </c>
      <c r="B25" s="316" t="str">
        <f>AT3A_Schools_PS!B25</f>
        <v>16-BHADOHI</v>
      </c>
      <c r="C25" s="316">
        <v>0</v>
      </c>
      <c r="D25" s="316">
        <v>0</v>
      </c>
      <c r="E25" s="316">
        <v>0</v>
      </c>
      <c r="F25" s="316">
        <v>0</v>
      </c>
      <c r="G25" s="316">
        <v>0</v>
      </c>
      <c r="H25" s="316">
        <v>0</v>
      </c>
      <c r="I25" s="316">
        <v>0</v>
      </c>
      <c r="J25" s="316">
        <v>0</v>
      </c>
      <c r="K25" s="316">
        <v>0</v>
      </c>
      <c r="L25" s="316">
        <v>0</v>
      </c>
      <c r="M25" s="316">
        <v>0</v>
      </c>
    </row>
    <row r="26" spans="1:13" ht="12.75" x14ac:dyDescent="0.2">
      <c r="A26" s="316">
        <f>AT3A_Schools_PS!A26</f>
        <v>17</v>
      </c>
      <c r="B26" s="316" t="str">
        <f>AT3A_Schools_PS!B26</f>
        <v>17-BIJNOUR</v>
      </c>
      <c r="C26" s="316">
        <v>0</v>
      </c>
      <c r="D26" s="316">
        <v>0</v>
      </c>
      <c r="E26" s="316">
        <v>0</v>
      </c>
      <c r="F26" s="316">
        <v>0</v>
      </c>
      <c r="G26" s="316">
        <v>0</v>
      </c>
      <c r="H26" s="316">
        <v>0</v>
      </c>
      <c r="I26" s="316">
        <v>0</v>
      </c>
      <c r="J26" s="316">
        <v>0</v>
      </c>
      <c r="K26" s="316">
        <v>0</v>
      </c>
      <c r="L26" s="316">
        <v>0</v>
      </c>
      <c r="M26" s="316">
        <v>0</v>
      </c>
    </row>
    <row r="27" spans="1:13" ht="12.75" x14ac:dyDescent="0.2">
      <c r="A27" s="316">
        <f>AT3A_Schools_PS!A27</f>
        <v>18</v>
      </c>
      <c r="B27" s="316" t="str">
        <f>AT3A_Schools_PS!B27</f>
        <v>18-BULANDSHAHAR</v>
      </c>
      <c r="C27" s="316">
        <v>0</v>
      </c>
      <c r="D27" s="316">
        <v>0</v>
      </c>
      <c r="E27" s="316">
        <v>0</v>
      </c>
      <c r="F27" s="316">
        <v>0</v>
      </c>
      <c r="G27" s="316">
        <v>0</v>
      </c>
      <c r="H27" s="316">
        <v>0</v>
      </c>
      <c r="I27" s="316">
        <v>0</v>
      </c>
      <c r="J27" s="316">
        <v>0</v>
      </c>
      <c r="K27" s="316">
        <v>0</v>
      </c>
      <c r="L27" s="316">
        <v>0</v>
      </c>
      <c r="M27" s="316">
        <v>0</v>
      </c>
    </row>
    <row r="28" spans="1:13" ht="12.75" x14ac:dyDescent="0.2">
      <c r="A28" s="316">
        <f>AT3A_Schools_PS!A28</f>
        <v>19</v>
      </c>
      <c r="B28" s="316" t="str">
        <f>AT3A_Schools_PS!B28</f>
        <v>19-CHANDAULI</v>
      </c>
      <c r="C28" s="316">
        <v>0</v>
      </c>
      <c r="D28" s="316">
        <v>0</v>
      </c>
      <c r="E28" s="316">
        <v>0</v>
      </c>
      <c r="F28" s="316">
        <v>0</v>
      </c>
      <c r="G28" s="316">
        <v>0</v>
      </c>
      <c r="H28" s="316">
        <v>0</v>
      </c>
      <c r="I28" s="316">
        <v>0</v>
      </c>
      <c r="J28" s="316">
        <v>0</v>
      </c>
      <c r="K28" s="316">
        <v>0</v>
      </c>
      <c r="L28" s="316">
        <v>0</v>
      </c>
      <c r="M28" s="316">
        <v>0</v>
      </c>
    </row>
    <row r="29" spans="1:13" ht="12.75" x14ac:dyDescent="0.2">
      <c r="A29" s="316">
        <f>AT3A_Schools_PS!A29</f>
        <v>20</v>
      </c>
      <c r="B29" s="316" t="str">
        <f>AT3A_Schools_PS!B29</f>
        <v>20-CHITRAKOOT</v>
      </c>
      <c r="C29" s="316">
        <v>0</v>
      </c>
      <c r="D29" s="316">
        <v>0</v>
      </c>
      <c r="E29" s="316">
        <v>0</v>
      </c>
      <c r="F29" s="316">
        <v>0</v>
      </c>
      <c r="G29" s="316">
        <v>0</v>
      </c>
      <c r="H29" s="316">
        <v>0</v>
      </c>
      <c r="I29" s="316">
        <v>0</v>
      </c>
      <c r="J29" s="316">
        <v>0</v>
      </c>
      <c r="K29" s="316">
        <v>0</v>
      </c>
      <c r="L29" s="316">
        <v>0</v>
      </c>
      <c r="M29" s="316">
        <v>0</v>
      </c>
    </row>
    <row r="30" spans="1:13" ht="12.75" x14ac:dyDescent="0.2">
      <c r="A30" s="316">
        <f>AT3A_Schools_PS!A30</f>
        <v>21</v>
      </c>
      <c r="B30" s="316" t="str">
        <f>AT3A_Schools_PS!B30</f>
        <v>21-AMETHI</v>
      </c>
      <c r="C30" s="316">
        <v>0</v>
      </c>
      <c r="D30" s="316">
        <v>0</v>
      </c>
      <c r="E30" s="316">
        <v>0</v>
      </c>
      <c r="F30" s="316">
        <v>0</v>
      </c>
      <c r="G30" s="316">
        <v>0</v>
      </c>
      <c r="H30" s="316">
        <v>0</v>
      </c>
      <c r="I30" s="316">
        <v>0</v>
      </c>
      <c r="J30" s="316">
        <v>0</v>
      </c>
      <c r="K30" s="316">
        <v>0</v>
      </c>
      <c r="L30" s="316">
        <v>0</v>
      </c>
      <c r="M30" s="316">
        <v>0</v>
      </c>
    </row>
    <row r="31" spans="1:13" ht="12.75" x14ac:dyDescent="0.2">
      <c r="A31" s="316">
        <f>AT3A_Schools_PS!A31</f>
        <v>22</v>
      </c>
      <c r="B31" s="316" t="str">
        <f>AT3A_Schools_PS!B31</f>
        <v>22-DEORIA</v>
      </c>
      <c r="C31" s="316">
        <v>0</v>
      </c>
      <c r="D31" s="316">
        <v>0</v>
      </c>
      <c r="E31" s="316">
        <v>0</v>
      </c>
      <c r="F31" s="316">
        <v>0</v>
      </c>
      <c r="G31" s="316">
        <v>0</v>
      </c>
      <c r="H31" s="316">
        <v>0</v>
      </c>
      <c r="I31" s="316">
        <v>0</v>
      </c>
      <c r="J31" s="316">
        <v>0</v>
      </c>
      <c r="K31" s="316">
        <v>0</v>
      </c>
      <c r="L31" s="316">
        <v>0</v>
      </c>
      <c r="M31" s="316">
        <v>0</v>
      </c>
    </row>
    <row r="32" spans="1:13" ht="12.75" x14ac:dyDescent="0.2">
      <c r="A32" s="316">
        <f>AT3A_Schools_PS!A32</f>
        <v>23</v>
      </c>
      <c r="B32" s="316" t="str">
        <f>AT3A_Schools_PS!B32</f>
        <v>23-ETAH</v>
      </c>
      <c r="C32" s="316">
        <v>0</v>
      </c>
      <c r="D32" s="316">
        <v>0</v>
      </c>
      <c r="E32" s="316">
        <v>0</v>
      </c>
      <c r="F32" s="316">
        <v>0</v>
      </c>
      <c r="G32" s="316">
        <v>0</v>
      </c>
      <c r="H32" s="316">
        <v>0</v>
      </c>
      <c r="I32" s="316">
        <v>0</v>
      </c>
      <c r="J32" s="316">
        <v>0</v>
      </c>
      <c r="K32" s="316">
        <v>0</v>
      </c>
      <c r="L32" s="316">
        <v>0</v>
      </c>
      <c r="M32" s="316">
        <v>0</v>
      </c>
    </row>
    <row r="33" spans="1:13" ht="12.75" x14ac:dyDescent="0.2">
      <c r="A33" s="316">
        <f>AT3A_Schools_PS!A33</f>
        <v>24</v>
      </c>
      <c r="B33" s="316" t="str">
        <f>AT3A_Schools_PS!B33</f>
        <v>24-FAIZABAD</v>
      </c>
      <c r="C33" s="316">
        <v>0</v>
      </c>
      <c r="D33" s="316">
        <v>0</v>
      </c>
      <c r="E33" s="316">
        <v>0</v>
      </c>
      <c r="F33" s="316">
        <v>0</v>
      </c>
      <c r="G33" s="316">
        <v>0</v>
      </c>
      <c r="H33" s="316">
        <v>0</v>
      </c>
      <c r="I33" s="316">
        <v>0</v>
      </c>
      <c r="J33" s="316">
        <v>0</v>
      </c>
      <c r="K33" s="316">
        <v>0</v>
      </c>
      <c r="L33" s="316">
        <v>0</v>
      </c>
      <c r="M33" s="316">
        <v>0</v>
      </c>
    </row>
    <row r="34" spans="1:13" ht="12.75" x14ac:dyDescent="0.2">
      <c r="A34" s="316">
        <f>AT3A_Schools_PS!A34</f>
        <v>25</v>
      </c>
      <c r="B34" s="316" t="str">
        <f>AT3A_Schools_PS!B34</f>
        <v>25-FARRUKHABAD</v>
      </c>
      <c r="C34" s="316">
        <v>0</v>
      </c>
      <c r="D34" s="316">
        <v>0</v>
      </c>
      <c r="E34" s="316">
        <v>0</v>
      </c>
      <c r="F34" s="316">
        <v>0</v>
      </c>
      <c r="G34" s="316">
        <v>0</v>
      </c>
      <c r="H34" s="316">
        <v>0</v>
      </c>
      <c r="I34" s="316">
        <v>0</v>
      </c>
      <c r="J34" s="316">
        <v>0</v>
      </c>
      <c r="K34" s="316">
        <v>0</v>
      </c>
      <c r="L34" s="316">
        <v>0</v>
      </c>
      <c r="M34" s="316">
        <v>0</v>
      </c>
    </row>
    <row r="35" spans="1:13" ht="12.75" x14ac:dyDescent="0.2">
      <c r="A35" s="316">
        <f>AT3A_Schools_PS!A35</f>
        <v>26</v>
      </c>
      <c r="B35" s="316" t="str">
        <f>AT3A_Schools_PS!B35</f>
        <v>26-FATEHPUR</v>
      </c>
      <c r="C35" s="316">
        <v>0</v>
      </c>
      <c r="D35" s="316">
        <v>0</v>
      </c>
      <c r="E35" s="316">
        <v>0</v>
      </c>
      <c r="F35" s="316">
        <v>0</v>
      </c>
      <c r="G35" s="316">
        <v>0</v>
      </c>
      <c r="H35" s="316">
        <v>0</v>
      </c>
      <c r="I35" s="316">
        <v>0</v>
      </c>
      <c r="J35" s="316">
        <v>0</v>
      </c>
      <c r="K35" s="316">
        <v>0</v>
      </c>
      <c r="L35" s="316">
        <v>0</v>
      </c>
      <c r="M35" s="316">
        <v>0</v>
      </c>
    </row>
    <row r="36" spans="1:13" ht="12.75" x14ac:dyDescent="0.2">
      <c r="A36" s="316">
        <f>AT3A_Schools_PS!A36</f>
        <v>27</v>
      </c>
      <c r="B36" s="316" t="str">
        <f>AT3A_Schools_PS!B36</f>
        <v>27-FIROZABAD</v>
      </c>
      <c r="C36" s="316">
        <v>0</v>
      </c>
      <c r="D36" s="316">
        <v>0</v>
      </c>
      <c r="E36" s="316">
        <v>0</v>
      </c>
      <c r="F36" s="316">
        <v>0</v>
      </c>
      <c r="G36" s="316">
        <v>0</v>
      </c>
      <c r="H36" s="316">
        <v>0</v>
      </c>
      <c r="I36" s="316">
        <v>0</v>
      </c>
      <c r="J36" s="316">
        <v>0</v>
      </c>
      <c r="K36" s="316">
        <v>0</v>
      </c>
      <c r="L36" s="316">
        <v>0</v>
      </c>
      <c r="M36" s="316">
        <v>0</v>
      </c>
    </row>
    <row r="37" spans="1:13" ht="12.75" x14ac:dyDescent="0.2">
      <c r="A37" s="316">
        <f>AT3A_Schools_PS!A37</f>
        <v>28</v>
      </c>
      <c r="B37" s="316" t="str">
        <f>AT3A_Schools_PS!B37</f>
        <v>28-G.B. NAGAR</v>
      </c>
      <c r="C37" s="316">
        <v>0</v>
      </c>
      <c r="D37" s="316">
        <v>0</v>
      </c>
      <c r="E37" s="316">
        <v>0</v>
      </c>
      <c r="F37" s="316">
        <v>0</v>
      </c>
      <c r="G37" s="316">
        <v>0</v>
      </c>
      <c r="H37" s="316">
        <v>0</v>
      </c>
      <c r="I37" s="316">
        <v>0</v>
      </c>
      <c r="J37" s="316">
        <v>0</v>
      </c>
      <c r="K37" s="316">
        <v>0</v>
      </c>
      <c r="L37" s="316">
        <v>0</v>
      </c>
      <c r="M37" s="316">
        <v>0</v>
      </c>
    </row>
    <row r="38" spans="1:13" ht="12.75" x14ac:dyDescent="0.2">
      <c r="A38" s="316">
        <f>AT3A_Schools_PS!A38</f>
        <v>29</v>
      </c>
      <c r="B38" s="316" t="str">
        <f>AT3A_Schools_PS!B38</f>
        <v>29-GHAZIPUR</v>
      </c>
      <c r="C38" s="316">
        <v>0</v>
      </c>
      <c r="D38" s="316">
        <v>0</v>
      </c>
      <c r="E38" s="316">
        <v>0</v>
      </c>
      <c r="F38" s="316">
        <v>0</v>
      </c>
      <c r="G38" s="316">
        <v>0</v>
      </c>
      <c r="H38" s="316">
        <v>0</v>
      </c>
      <c r="I38" s="316">
        <v>0</v>
      </c>
      <c r="J38" s="316">
        <v>0</v>
      </c>
      <c r="K38" s="316">
        <v>0</v>
      </c>
      <c r="L38" s="316">
        <v>0</v>
      </c>
      <c r="M38" s="316">
        <v>0</v>
      </c>
    </row>
    <row r="39" spans="1:13" ht="12.75" x14ac:dyDescent="0.2">
      <c r="A39" s="316">
        <f>AT3A_Schools_PS!A39</f>
        <v>30</v>
      </c>
      <c r="B39" s="316" t="str">
        <f>AT3A_Schools_PS!B39</f>
        <v>30-GHAZIYABAD</v>
      </c>
      <c r="C39" s="316">
        <v>0</v>
      </c>
      <c r="D39" s="316">
        <v>0</v>
      </c>
      <c r="E39" s="316">
        <v>0</v>
      </c>
      <c r="F39" s="316">
        <v>0</v>
      </c>
      <c r="G39" s="316">
        <v>0</v>
      </c>
      <c r="H39" s="316">
        <v>0</v>
      </c>
      <c r="I39" s="316">
        <v>0</v>
      </c>
      <c r="J39" s="316">
        <v>0</v>
      </c>
      <c r="K39" s="316">
        <v>0</v>
      </c>
      <c r="L39" s="316">
        <v>0</v>
      </c>
      <c r="M39" s="316">
        <v>0</v>
      </c>
    </row>
    <row r="40" spans="1:13" ht="12.75" x14ac:dyDescent="0.2">
      <c r="A40" s="316">
        <f>AT3A_Schools_PS!A40</f>
        <v>31</v>
      </c>
      <c r="B40" s="316" t="str">
        <f>AT3A_Schools_PS!B40</f>
        <v>31-GONDA</v>
      </c>
      <c r="C40" s="316">
        <v>0</v>
      </c>
      <c r="D40" s="316">
        <v>0</v>
      </c>
      <c r="E40" s="316">
        <v>0</v>
      </c>
      <c r="F40" s="316">
        <v>0</v>
      </c>
      <c r="G40" s="316">
        <v>0</v>
      </c>
      <c r="H40" s="316">
        <v>0</v>
      </c>
      <c r="I40" s="316">
        <v>0</v>
      </c>
      <c r="J40" s="316">
        <v>0</v>
      </c>
      <c r="K40" s="316">
        <v>0</v>
      </c>
      <c r="L40" s="316">
        <v>0</v>
      </c>
      <c r="M40" s="316">
        <v>0</v>
      </c>
    </row>
    <row r="41" spans="1:13" ht="12.75" x14ac:dyDescent="0.2">
      <c r="A41" s="316">
        <f>AT3A_Schools_PS!A41</f>
        <v>32</v>
      </c>
      <c r="B41" s="316" t="str">
        <f>AT3A_Schools_PS!B41</f>
        <v>32-GORAKHPUR</v>
      </c>
      <c r="C41" s="316">
        <v>0</v>
      </c>
      <c r="D41" s="316">
        <v>0</v>
      </c>
      <c r="E41" s="316">
        <v>0</v>
      </c>
      <c r="F41" s="316">
        <v>0</v>
      </c>
      <c r="G41" s="316">
        <v>0</v>
      </c>
      <c r="H41" s="316">
        <v>0</v>
      </c>
      <c r="I41" s="316">
        <v>0</v>
      </c>
      <c r="J41" s="316">
        <v>0</v>
      </c>
      <c r="K41" s="316">
        <v>0</v>
      </c>
      <c r="L41" s="316">
        <v>0</v>
      </c>
      <c r="M41" s="316">
        <v>0</v>
      </c>
    </row>
    <row r="42" spans="1:13" ht="12.75" x14ac:dyDescent="0.2">
      <c r="A42" s="316">
        <f>AT3A_Schools_PS!A42</f>
        <v>33</v>
      </c>
      <c r="B42" s="316" t="str">
        <f>AT3A_Schools_PS!B42</f>
        <v>33-HAMEERPUR</v>
      </c>
      <c r="C42" s="316">
        <v>0</v>
      </c>
      <c r="D42" s="316">
        <v>0</v>
      </c>
      <c r="E42" s="316">
        <v>0</v>
      </c>
      <c r="F42" s="316">
        <v>0</v>
      </c>
      <c r="G42" s="316">
        <v>0</v>
      </c>
      <c r="H42" s="316">
        <v>0</v>
      </c>
      <c r="I42" s="316">
        <v>0</v>
      </c>
      <c r="J42" s="316">
        <v>0</v>
      </c>
      <c r="K42" s="316">
        <v>0</v>
      </c>
      <c r="L42" s="316">
        <v>0</v>
      </c>
      <c r="M42" s="316">
        <v>0</v>
      </c>
    </row>
    <row r="43" spans="1:13" ht="12.75" x14ac:dyDescent="0.2">
      <c r="A43" s="316">
        <f>AT3A_Schools_PS!A43</f>
        <v>34</v>
      </c>
      <c r="B43" s="316" t="str">
        <f>AT3A_Schools_PS!B43</f>
        <v>34-HARDOI</v>
      </c>
      <c r="C43" s="316">
        <v>0</v>
      </c>
      <c r="D43" s="316">
        <v>0</v>
      </c>
      <c r="E43" s="316">
        <v>0</v>
      </c>
      <c r="F43" s="316">
        <v>0</v>
      </c>
      <c r="G43" s="316">
        <v>0</v>
      </c>
      <c r="H43" s="316">
        <v>0</v>
      </c>
      <c r="I43" s="316">
        <v>0</v>
      </c>
      <c r="J43" s="316">
        <v>0</v>
      </c>
      <c r="K43" s="316">
        <v>0</v>
      </c>
      <c r="L43" s="316">
        <v>0</v>
      </c>
      <c r="M43" s="316">
        <v>0</v>
      </c>
    </row>
    <row r="44" spans="1:13" ht="12.75" x14ac:dyDescent="0.2">
      <c r="A44" s="316">
        <f>AT3A_Schools_PS!A44</f>
        <v>35</v>
      </c>
      <c r="B44" s="316" t="str">
        <f>AT3A_Schools_PS!B44</f>
        <v>35-HATHRAS</v>
      </c>
      <c r="C44" s="316">
        <v>0</v>
      </c>
      <c r="D44" s="316">
        <v>0</v>
      </c>
      <c r="E44" s="316">
        <v>0</v>
      </c>
      <c r="F44" s="316">
        <v>0</v>
      </c>
      <c r="G44" s="316">
        <v>0</v>
      </c>
      <c r="H44" s="316">
        <v>0</v>
      </c>
      <c r="I44" s="316">
        <v>0</v>
      </c>
      <c r="J44" s="316">
        <v>0</v>
      </c>
      <c r="K44" s="316">
        <v>0</v>
      </c>
      <c r="L44" s="316">
        <v>0</v>
      </c>
      <c r="M44" s="316">
        <v>0</v>
      </c>
    </row>
    <row r="45" spans="1:13" ht="12.75" x14ac:dyDescent="0.2">
      <c r="A45" s="316">
        <f>AT3A_Schools_PS!A45</f>
        <v>36</v>
      </c>
      <c r="B45" s="316" t="str">
        <f>AT3A_Schools_PS!B45</f>
        <v>36-ITAWAH</v>
      </c>
      <c r="C45" s="316">
        <v>0</v>
      </c>
      <c r="D45" s="316">
        <v>0</v>
      </c>
      <c r="E45" s="316">
        <v>0</v>
      </c>
      <c r="F45" s="316">
        <v>0</v>
      </c>
      <c r="G45" s="316">
        <v>0</v>
      </c>
      <c r="H45" s="316">
        <v>0</v>
      </c>
      <c r="I45" s="316">
        <v>0</v>
      </c>
      <c r="J45" s="316">
        <v>0</v>
      </c>
      <c r="K45" s="316">
        <v>0</v>
      </c>
      <c r="L45" s="316">
        <v>0</v>
      </c>
      <c r="M45" s="316">
        <v>0</v>
      </c>
    </row>
    <row r="46" spans="1:13" ht="12.75" x14ac:dyDescent="0.2">
      <c r="A46" s="316">
        <f>AT3A_Schools_PS!A46</f>
        <v>37</v>
      </c>
      <c r="B46" s="316" t="str">
        <f>AT3A_Schools_PS!B46</f>
        <v>37-J.P. NAGAR</v>
      </c>
      <c r="C46" s="316">
        <v>0</v>
      </c>
      <c r="D46" s="316">
        <v>0</v>
      </c>
      <c r="E46" s="316">
        <v>0</v>
      </c>
      <c r="F46" s="316">
        <v>0</v>
      </c>
      <c r="G46" s="316">
        <v>0</v>
      </c>
      <c r="H46" s="316">
        <v>0</v>
      </c>
      <c r="I46" s="316">
        <v>0</v>
      </c>
      <c r="J46" s="316">
        <v>0</v>
      </c>
      <c r="K46" s="316">
        <v>0</v>
      </c>
      <c r="L46" s="316">
        <v>0</v>
      </c>
      <c r="M46" s="316">
        <v>0</v>
      </c>
    </row>
    <row r="47" spans="1:13" ht="12.75" x14ac:dyDescent="0.2">
      <c r="A47" s="316">
        <f>AT3A_Schools_PS!A47</f>
        <v>38</v>
      </c>
      <c r="B47" s="316" t="str">
        <f>AT3A_Schools_PS!B47</f>
        <v>38-JALAUN</v>
      </c>
      <c r="C47" s="316">
        <v>0</v>
      </c>
      <c r="D47" s="316">
        <v>0</v>
      </c>
      <c r="E47" s="316">
        <v>0</v>
      </c>
      <c r="F47" s="316">
        <v>0</v>
      </c>
      <c r="G47" s="316">
        <v>0</v>
      </c>
      <c r="H47" s="316">
        <v>0</v>
      </c>
      <c r="I47" s="316">
        <v>0</v>
      </c>
      <c r="J47" s="316">
        <v>0</v>
      </c>
      <c r="K47" s="316">
        <v>0</v>
      </c>
      <c r="L47" s="316">
        <v>0</v>
      </c>
      <c r="M47" s="316">
        <v>0</v>
      </c>
    </row>
    <row r="48" spans="1:13" ht="12.75" x14ac:dyDescent="0.2">
      <c r="A48" s="316">
        <f>AT3A_Schools_PS!A48</f>
        <v>39</v>
      </c>
      <c r="B48" s="316" t="str">
        <f>AT3A_Schools_PS!B48</f>
        <v>39-JAUNPUR</v>
      </c>
      <c r="C48" s="316">
        <v>0</v>
      </c>
      <c r="D48" s="316">
        <v>0</v>
      </c>
      <c r="E48" s="316">
        <v>0</v>
      </c>
      <c r="F48" s="316">
        <v>0</v>
      </c>
      <c r="G48" s="316">
        <v>0</v>
      </c>
      <c r="H48" s="316">
        <v>0</v>
      </c>
      <c r="I48" s="316">
        <v>0</v>
      </c>
      <c r="J48" s="316">
        <v>0</v>
      </c>
      <c r="K48" s="316">
        <v>0</v>
      </c>
      <c r="L48" s="316">
        <v>0</v>
      </c>
      <c r="M48" s="316">
        <v>0</v>
      </c>
    </row>
    <row r="49" spans="1:13" ht="12.75" x14ac:dyDescent="0.2">
      <c r="A49" s="316">
        <f>AT3A_Schools_PS!A49</f>
        <v>40</v>
      </c>
      <c r="B49" s="316" t="str">
        <f>AT3A_Schools_PS!B49</f>
        <v>40-JHANSI</v>
      </c>
      <c r="C49" s="316">
        <v>0</v>
      </c>
      <c r="D49" s="316">
        <v>0</v>
      </c>
      <c r="E49" s="316">
        <v>0</v>
      </c>
      <c r="F49" s="316">
        <v>0</v>
      </c>
      <c r="G49" s="316">
        <v>0</v>
      </c>
      <c r="H49" s="316">
        <v>0</v>
      </c>
      <c r="I49" s="316">
        <v>0</v>
      </c>
      <c r="J49" s="316">
        <v>0</v>
      </c>
      <c r="K49" s="316">
        <v>0</v>
      </c>
      <c r="L49" s="316">
        <v>0</v>
      </c>
      <c r="M49" s="316">
        <v>0</v>
      </c>
    </row>
    <row r="50" spans="1:13" ht="12.75" x14ac:dyDescent="0.2">
      <c r="A50" s="316">
        <f>AT3A_Schools_PS!A50</f>
        <v>41</v>
      </c>
      <c r="B50" s="316" t="str">
        <f>AT3A_Schools_PS!B50</f>
        <v>41-KANNAUJ</v>
      </c>
      <c r="C50" s="316">
        <v>0</v>
      </c>
      <c r="D50" s="316">
        <v>0</v>
      </c>
      <c r="E50" s="316">
        <v>0</v>
      </c>
      <c r="F50" s="316">
        <v>0</v>
      </c>
      <c r="G50" s="316">
        <v>0</v>
      </c>
      <c r="H50" s="316">
        <v>0</v>
      </c>
      <c r="I50" s="316">
        <v>0</v>
      </c>
      <c r="J50" s="316">
        <v>0</v>
      </c>
      <c r="K50" s="316">
        <v>0</v>
      </c>
      <c r="L50" s="316">
        <v>0</v>
      </c>
      <c r="M50" s="316">
        <v>0</v>
      </c>
    </row>
    <row r="51" spans="1:13" ht="12.75" x14ac:dyDescent="0.2">
      <c r="A51" s="316">
        <f>AT3A_Schools_PS!A51</f>
        <v>42</v>
      </c>
      <c r="B51" s="316" t="str">
        <f>AT3A_Schools_PS!B51</f>
        <v>42-KANPUR DEHAT</v>
      </c>
      <c r="C51" s="316">
        <v>0</v>
      </c>
      <c r="D51" s="316">
        <v>0</v>
      </c>
      <c r="E51" s="316">
        <v>0</v>
      </c>
      <c r="F51" s="316">
        <v>0</v>
      </c>
      <c r="G51" s="316">
        <v>0</v>
      </c>
      <c r="H51" s="316">
        <v>0</v>
      </c>
      <c r="I51" s="316">
        <v>0</v>
      </c>
      <c r="J51" s="316">
        <v>0</v>
      </c>
      <c r="K51" s="316">
        <v>0</v>
      </c>
      <c r="L51" s="316">
        <v>0</v>
      </c>
      <c r="M51" s="316">
        <v>0</v>
      </c>
    </row>
    <row r="52" spans="1:13" ht="12.75" x14ac:dyDescent="0.2">
      <c r="A52" s="316">
        <f>AT3A_Schools_PS!A52</f>
        <v>43</v>
      </c>
      <c r="B52" s="316" t="str">
        <f>AT3A_Schools_PS!B52</f>
        <v>43-KANPUR NAGAR</v>
      </c>
      <c r="C52" s="316">
        <v>0</v>
      </c>
      <c r="D52" s="316">
        <v>0</v>
      </c>
      <c r="E52" s="316">
        <v>0</v>
      </c>
      <c r="F52" s="316">
        <v>0</v>
      </c>
      <c r="G52" s="316">
        <v>0</v>
      </c>
      <c r="H52" s="316">
        <v>0</v>
      </c>
      <c r="I52" s="316">
        <v>0</v>
      </c>
      <c r="J52" s="316">
        <v>0</v>
      </c>
      <c r="K52" s="316">
        <v>0</v>
      </c>
      <c r="L52" s="316">
        <v>0</v>
      </c>
      <c r="M52" s="316">
        <v>0</v>
      </c>
    </row>
    <row r="53" spans="1:13" ht="12.75" x14ac:dyDescent="0.2">
      <c r="A53" s="316">
        <f>AT3A_Schools_PS!A53</f>
        <v>44</v>
      </c>
      <c r="B53" s="316" t="str">
        <f>AT3A_Schools_PS!B53</f>
        <v>44-KAAS GANJ</v>
      </c>
      <c r="C53" s="316">
        <v>0</v>
      </c>
      <c r="D53" s="316">
        <v>0</v>
      </c>
      <c r="E53" s="316">
        <v>0</v>
      </c>
      <c r="F53" s="316">
        <v>0</v>
      </c>
      <c r="G53" s="316">
        <v>0</v>
      </c>
      <c r="H53" s="316">
        <v>0</v>
      </c>
      <c r="I53" s="316">
        <v>0</v>
      </c>
      <c r="J53" s="316">
        <v>0</v>
      </c>
      <c r="K53" s="316">
        <v>0</v>
      </c>
      <c r="L53" s="316">
        <v>0</v>
      </c>
      <c r="M53" s="316">
        <v>0</v>
      </c>
    </row>
    <row r="54" spans="1:13" ht="12.75" x14ac:dyDescent="0.2">
      <c r="A54" s="316">
        <f>AT3A_Schools_PS!A54</f>
        <v>45</v>
      </c>
      <c r="B54" s="316" t="str">
        <f>AT3A_Schools_PS!B54</f>
        <v>45-KAUSHAMBI</v>
      </c>
      <c r="C54" s="316">
        <v>0</v>
      </c>
      <c r="D54" s="316">
        <v>0</v>
      </c>
      <c r="E54" s="316">
        <v>0</v>
      </c>
      <c r="F54" s="316">
        <v>0</v>
      </c>
      <c r="G54" s="316">
        <v>0</v>
      </c>
      <c r="H54" s="316">
        <v>0</v>
      </c>
      <c r="I54" s="316">
        <v>0</v>
      </c>
      <c r="J54" s="316">
        <v>0</v>
      </c>
      <c r="K54" s="316">
        <v>0</v>
      </c>
      <c r="L54" s="316">
        <v>0</v>
      </c>
      <c r="M54" s="316">
        <v>0</v>
      </c>
    </row>
    <row r="55" spans="1:13" ht="12.75" x14ac:dyDescent="0.2">
      <c r="A55" s="316">
        <f>AT3A_Schools_PS!A55</f>
        <v>46</v>
      </c>
      <c r="B55" s="316" t="str">
        <f>AT3A_Schools_PS!B55</f>
        <v>46-KUSHINAGAR</v>
      </c>
      <c r="C55" s="316">
        <v>0</v>
      </c>
      <c r="D55" s="316">
        <v>0</v>
      </c>
      <c r="E55" s="316">
        <v>0</v>
      </c>
      <c r="F55" s="316">
        <v>0</v>
      </c>
      <c r="G55" s="316">
        <v>0</v>
      </c>
      <c r="H55" s="316">
        <v>0</v>
      </c>
      <c r="I55" s="316">
        <v>0</v>
      </c>
      <c r="J55" s="316">
        <v>0</v>
      </c>
      <c r="K55" s="316">
        <v>0</v>
      </c>
      <c r="L55" s="316">
        <v>0</v>
      </c>
      <c r="M55" s="316">
        <v>0</v>
      </c>
    </row>
    <row r="56" spans="1:13" ht="12.75" x14ac:dyDescent="0.2">
      <c r="A56" s="316">
        <f>AT3A_Schools_PS!A56</f>
        <v>47</v>
      </c>
      <c r="B56" s="316" t="str">
        <f>AT3A_Schools_PS!B56</f>
        <v>47-LAKHIMPUR KHERI</v>
      </c>
      <c r="C56" s="316">
        <v>0</v>
      </c>
      <c r="D56" s="316">
        <v>0</v>
      </c>
      <c r="E56" s="316">
        <v>0</v>
      </c>
      <c r="F56" s="316">
        <v>0</v>
      </c>
      <c r="G56" s="316">
        <v>0</v>
      </c>
      <c r="H56" s="316">
        <v>0</v>
      </c>
      <c r="I56" s="316">
        <v>0</v>
      </c>
      <c r="J56" s="316">
        <v>0</v>
      </c>
      <c r="K56" s="316">
        <v>0</v>
      </c>
      <c r="L56" s="316">
        <v>0</v>
      </c>
      <c r="M56" s="316">
        <v>0</v>
      </c>
    </row>
    <row r="57" spans="1:13" ht="12.75" x14ac:dyDescent="0.2">
      <c r="A57" s="316">
        <f>AT3A_Schools_PS!A57</f>
        <v>48</v>
      </c>
      <c r="B57" s="316" t="str">
        <f>AT3A_Schools_PS!B57</f>
        <v>48-LALITPUR</v>
      </c>
      <c r="C57" s="316">
        <v>0</v>
      </c>
      <c r="D57" s="316">
        <v>0</v>
      </c>
      <c r="E57" s="316">
        <v>0</v>
      </c>
      <c r="F57" s="316">
        <v>0</v>
      </c>
      <c r="G57" s="316">
        <v>0</v>
      </c>
      <c r="H57" s="316">
        <v>0</v>
      </c>
      <c r="I57" s="316">
        <v>0</v>
      </c>
      <c r="J57" s="316">
        <v>0</v>
      </c>
      <c r="K57" s="316">
        <v>0</v>
      </c>
      <c r="L57" s="316">
        <v>0</v>
      </c>
      <c r="M57" s="316">
        <v>0</v>
      </c>
    </row>
    <row r="58" spans="1:13" ht="12.75" x14ac:dyDescent="0.2">
      <c r="A58" s="316">
        <f>AT3A_Schools_PS!A58</f>
        <v>49</v>
      </c>
      <c r="B58" s="316" t="str">
        <f>AT3A_Schools_PS!B58</f>
        <v>49-LUCKNOW</v>
      </c>
      <c r="C58" s="316">
        <v>0</v>
      </c>
      <c r="D58" s="316">
        <v>0</v>
      </c>
      <c r="E58" s="316">
        <v>0</v>
      </c>
      <c r="F58" s="316">
        <v>0</v>
      </c>
      <c r="G58" s="316">
        <v>0</v>
      </c>
      <c r="H58" s="316">
        <v>0</v>
      </c>
      <c r="I58" s="316">
        <v>0</v>
      </c>
      <c r="J58" s="316">
        <v>0</v>
      </c>
      <c r="K58" s="316">
        <v>0</v>
      </c>
      <c r="L58" s="316">
        <v>0</v>
      </c>
      <c r="M58" s="316">
        <v>0</v>
      </c>
    </row>
    <row r="59" spans="1:13" ht="12.75" x14ac:dyDescent="0.2">
      <c r="A59" s="316">
        <f>AT3A_Schools_PS!A59</f>
        <v>50</v>
      </c>
      <c r="B59" s="316" t="str">
        <f>AT3A_Schools_PS!B59</f>
        <v>50-MAHOBA</v>
      </c>
      <c r="C59" s="316">
        <v>0</v>
      </c>
      <c r="D59" s="316">
        <v>0</v>
      </c>
      <c r="E59" s="316">
        <v>0</v>
      </c>
      <c r="F59" s="316">
        <v>0</v>
      </c>
      <c r="G59" s="316">
        <v>0</v>
      </c>
      <c r="H59" s="316">
        <v>0</v>
      </c>
      <c r="I59" s="316">
        <v>0</v>
      </c>
      <c r="J59" s="316">
        <v>0</v>
      </c>
      <c r="K59" s="316">
        <v>0</v>
      </c>
      <c r="L59" s="316">
        <v>0</v>
      </c>
      <c r="M59" s="316">
        <v>0</v>
      </c>
    </row>
    <row r="60" spans="1:13" ht="12.75" x14ac:dyDescent="0.2">
      <c r="A60" s="316">
        <f>AT3A_Schools_PS!A60</f>
        <v>51</v>
      </c>
      <c r="B60" s="316" t="str">
        <f>AT3A_Schools_PS!B60</f>
        <v>51-MAHRAJGANJ</v>
      </c>
      <c r="C60" s="316">
        <v>0</v>
      </c>
      <c r="D60" s="316">
        <v>0</v>
      </c>
      <c r="E60" s="316">
        <v>0</v>
      </c>
      <c r="F60" s="316">
        <v>0</v>
      </c>
      <c r="G60" s="316">
        <v>0</v>
      </c>
      <c r="H60" s="316">
        <v>0</v>
      </c>
      <c r="I60" s="316">
        <v>0</v>
      </c>
      <c r="J60" s="316">
        <v>0</v>
      </c>
      <c r="K60" s="316">
        <v>0</v>
      </c>
      <c r="L60" s="316">
        <v>0</v>
      </c>
      <c r="M60" s="316">
        <v>0</v>
      </c>
    </row>
    <row r="61" spans="1:13" ht="12.75" x14ac:dyDescent="0.2">
      <c r="A61" s="316">
        <f>AT3A_Schools_PS!A61</f>
        <v>52</v>
      </c>
      <c r="B61" s="316" t="str">
        <f>AT3A_Schools_PS!B61</f>
        <v>52-MAINPURI</v>
      </c>
      <c r="C61" s="316">
        <v>0</v>
      </c>
      <c r="D61" s="316">
        <v>0</v>
      </c>
      <c r="E61" s="316">
        <v>0</v>
      </c>
      <c r="F61" s="316">
        <v>0</v>
      </c>
      <c r="G61" s="316">
        <v>0</v>
      </c>
      <c r="H61" s="316">
        <v>0</v>
      </c>
      <c r="I61" s="316">
        <v>0</v>
      </c>
      <c r="J61" s="316">
        <v>0</v>
      </c>
      <c r="K61" s="316">
        <v>0</v>
      </c>
      <c r="L61" s="316">
        <v>0</v>
      </c>
      <c r="M61" s="316">
        <v>0</v>
      </c>
    </row>
    <row r="62" spans="1:13" ht="12.75" x14ac:dyDescent="0.2">
      <c r="A62" s="316">
        <f>AT3A_Schools_PS!A62</f>
        <v>53</v>
      </c>
      <c r="B62" s="316" t="str">
        <f>AT3A_Schools_PS!B62</f>
        <v>53-MATHURA</v>
      </c>
      <c r="C62" s="316">
        <v>0</v>
      </c>
      <c r="D62" s="316">
        <v>0</v>
      </c>
      <c r="E62" s="316">
        <v>0</v>
      </c>
      <c r="F62" s="316">
        <v>0</v>
      </c>
      <c r="G62" s="316">
        <v>0</v>
      </c>
      <c r="H62" s="316">
        <v>0</v>
      </c>
      <c r="I62" s="316">
        <v>0</v>
      </c>
      <c r="J62" s="316">
        <v>0</v>
      </c>
      <c r="K62" s="316">
        <v>0</v>
      </c>
      <c r="L62" s="316">
        <v>0</v>
      </c>
      <c r="M62" s="316">
        <v>0</v>
      </c>
    </row>
    <row r="63" spans="1:13" ht="12.75" x14ac:dyDescent="0.2">
      <c r="A63" s="316">
        <f>AT3A_Schools_PS!A63</f>
        <v>54</v>
      </c>
      <c r="B63" s="316" t="str">
        <f>AT3A_Schools_PS!B63</f>
        <v>54-MAU</v>
      </c>
      <c r="C63" s="316">
        <v>0</v>
      </c>
      <c r="D63" s="316">
        <v>0</v>
      </c>
      <c r="E63" s="316">
        <v>0</v>
      </c>
      <c r="F63" s="316">
        <v>0</v>
      </c>
      <c r="G63" s="316">
        <v>0</v>
      </c>
      <c r="H63" s="316">
        <v>0</v>
      </c>
      <c r="I63" s="316">
        <v>0</v>
      </c>
      <c r="J63" s="316">
        <v>0</v>
      </c>
      <c r="K63" s="316">
        <v>0</v>
      </c>
      <c r="L63" s="316">
        <v>0</v>
      </c>
      <c r="M63" s="316">
        <v>0</v>
      </c>
    </row>
    <row r="64" spans="1:13" ht="12.75" x14ac:dyDescent="0.2">
      <c r="A64" s="316">
        <f>AT3A_Schools_PS!A64</f>
        <v>55</v>
      </c>
      <c r="B64" s="316" t="str">
        <f>AT3A_Schools_PS!B64</f>
        <v>55-MEERUT</v>
      </c>
      <c r="C64" s="316">
        <v>0</v>
      </c>
      <c r="D64" s="316">
        <v>0</v>
      </c>
      <c r="E64" s="316">
        <v>0</v>
      </c>
      <c r="F64" s="316">
        <v>0</v>
      </c>
      <c r="G64" s="316">
        <v>0</v>
      </c>
      <c r="H64" s="316">
        <v>0</v>
      </c>
      <c r="I64" s="316">
        <v>0</v>
      </c>
      <c r="J64" s="316">
        <v>0</v>
      </c>
      <c r="K64" s="316">
        <v>0</v>
      </c>
      <c r="L64" s="316">
        <v>0</v>
      </c>
      <c r="M64" s="316">
        <v>0</v>
      </c>
    </row>
    <row r="65" spans="1:13" ht="12.75" x14ac:dyDescent="0.2">
      <c r="A65" s="316">
        <f>AT3A_Schools_PS!A65</f>
        <v>56</v>
      </c>
      <c r="B65" s="316" t="str">
        <f>AT3A_Schools_PS!B65</f>
        <v>56-MIRZAPUR</v>
      </c>
      <c r="C65" s="316">
        <v>0</v>
      </c>
      <c r="D65" s="316">
        <v>0</v>
      </c>
      <c r="E65" s="316">
        <v>0</v>
      </c>
      <c r="F65" s="316">
        <v>0</v>
      </c>
      <c r="G65" s="316">
        <v>0</v>
      </c>
      <c r="H65" s="316">
        <v>0</v>
      </c>
      <c r="I65" s="316">
        <v>0</v>
      </c>
      <c r="J65" s="316">
        <v>0</v>
      </c>
      <c r="K65" s="316">
        <v>0</v>
      </c>
      <c r="L65" s="316">
        <v>0</v>
      </c>
      <c r="M65" s="316">
        <v>0</v>
      </c>
    </row>
    <row r="66" spans="1:13" ht="12.75" x14ac:dyDescent="0.2">
      <c r="A66" s="316">
        <f>AT3A_Schools_PS!A66</f>
        <v>57</v>
      </c>
      <c r="B66" s="316" t="str">
        <f>AT3A_Schools_PS!B66</f>
        <v>57-MORADABAD</v>
      </c>
      <c r="C66" s="316">
        <v>0</v>
      </c>
      <c r="D66" s="316">
        <v>0</v>
      </c>
      <c r="E66" s="316">
        <v>0</v>
      </c>
      <c r="F66" s="316">
        <v>0</v>
      </c>
      <c r="G66" s="316">
        <v>0</v>
      </c>
      <c r="H66" s="316">
        <v>0</v>
      </c>
      <c r="I66" s="316">
        <v>0</v>
      </c>
      <c r="J66" s="316">
        <v>0</v>
      </c>
      <c r="K66" s="316">
        <v>0</v>
      </c>
      <c r="L66" s="316">
        <v>0</v>
      </c>
      <c r="M66" s="316">
        <v>0</v>
      </c>
    </row>
    <row r="67" spans="1:13" ht="12.75" x14ac:dyDescent="0.2">
      <c r="A67" s="316">
        <f>AT3A_Schools_PS!A67</f>
        <v>58</v>
      </c>
      <c r="B67" s="316" t="str">
        <f>AT3A_Schools_PS!B67</f>
        <v>58-MUZAFFARNAGAR</v>
      </c>
      <c r="C67" s="316">
        <v>0</v>
      </c>
      <c r="D67" s="316">
        <v>0</v>
      </c>
      <c r="E67" s="316">
        <v>0</v>
      </c>
      <c r="F67" s="316">
        <v>0</v>
      </c>
      <c r="G67" s="316">
        <v>0</v>
      </c>
      <c r="H67" s="316">
        <v>0</v>
      </c>
      <c r="I67" s="316">
        <v>0</v>
      </c>
      <c r="J67" s="316">
        <v>0</v>
      </c>
      <c r="K67" s="316">
        <v>0</v>
      </c>
      <c r="L67" s="316">
        <v>0</v>
      </c>
      <c r="M67" s="316">
        <v>0</v>
      </c>
    </row>
    <row r="68" spans="1:13" ht="12.75" x14ac:dyDescent="0.2">
      <c r="A68" s="316">
        <f>AT3A_Schools_PS!A68</f>
        <v>59</v>
      </c>
      <c r="B68" s="316" t="str">
        <f>AT3A_Schools_PS!B68</f>
        <v>59-PILIBHIT</v>
      </c>
      <c r="C68" s="316">
        <v>0</v>
      </c>
      <c r="D68" s="316">
        <v>0</v>
      </c>
      <c r="E68" s="316">
        <v>0</v>
      </c>
      <c r="F68" s="316">
        <v>0</v>
      </c>
      <c r="G68" s="316">
        <v>0</v>
      </c>
      <c r="H68" s="316">
        <v>0</v>
      </c>
      <c r="I68" s="316">
        <v>0</v>
      </c>
      <c r="J68" s="316">
        <v>0</v>
      </c>
      <c r="K68" s="316">
        <v>0</v>
      </c>
      <c r="L68" s="316">
        <v>0</v>
      </c>
      <c r="M68" s="316">
        <v>0</v>
      </c>
    </row>
    <row r="69" spans="1:13" ht="12.75" x14ac:dyDescent="0.2">
      <c r="A69" s="316">
        <f>AT3A_Schools_PS!A69</f>
        <v>60</v>
      </c>
      <c r="B69" s="316" t="str">
        <f>AT3A_Schools_PS!B69</f>
        <v>60-PRATAPGARH</v>
      </c>
      <c r="C69" s="316">
        <v>0</v>
      </c>
      <c r="D69" s="316">
        <v>0</v>
      </c>
      <c r="E69" s="316">
        <v>0</v>
      </c>
      <c r="F69" s="316">
        <v>0</v>
      </c>
      <c r="G69" s="316">
        <v>0</v>
      </c>
      <c r="H69" s="316">
        <v>0</v>
      </c>
      <c r="I69" s="316">
        <v>0</v>
      </c>
      <c r="J69" s="316">
        <v>0</v>
      </c>
      <c r="K69" s="316">
        <v>0</v>
      </c>
      <c r="L69" s="316">
        <v>0</v>
      </c>
      <c r="M69" s="316">
        <v>0</v>
      </c>
    </row>
    <row r="70" spans="1:13" ht="12.75" x14ac:dyDescent="0.2">
      <c r="A70" s="316">
        <f>AT3A_Schools_PS!A70</f>
        <v>61</v>
      </c>
      <c r="B70" s="316" t="str">
        <f>AT3A_Schools_PS!B70</f>
        <v>61-RAI BAREILY</v>
      </c>
      <c r="C70" s="316">
        <v>0</v>
      </c>
      <c r="D70" s="316">
        <v>0</v>
      </c>
      <c r="E70" s="316">
        <v>0</v>
      </c>
      <c r="F70" s="316">
        <v>0</v>
      </c>
      <c r="G70" s="316">
        <v>0</v>
      </c>
      <c r="H70" s="316">
        <v>0</v>
      </c>
      <c r="I70" s="316">
        <v>0</v>
      </c>
      <c r="J70" s="316">
        <v>0</v>
      </c>
      <c r="K70" s="316">
        <v>0</v>
      </c>
      <c r="L70" s="316">
        <v>0</v>
      </c>
      <c r="M70" s="316">
        <v>0</v>
      </c>
    </row>
    <row r="71" spans="1:13" ht="12.75" x14ac:dyDescent="0.2">
      <c r="A71" s="316">
        <f>AT3A_Schools_PS!A71</f>
        <v>62</v>
      </c>
      <c r="B71" s="316" t="str">
        <f>AT3A_Schools_PS!B71</f>
        <v>62-RAMPUR</v>
      </c>
      <c r="C71" s="316">
        <v>0</v>
      </c>
      <c r="D71" s="316">
        <v>0</v>
      </c>
      <c r="E71" s="316">
        <v>0</v>
      </c>
      <c r="F71" s="316">
        <v>0</v>
      </c>
      <c r="G71" s="316">
        <v>0</v>
      </c>
      <c r="H71" s="316">
        <v>0</v>
      </c>
      <c r="I71" s="316">
        <v>0</v>
      </c>
      <c r="J71" s="316">
        <v>0</v>
      </c>
      <c r="K71" s="316">
        <v>0</v>
      </c>
      <c r="L71" s="316">
        <v>0</v>
      </c>
      <c r="M71" s="316">
        <v>0</v>
      </c>
    </row>
    <row r="72" spans="1:13" ht="12.75" x14ac:dyDescent="0.2">
      <c r="A72" s="316">
        <f>AT3A_Schools_PS!A72</f>
        <v>63</v>
      </c>
      <c r="B72" s="316" t="str">
        <f>AT3A_Schools_PS!B72</f>
        <v>63-SAHARANPUR</v>
      </c>
      <c r="C72" s="316">
        <v>0</v>
      </c>
      <c r="D72" s="316">
        <v>0</v>
      </c>
      <c r="E72" s="316">
        <v>0</v>
      </c>
      <c r="F72" s="316">
        <v>0</v>
      </c>
      <c r="G72" s="316">
        <v>0</v>
      </c>
      <c r="H72" s="316">
        <v>0</v>
      </c>
      <c r="I72" s="316">
        <v>0</v>
      </c>
      <c r="J72" s="316">
        <v>0</v>
      </c>
      <c r="K72" s="316">
        <v>0</v>
      </c>
      <c r="L72" s="316">
        <v>0</v>
      </c>
      <c r="M72" s="316">
        <v>0</v>
      </c>
    </row>
    <row r="73" spans="1:13" ht="12.75" x14ac:dyDescent="0.2">
      <c r="A73" s="316">
        <f>AT3A_Schools_PS!A73</f>
        <v>64</v>
      </c>
      <c r="B73" s="316" t="str">
        <f>AT3A_Schools_PS!B73</f>
        <v>64-SANTKABIR NAGAR</v>
      </c>
      <c r="C73" s="316">
        <v>0</v>
      </c>
      <c r="D73" s="316">
        <v>0</v>
      </c>
      <c r="E73" s="316">
        <v>0</v>
      </c>
      <c r="F73" s="316">
        <v>0</v>
      </c>
      <c r="G73" s="316">
        <v>0</v>
      </c>
      <c r="H73" s="316">
        <v>0</v>
      </c>
      <c r="I73" s="316">
        <v>0</v>
      </c>
      <c r="J73" s="316">
        <v>0</v>
      </c>
      <c r="K73" s="316">
        <v>0</v>
      </c>
      <c r="L73" s="316">
        <v>0</v>
      </c>
      <c r="M73" s="316">
        <v>0</v>
      </c>
    </row>
    <row r="74" spans="1:13" ht="12.75" x14ac:dyDescent="0.2">
      <c r="A74" s="316">
        <f>AT3A_Schools_PS!A74</f>
        <v>65</v>
      </c>
      <c r="B74" s="316" t="str">
        <f>AT3A_Schools_PS!B74</f>
        <v>65-SHAHJAHANPUR</v>
      </c>
      <c r="C74" s="316">
        <v>0</v>
      </c>
      <c r="D74" s="316">
        <v>0</v>
      </c>
      <c r="E74" s="316">
        <v>0</v>
      </c>
      <c r="F74" s="316">
        <v>0</v>
      </c>
      <c r="G74" s="316">
        <v>0</v>
      </c>
      <c r="H74" s="316">
        <v>0</v>
      </c>
      <c r="I74" s="316">
        <v>0</v>
      </c>
      <c r="J74" s="316">
        <v>0</v>
      </c>
      <c r="K74" s="316">
        <v>0</v>
      </c>
      <c r="L74" s="316">
        <v>0</v>
      </c>
      <c r="M74" s="316">
        <v>0</v>
      </c>
    </row>
    <row r="75" spans="1:13" ht="12.75" x14ac:dyDescent="0.2">
      <c r="A75" s="316">
        <f>AT3A_Schools_PS!A75</f>
        <v>66</v>
      </c>
      <c r="B75" s="316" t="str">
        <f>AT3A_Schools_PS!B75</f>
        <v>66-SHRAWASTI</v>
      </c>
      <c r="C75" s="316">
        <v>0</v>
      </c>
      <c r="D75" s="316">
        <v>0</v>
      </c>
      <c r="E75" s="316">
        <v>0</v>
      </c>
      <c r="F75" s="316">
        <v>0</v>
      </c>
      <c r="G75" s="316">
        <v>0</v>
      </c>
      <c r="H75" s="316">
        <v>0</v>
      </c>
      <c r="I75" s="316">
        <v>0</v>
      </c>
      <c r="J75" s="316">
        <v>0</v>
      </c>
      <c r="K75" s="316">
        <v>0</v>
      </c>
      <c r="L75" s="316">
        <v>0</v>
      </c>
      <c r="M75" s="316">
        <v>0</v>
      </c>
    </row>
    <row r="76" spans="1:13" ht="12.75" x14ac:dyDescent="0.2">
      <c r="A76" s="316">
        <f>AT3A_Schools_PS!A76</f>
        <v>67</v>
      </c>
      <c r="B76" s="316" t="str">
        <f>AT3A_Schools_PS!B76</f>
        <v>67-SIDDHARTHNAGAR</v>
      </c>
      <c r="C76" s="316">
        <v>0</v>
      </c>
      <c r="D76" s="316">
        <v>0</v>
      </c>
      <c r="E76" s="316">
        <v>0</v>
      </c>
      <c r="F76" s="316">
        <v>0</v>
      </c>
      <c r="G76" s="316">
        <v>0</v>
      </c>
      <c r="H76" s="316">
        <v>0</v>
      </c>
      <c r="I76" s="316">
        <v>0</v>
      </c>
      <c r="J76" s="316">
        <v>0</v>
      </c>
      <c r="K76" s="316">
        <v>0</v>
      </c>
      <c r="L76" s="316">
        <v>0</v>
      </c>
      <c r="M76" s="316">
        <v>0</v>
      </c>
    </row>
    <row r="77" spans="1:13" ht="12.75" x14ac:dyDescent="0.2">
      <c r="A77" s="316">
        <f>AT3A_Schools_PS!A77</f>
        <v>68</v>
      </c>
      <c r="B77" s="316" t="str">
        <f>AT3A_Schools_PS!B77</f>
        <v>68-SITAPUR</v>
      </c>
      <c r="C77" s="316">
        <v>0</v>
      </c>
      <c r="D77" s="316">
        <v>0</v>
      </c>
      <c r="E77" s="316">
        <v>0</v>
      </c>
      <c r="F77" s="316">
        <v>0</v>
      </c>
      <c r="G77" s="316">
        <v>0</v>
      </c>
      <c r="H77" s="316">
        <v>0</v>
      </c>
      <c r="I77" s="316">
        <v>0</v>
      </c>
      <c r="J77" s="316">
        <v>0</v>
      </c>
      <c r="K77" s="316">
        <v>0</v>
      </c>
      <c r="L77" s="316">
        <v>0</v>
      </c>
      <c r="M77" s="316">
        <v>0</v>
      </c>
    </row>
    <row r="78" spans="1:13" ht="12.75" x14ac:dyDescent="0.2">
      <c r="A78" s="316">
        <f>AT3A_Schools_PS!A78</f>
        <v>69</v>
      </c>
      <c r="B78" s="316" t="str">
        <f>AT3A_Schools_PS!B78</f>
        <v>69-SONBHADRA</v>
      </c>
      <c r="C78" s="316">
        <v>0</v>
      </c>
      <c r="D78" s="316">
        <v>0</v>
      </c>
      <c r="E78" s="316">
        <v>0</v>
      </c>
      <c r="F78" s="316">
        <v>0</v>
      </c>
      <c r="G78" s="316">
        <v>0</v>
      </c>
      <c r="H78" s="316">
        <v>0</v>
      </c>
      <c r="I78" s="316">
        <v>0</v>
      </c>
      <c r="J78" s="316">
        <v>0</v>
      </c>
      <c r="K78" s="316">
        <v>0</v>
      </c>
      <c r="L78" s="316">
        <v>0</v>
      </c>
      <c r="M78" s="316">
        <v>0</v>
      </c>
    </row>
    <row r="79" spans="1:13" ht="12.75" x14ac:dyDescent="0.2">
      <c r="A79" s="316">
        <f>AT3A_Schools_PS!A79</f>
        <v>70</v>
      </c>
      <c r="B79" s="316" t="str">
        <f>AT3A_Schools_PS!B79</f>
        <v>70-SULTANPUR</v>
      </c>
      <c r="C79" s="316">
        <v>0</v>
      </c>
      <c r="D79" s="316">
        <v>0</v>
      </c>
      <c r="E79" s="316">
        <v>0</v>
      </c>
      <c r="F79" s="316">
        <v>0</v>
      </c>
      <c r="G79" s="316">
        <v>0</v>
      </c>
      <c r="H79" s="316">
        <v>0</v>
      </c>
      <c r="I79" s="316">
        <v>0</v>
      </c>
      <c r="J79" s="316">
        <v>0</v>
      </c>
      <c r="K79" s="316">
        <v>0</v>
      </c>
      <c r="L79" s="316">
        <v>0</v>
      </c>
      <c r="M79" s="316">
        <v>0</v>
      </c>
    </row>
    <row r="80" spans="1:13" ht="12.75" x14ac:dyDescent="0.2">
      <c r="A80" s="316">
        <f>AT3A_Schools_PS!A80</f>
        <v>71</v>
      </c>
      <c r="B80" s="316" t="str">
        <f>AT3A_Schools_PS!B80</f>
        <v>71-UNNAO</v>
      </c>
      <c r="C80" s="316">
        <v>0</v>
      </c>
      <c r="D80" s="316">
        <v>0</v>
      </c>
      <c r="E80" s="316">
        <v>0</v>
      </c>
      <c r="F80" s="316">
        <v>0</v>
      </c>
      <c r="G80" s="316">
        <v>0</v>
      </c>
      <c r="H80" s="316">
        <v>0</v>
      </c>
      <c r="I80" s="316">
        <v>0</v>
      </c>
      <c r="J80" s="316">
        <v>0</v>
      </c>
      <c r="K80" s="316">
        <v>0</v>
      </c>
      <c r="L80" s="316">
        <v>0</v>
      </c>
      <c r="M80" s="316">
        <v>0</v>
      </c>
    </row>
    <row r="81" spans="1:13" ht="12.75" x14ac:dyDescent="0.2">
      <c r="A81" s="316">
        <f>AT3A_Schools_PS!A81</f>
        <v>72</v>
      </c>
      <c r="B81" s="316" t="str">
        <f>AT3A_Schools_PS!B81</f>
        <v>72-VARANASI</v>
      </c>
      <c r="C81" s="316">
        <v>0</v>
      </c>
      <c r="D81" s="316">
        <v>0</v>
      </c>
      <c r="E81" s="316">
        <v>0</v>
      </c>
      <c r="F81" s="316">
        <v>0</v>
      </c>
      <c r="G81" s="316">
        <v>0</v>
      </c>
      <c r="H81" s="316">
        <v>0</v>
      </c>
      <c r="I81" s="316">
        <v>0</v>
      </c>
      <c r="J81" s="316">
        <v>0</v>
      </c>
      <c r="K81" s="316">
        <v>0</v>
      </c>
      <c r="L81" s="316">
        <v>0</v>
      </c>
      <c r="M81" s="316">
        <v>0</v>
      </c>
    </row>
    <row r="82" spans="1:13" ht="12.75" x14ac:dyDescent="0.2">
      <c r="A82" s="316">
        <f>AT3A_Schools_PS!A82</f>
        <v>73</v>
      </c>
      <c r="B82" s="316" t="str">
        <f>AT3A_Schools_PS!B82</f>
        <v>73-SAMBHAL</v>
      </c>
      <c r="C82" s="316">
        <v>0</v>
      </c>
      <c r="D82" s="316">
        <v>0</v>
      </c>
      <c r="E82" s="316">
        <v>0</v>
      </c>
      <c r="F82" s="316">
        <v>0</v>
      </c>
      <c r="G82" s="316">
        <v>0</v>
      </c>
      <c r="H82" s="316">
        <v>0</v>
      </c>
      <c r="I82" s="316">
        <v>0</v>
      </c>
      <c r="J82" s="316">
        <v>0</v>
      </c>
      <c r="K82" s="316">
        <v>0</v>
      </c>
      <c r="L82" s="316">
        <v>0</v>
      </c>
      <c r="M82" s="316">
        <v>0</v>
      </c>
    </row>
    <row r="83" spans="1:13" ht="12.75" x14ac:dyDescent="0.2">
      <c r="A83" s="316">
        <f>AT3A_Schools_PS!A83</f>
        <v>74</v>
      </c>
      <c r="B83" s="316" t="str">
        <f>AT3A_Schools_PS!B83</f>
        <v>74-HAPUR</v>
      </c>
      <c r="C83" s="316">
        <v>0</v>
      </c>
      <c r="D83" s="316">
        <v>0</v>
      </c>
      <c r="E83" s="316">
        <v>0</v>
      </c>
      <c r="F83" s="316">
        <v>0</v>
      </c>
      <c r="G83" s="316">
        <v>0</v>
      </c>
      <c r="H83" s="316">
        <v>0</v>
      </c>
      <c r="I83" s="316">
        <v>0</v>
      </c>
      <c r="J83" s="316">
        <v>0</v>
      </c>
      <c r="K83" s="316">
        <v>0</v>
      </c>
      <c r="L83" s="316">
        <v>0</v>
      </c>
      <c r="M83" s="316">
        <v>0</v>
      </c>
    </row>
    <row r="84" spans="1:13" ht="12.75" x14ac:dyDescent="0.2">
      <c r="A84" s="316">
        <f>AT3A_Schools_PS!A84</f>
        <v>75</v>
      </c>
      <c r="B84" s="316" t="str">
        <f>AT3A_Schools_PS!B84</f>
        <v>75-SHAMLI</v>
      </c>
      <c r="C84" s="316">
        <v>0</v>
      </c>
      <c r="D84" s="316">
        <v>0</v>
      </c>
      <c r="E84" s="316">
        <v>0</v>
      </c>
      <c r="F84" s="316">
        <v>0</v>
      </c>
      <c r="G84" s="316">
        <v>0</v>
      </c>
      <c r="H84" s="316">
        <v>0</v>
      </c>
      <c r="I84" s="316">
        <v>0</v>
      </c>
      <c r="J84" s="316">
        <v>0</v>
      </c>
      <c r="K84" s="316">
        <v>0</v>
      </c>
      <c r="L84" s="316">
        <v>0</v>
      </c>
      <c r="M84" s="316">
        <v>0</v>
      </c>
    </row>
    <row r="89" spans="1:13" ht="15.75" customHeight="1" x14ac:dyDescent="0.2">
      <c r="A89" s="222" t="str">
        <f>AT_2A_fundflow!A73</f>
        <v>Date:</v>
      </c>
      <c r="K89" s="388" t="str">
        <f>'AT-1'!J46</f>
        <v>(Signature)</v>
      </c>
    </row>
    <row r="90" spans="1:13" ht="15.75" customHeight="1" x14ac:dyDescent="0.2">
      <c r="A90" s="222" t="str">
        <f>AT_2A_fundflow!A74</f>
        <v>Place: LUCKNOW</v>
      </c>
      <c r="K90" s="388" t="str">
        <f>'AT-1'!J47</f>
        <v>Secretary Basic Education Department</v>
      </c>
    </row>
    <row r="91" spans="1:13" ht="15.75" customHeight="1" x14ac:dyDescent="0.2">
      <c r="J91" s="388" t="str">
        <f>'AT-1'!I48</f>
        <v>Seal:</v>
      </c>
    </row>
  </sheetData>
  <mergeCells count="8">
    <mergeCell ref="H6:L6"/>
    <mergeCell ref="M6:M7"/>
    <mergeCell ref="A2:M2"/>
    <mergeCell ref="A6:A7"/>
    <mergeCell ref="B6:B7"/>
    <mergeCell ref="C6:G6"/>
    <mergeCell ref="A3:M3"/>
    <mergeCell ref="A4:M4"/>
  </mergeCells>
  <printOptions horizontalCentered="1"/>
  <pageMargins left="0.59055118110236227" right="0.59055118110236227" top="0.78740157480314965" bottom="0.59055118110236227" header="0.78740157480314965" footer="0.39370078740157483"/>
  <pageSetup paperSize="9" scale="99" fitToHeight="0" pageOrder="overThenDown" orientation="landscape" cellComments="atEnd" r:id="rId1"/>
  <headerFooter>
    <oddFooter>&amp;R&amp;P of &amp;N</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AA91"/>
  <sheetViews>
    <sheetView view="pageBreakPreview" zoomScaleSheetLayoutView="100" workbookViewId="0">
      <pane xSplit="2" ySplit="8" topLeftCell="C72"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7.28515625" style="313" customWidth="1"/>
    <col min="2" max="2" width="23" style="313" customWidth="1"/>
    <col min="3" max="3" width="10.5703125" style="313" bestFit="1" customWidth="1"/>
    <col min="4" max="4" width="13.42578125" style="313" bestFit="1" customWidth="1"/>
    <col min="5" max="5" width="9.140625" style="313" bestFit="1" customWidth="1"/>
    <col min="6" max="6" width="12.140625" style="313" bestFit="1" customWidth="1"/>
    <col min="7" max="7" width="14.42578125" style="313" bestFit="1" customWidth="1"/>
    <col min="8" max="8" width="20" style="313" customWidth="1"/>
    <col min="9" max="9" width="19" style="313" customWidth="1"/>
    <col min="10" max="10" width="11.5703125" style="313" customWidth="1"/>
    <col min="11" max="11" width="10.28515625" style="313" customWidth="1"/>
    <col min="12" max="13" width="11.5703125" style="313" customWidth="1"/>
    <col min="14" max="14" width="11.28515625" style="313" customWidth="1"/>
    <col min="15" max="15" width="11.5703125" style="313" customWidth="1"/>
    <col min="16" max="16" width="5.42578125" style="313" customWidth="1"/>
    <col min="17" max="16384" width="14.42578125" style="313"/>
  </cols>
  <sheetData>
    <row r="1" spans="1:27" ht="12.75" x14ac:dyDescent="0.2">
      <c r="A1" s="311"/>
      <c r="B1" s="311"/>
      <c r="C1" s="311"/>
      <c r="D1" s="311"/>
      <c r="E1" s="311"/>
      <c r="F1" s="311"/>
      <c r="G1" s="311"/>
      <c r="H1" s="311"/>
      <c r="I1" s="312" t="s">
        <v>89</v>
      </c>
    </row>
    <row r="2" spans="1:27" ht="12.75" x14ac:dyDescent="0.2">
      <c r="A2" s="594" t="str">
        <f>'AT-1'!A2</f>
        <v>[Mid Day Meal Scheme, U.P.]</v>
      </c>
      <c r="B2" s="595"/>
      <c r="C2" s="595"/>
      <c r="D2" s="595"/>
      <c r="E2" s="595"/>
      <c r="F2" s="595"/>
      <c r="G2" s="595"/>
      <c r="H2" s="595"/>
      <c r="I2" s="595"/>
    </row>
    <row r="3" spans="1:27" ht="23.25" x14ac:dyDescent="0.2">
      <c r="A3" s="597" t="str">
        <f>'AT-1'!A3</f>
        <v>Annual Work Plan and Budget 2018-19</v>
      </c>
      <c r="B3" s="595"/>
      <c r="C3" s="595"/>
      <c r="D3" s="595"/>
      <c r="E3" s="595"/>
      <c r="F3" s="595"/>
      <c r="G3" s="595"/>
      <c r="H3" s="595"/>
      <c r="I3" s="595"/>
    </row>
    <row r="4" spans="1:27" ht="12.75" x14ac:dyDescent="0.2">
      <c r="A4" s="596" t="s">
        <v>92</v>
      </c>
      <c r="B4" s="595"/>
      <c r="C4" s="595"/>
      <c r="D4" s="595"/>
      <c r="E4" s="595"/>
      <c r="F4" s="595"/>
      <c r="G4" s="595"/>
      <c r="H4" s="595"/>
      <c r="I4" s="595"/>
    </row>
    <row r="5" spans="1:27" ht="12.75" x14ac:dyDescent="0.2">
      <c r="A5" s="306" t="str">
        <f>AT_2A_fundflow!A5</f>
        <v>State: UTTAR PRADESH</v>
      </c>
      <c r="B5" s="307"/>
      <c r="C5" s="307"/>
      <c r="D5" s="307"/>
      <c r="E5" s="307"/>
      <c r="F5" s="307"/>
      <c r="G5" s="307"/>
      <c r="H5" s="307"/>
      <c r="I5" s="308" t="str">
        <f>AT_2A_fundflow!U5</f>
        <v>(For the Period 01.04.17 to 31.03.18)</v>
      </c>
      <c r="J5" s="309"/>
      <c r="K5" s="309"/>
      <c r="L5" s="309"/>
      <c r="M5" s="309"/>
      <c r="N5" s="309"/>
      <c r="O5" s="309"/>
      <c r="P5" s="309"/>
      <c r="Q5" s="309"/>
      <c r="R5" s="309"/>
      <c r="S5" s="309"/>
      <c r="T5" s="309"/>
      <c r="U5" s="309"/>
      <c r="V5" s="309"/>
      <c r="W5" s="309"/>
      <c r="X5" s="309"/>
      <c r="Y5" s="309"/>
      <c r="Z5" s="309"/>
      <c r="AA5" s="309"/>
    </row>
    <row r="6" spans="1:27" ht="63" customHeight="1" x14ac:dyDescent="0.2">
      <c r="A6" s="310" t="s">
        <v>91</v>
      </c>
      <c r="B6" s="310" t="s">
        <v>99</v>
      </c>
      <c r="C6" s="310" t="s">
        <v>100</v>
      </c>
      <c r="D6" s="310" t="s">
        <v>103</v>
      </c>
      <c r="E6" s="310" t="s">
        <v>104</v>
      </c>
      <c r="F6" s="310" t="s">
        <v>105</v>
      </c>
      <c r="G6" s="310" t="s">
        <v>106</v>
      </c>
      <c r="H6" s="310" t="s">
        <v>107</v>
      </c>
      <c r="I6" s="310" t="s">
        <v>108</v>
      </c>
      <c r="J6" s="326" t="s">
        <v>109</v>
      </c>
      <c r="K6" s="326" t="s">
        <v>112</v>
      </c>
      <c r="L6" s="326" t="s">
        <v>113</v>
      </c>
      <c r="M6" s="326" t="s">
        <v>1120</v>
      </c>
      <c r="N6" s="326" t="s">
        <v>1121</v>
      </c>
      <c r="O6" s="326" t="s">
        <v>114</v>
      </c>
      <c r="P6" s="326" t="s">
        <v>115</v>
      </c>
      <c r="Q6" s="326" t="s">
        <v>11</v>
      </c>
      <c r="R6" s="309"/>
      <c r="S6" s="309"/>
      <c r="T6" s="309"/>
      <c r="U6" s="309"/>
      <c r="V6" s="309"/>
      <c r="W6" s="309"/>
      <c r="X6" s="309"/>
      <c r="Y6" s="309"/>
      <c r="Z6" s="309"/>
      <c r="AA6" s="309"/>
    </row>
    <row r="7" spans="1:27" ht="12.75" x14ac:dyDescent="0.2">
      <c r="A7" s="310">
        <v>1</v>
      </c>
      <c r="B7" s="310">
        <v>2</v>
      </c>
      <c r="C7" s="310">
        <v>3</v>
      </c>
      <c r="D7" s="310">
        <v>4</v>
      </c>
      <c r="E7" s="310">
        <v>5</v>
      </c>
      <c r="F7" s="310">
        <v>6</v>
      </c>
      <c r="G7" s="310">
        <v>7</v>
      </c>
      <c r="H7" s="310" t="s">
        <v>117</v>
      </c>
      <c r="I7" s="310">
        <v>9</v>
      </c>
      <c r="J7" s="326">
        <v>10</v>
      </c>
      <c r="K7" s="326">
        <v>11</v>
      </c>
      <c r="L7" s="326"/>
      <c r="M7" s="326"/>
      <c r="N7" s="326">
        <v>12</v>
      </c>
      <c r="O7" s="326">
        <v>13</v>
      </c>
      <c r="P7" s="326">
        <v>14</v>
      </c>
      <c r="Q7" s="326">
        <v>15</v>
      </c>
      <c r="R7" s="309"/>
      <c r="S7" s="309"/>
      <c r="T7" s="309"/>
      <c r="U7" s="309"/>
      <c r="V7" s="309"/>
      <c r="W7" s="309"/>
      <c r="X7" s="309"/>
      <c r="Y7" s="309"/>
      <c r="Z7" s="309"/>
      <c r="AA7" s="309"/>
    </row>
    <row r="8" spans="1:27" ht="12.75" x14ac:dyDescent="0.2">
      <c r="A8" s="314"/>
      <c r="B8" s="314" t="s">
        <v>11</v>
      </c>
      <c r="C8" s="314">
        <f t="shared" ref="C8:H8" si="0">SUM(C9:C83)</f>
        <v>114460</v>
      </c>
      <c r="D8" s="314">
        <f t="shared" si="0"/>
        <v>1299</v>
      </c>
      <c r="E8" s="314">
        <f t="shared" si="0"/>
        <v>53073</v>
      </c>
      <c r="F8" s="314">
        <f t="shared" si="0"/>
        <v>168832</v>
      </c>
      <c r="G8" s="314">
        <f t="shared" si="0"/>
        <v>167845</v>
      </c>
      <c r="H8" s="314">
        <f t="shared" si="0"/>
        <v>987</v>
      </c>
      <c r="I8" s="315"/>
      <c r="J8" s="441">
        <f t="shared" ref="J8:Q8" si="1">SUM(J9:J83)</f>
        <v>8</v>
      </c>
      <c r="K8" s="441">
        <f t="shared" si="1"/>
        <v>147</v>
      </c>
      <c r="L8" s="441">
        <f t="shared" si="1"/>
        <v>75</v>
      </c>
      <c r="M8" s="441">
        <f t="shared" si="1"/>
        <v>26</v>
      </c>
      <c r="N8" s="441">
        <f t="shared" si="1"/>
        <v>8</v>
      </c>
      <c r="O8" s="441">
        <f t="shared" si="1"/>
        <v>354</v>
      </c>
      <c r="P8" s="441">
        <f t="shared" si="1"/>
        <v>369</v>
      </c>
      <c r="Q8" s="441">
        <f t="shared" si="1"/>
        <v>987</v>
      </c>
      <c r="R8" s="222"/>
      <c r="S8" s="222"/>
      <c r="T8" s="222"/>
      <c r="U8" s="222"/>
      <c r="V8" s="222"/>
      <c r="W8" s="222"/>
      <c r="X8" s="222"/>
      <c r="Y8" s="222"/>
      <c r="Z8" s="222"/>
      <c r="AA8" s="222"/>
    </row>
    <row r="9" spans="1:27" ht="12.75" customHeight="1" x14ac:dyDescent="0.2">
      <c r="A9" s="316">
        <f>AT3A_Schools_PS!A10</f>
        <v>1</v>
      </c>
      <c r="B9" s="316" t="str">
        <f>AT3A_Schools_PS!B10</f>
        <v>01-AGRA</v>
      </c>
      <c r="C9" s="316">
        <f>AT3A_Schools_PS!H10</f>
        <v>2145</v>
      </c>
      <c r="D9" s="316">
        <f>AT3B_Schools_UPS!H10</f>
        <v>54</v>
      </c>
      <c r="E9" s="316">
        <f>AT3C_Schools_UPS!H10</f>
        <v>1001</v>
      </c>
      <c r="F9" s="316">
        <f t="shared" ref="F9:F83" si="2">C9+D9+E9</f>
        <v>3200</v>
      </c>
      <c r="G9" s="316">
        <f>AT3A_Schools_PS!N10+AT3B_Schools_UPS!N10+AT3C_Schools_UPS!N10</f>
        <v>3024</v>
      </c>
      <c r="H9" s="317">
        <f t="shared" ref="H9:H83" si="3">F9-G9</f>
        <v>176</v>
      </c>
      <c r="I9" s="598" t="s">
        <v>1119</v>
      </c>
      <c r="J9" s="489">
        <v>2</v>
      </c>
      <c r="K9" s="318">
        <v>0</v>
      </c>
      <c r="L9" s="318"/>
      <c r="M9" s="318"/>
      <c r="N9" s="318">
        <v>0</v>
      </c>
      <c r="O9" s="318">
        <v>45</v>
      </c>
      <c r="P9" s="318">
        <v>129</v>
      </c>
      <c r="Q9" s="318">
        <f t="shared" ref="Q9:Q83" si="4">SUM(J9:P9)</f>
        <v>176</v>
      </c>
    </row>
    <row r="10" spans="1:27" ht="12.75" x14ac:dyDescent="0.2">
      <c r="A10" s="316">
        <f>AT3A_Schools_PS!A11</f>
        <v>2</v>
      </c>
      <c r="B10" s="316" t="str">
        <f>AT3A_Schools_PS!B11</f>
        <v>02-ALIGARH</v>
      </c>
      <c r="C10" s="316">
        <f>AT3A_Schools_PS!H11</f>
        <v>1767</v>
      </c>
      <c r="D10" s="316">
        <f>AT3B_Schools_UPS!H11</f>
        <v>18</v>
      </c>
      <c r="E10" s="316">
        <f>AT3C_Schools_UPS!H11</f>
        <v>871</v>
      </c>
      <c r="F10" s="316">
        <f t="shared" si="2"/>
        <v>2656</v>
      </c>
      <c r="G10" s="316">
        <f>AT3A_Schools_PS!N11+AT3B_Schools_UPS!N11+AT3C_Schools_UPS!N11</f>
        <v>2644</v>
      </c>
      <c r="H10" s="317">
        <f t="shared" si="3"/>
        <v>12</v>
      </c>
      <c r="I10" s="599"/>
      <c r="J10" s="489"/>
      <c r="K10" s="318">
        <v>12</v>
      </c>
      <c r="L10" s="318"/>
      <c r="M10" s="318"/>
      <c r="N10" s="318">
        <v>0</v>
      </c>
      <c r="O10" s="318">
        <v>0</v>
      </c>
      <c r="P10" s="318">
        <v>0</v>
      </c>
      <c r="Q10" s="318">
        <f t="shared" si="4"/>
        <v>12</v>
      </c>
    </row>
    <row r="11" spans="1:27" ht="12.75" x14ac:dyDescent="0.2">
      <c r="A11" s="316">
        <f>AT3A_Schools_PS!A12</f>
        <v>3</v>
      </c>
      <c r="B11" s="316" t="str">
        <f>AT3A_Schools_PS!B12</f>
        <v>03-ALLAHABAD</v>
      </c>
      <c r="C11" s="316">
        <f>AT3A_Schools_PS!H12</f>
        <v>2568</v>
      </c>
      <c r="D11" s="316">
        <f>AT3B_Schools_UPS!H12</f>
        <v>90</v>
      </c>
      <c r="E11" s="316">
        <f>AT3C_Schools_UPS!H12</f>
        <v>1252</v>
      </c>
      <c r="F11" s="316">
        <f t="shared" si="2"/>
        <v>3910</v>
      </c>
      <c r="G11" s="316">
        <f>AT3A_Schools_PS!N12+AT3B_Schools_UPS!N12+AT3C_Schools_UPS!N12</f>
        <v>3887</v>
      </c>
      <c r="H11" s="317">
        <f t="shared" si="3"/>
        <v>23</v>
      </c>
      <c r="I11" s="599"/>
      <c r="J11" s="489">
        <v>5</v>
      </c>
      <c r="K11" s="318">
        <v>18</v>
      </c>
      <c r="L11" s="318"/>
      <c r="M11" s="318"/>
      <c r="N11" s="318">
        <v>0</v>
      </c>
      <c r="O11" s="318">
        <v>0</v>
      </c>
      <c r="P11" s="318">
        <v>0</v>
      </c>
      <c r="Q11" s="318">
        <f t="shared" si="4"/>
        <v>23</v>
      </c>
    </row>
    <row r="12" spans="1:27" ht="12.75" x14ac:dyDescent="0.2">
      <c r="A12" s="316">
        <f>AT3A_Schools_PS!A13</f>
        <v>4</v>
      </c>
      <c r="B12" s="316" t="str">
        <f>AT3A_Schools_PS!B13</f>
        <v>04-AMBEDKAR NAGAR</v>
      </c>
      <c r="C12" s="316">
        <f>AT3A_Schools_PS!H13</f>
        <v>1354</v>
      </c>
      <c r="D12" s="316">
        <f>AT3B_Schools_UPS!H13</f>
        <v>17</v>
      </c>
      <c r="E12" s="316">
        <f>AT3C_Schools_UPS!H13</f>
        <v>678</v>
      </c>
      <c r="F12" s="316">
        <f t="shared" si="2"/>
        <v>2049</v>
      </c>
      <c r="G12" s="316">
        <f>AT3A_Schools_PS!N13+AT3B_Schools_UPS!N13+AT3C_Schools_UPS!N13</f>
        <v>2049</v>
      </c>
      <c r="H12" s="317">
        <f t="shared" si="3"/>
        <v>0</v>
      </c>
      <c r="I12" s="599"/>
      <c r="J12" s="489"/>
      <c r="K12" s="318">
        <v>0</v>
      </c>
      <c r="L12" s="318"/>
      <c r="M12" s="318"/>
      <c r="N12" s="318">
        <v>0</v>
      </c>
      <c r="O12" s="318">
        <v>0</v>
      </c>
      <c r="P12" s="318">
        <v>0</v>
      </c>
      <c r="Q12" s="318">
        <f t="shared" si="4"/>
        <v>0</v>
      </c>
    </row>
    <row r="13" spans="1:27" ht="12.75" x14ac:dyDescent="0.2">
      <c r="A13" s="316">
        <f>AT3A_Schools_PS!A14</f>
        <v>5</v>
      </c>
      <c r="B13" s="316" t="str">
        <f>AT3A_Schools_PS!B14</f>
        <v>05-AURAIYA</v>
      </c>
      <c r="C13" s="316">
        <f>AT3A_Schools_PS!H14</f>
        <v>1063</v>
      </c>
      <c r="D13" s="316">
        <f>AT3B_Schools_UPS!H14</f>
        <v>14</v>
      </c>
      <c r="E13" s="316">
        <f>AT3C_Schools_UPS!H14</f>
        <v>561</v>
      </c>
      <c r="F13" s="316">
        <f t="shared" si="2"/>
        <v>1638</v>
      </c>
      <c r="G13" s="316">
        <f>AT3A_Schools_PS!N14+AT3B_Schools_UPS!N14+AT3C_Schools_UPS!N14</f>
        <v>1638</v>
      </c>
      <c r="H13" s="317">
        <f t="shared" si="3"/>
        <v>0</v>
      </c>
      <c r="I13" s="599"/>
      <c r="J13" s="489"/>
      <c r="K13" s="318">
        <v>0</v>
      </c>
      <c r="L13" s="318"/>
      <c r="M13" s="318"/>
      <c r="N13" s="318">
        <v>0</v>
      </c>
      <c r="O13" s="318">
        <v>0</v>
      </c>
      <c r="P13" s="318">
        <v>0</v>
      </c>
      <c r="Q13" s="318">
        <f t="shared" si="4"/>
        <v>0</v>
      </c>
    </row>
    <row r="14" spans="1:27" ht="12.75" x14ac:dyDescent="0.2">
      <c r="A14" s="316">
        <f>AT3A_Schools_PS!A15</f>
        <v>6</v>
      </c>
      <c r="B14" s="316" t="str">
        <f>AT3A_Schools_PS!B15</f>
        <v>06-AZAMGARH</v>
      </c>
      <c r="C14" s="316">
        <f>AT3A_Schools_PS!H15</f>
        <v>2359</v>
      </c>
      <c r="D14" s="316">
        <f>AT3B_Schools_UPS!H15</f>
        <v>11</v>
      </c>
      <c r="E14" s="316">
        <f>AT3C_Schools_UPS!H15</f>
        <v>1216</v>
      </c>
      <c r="F14" s="316">
        <f t="shared" si="2"/>
        <v>3586</v>
      </c>
      <c r="G14" s="316">
        <f>AT3A_Schools_PS!N15+AT3B_Schools_UPS!N15+AT3C_Schools_UPS!N15</f>
        <v>3564</v>
      </c>
      <c r="H14" s="317">
        <f t="shared" si="3"/>
        <v>22</v>
      </c>
      <c r="I14" s="599"/>
      <c r="J14" s="489"/>
      <c r="K14" s="318">
        <v>22</v>
      </c>
      <c r="L14" s="318"/>
      <c r="M14" s="318"/>
      <c r="N14" s="318">
        <v>0</v>
      </c>
      <c r="O14" s="318">
        <v>0</v>
      </c>
      <c r="P14" s="318">
        <v>0</v>
      </c>
      <c r="Q14" s="318">
        <f t="shared" si="4"/>
        <v>22</v>
      </c>
    </row>
    <row r="15" spans="1:27" ht="12.75" x14ac:dyDescent="0.2">
      <c r="A15" s="316">
        <f>AT3A_Schools_PS!A16</f>
        <v>7</v>
      </c>
      <c r="B15" s="316" t="str">
        <f>AT3A_Schools_PS!B16</f>
        <v>07-BADAUN</v>
      </c>
      <c r="C15" s="316">
        <f>AT3A_Schools_PS!H16</f>
        <v>1802</v>
      </c>
      <c r="D15" s="316">
        <f>AT3B_Schools_UPS!H16</f>
        <v>13</v>
      </c>
      <c r="E15" s="316">
        <f>AT3C_Schools_UPS!H16</f>
        <v>724</v>
      </c>
      <c r="F15" s="316">
        <f t="shared" si="2"/>
        <v>2539</v>
      </c>
      <c r="G15" s="316">
        <f>AT3A_Schools_PS!N16+AT3B_Schools_UPS!N16+AT3C_Schools_UPS!N16</f>
        <v>2539</v>
      </c>
      <c r="H15" s="317">
        <f t="shared" si="3"/>
        <v>0</v>
      </c>
      <c r="I15" s="599"/>
      <c r="J15" s="489"/>
      <c r="K15" s="318">
        <v>0</v>
      </c>
      <c r="L15" s="318"/>
      <c r="M15" s="318"/>
      <c r="N15" s="318">
        <v>0</v>
      </c>
      <c r="O15" s="318">
        <v>0</v>
      </c>
      <c r="P15" s="318">
        <v>0</v>
      </c>
      <c r="Q15" s="318">
        <f t="shared" si="4"/>
        <v>0</v>
      </c>
    </row>
    <row r="16" spans="1:27" ht="12.75" x14ac:dyDescent="0.2">
      <c r="A16" s="316">
        <f>AT3A_Schools_PS!A17</f>
        <v>8</v>
      </c>
      <c r="B16" s="316" t="str">
        <f>AT3A_Schools_PS!B17</f>
        <v>08-BAGHPAT</v>
      </c>
      <c r="C16" s="316">
        <f>AT3A_Schools_PS!H17</f>
        <v>487</v>
      </c>
      <c r="D16" s="316">
        <f>AT3B_Schools_UPS!H17</f>
        <v>10</v>
      </c>
      <c r="E16" s="316">
        <f>AT3C_Schools_UPS!H17</f>
        <v>281</v>
      </c>
      <c r="F16" s="316">
        <f t="shared" si="2"/>
        <v>778</v>
      </c>
      <c r="G16" s="316">
        <f>AT3A_Schools_PS!N17+AT3B_Schools_UPS!N17+AT3C_Schools_UPS!N17</f>
        <v>778</v>
      </c>
      <c r="H16" s="317">
        <f t="shared" si="3"/>
        <v>0</v>
      </c>
      <c r="I16" s="599"/>
      <c r="J16" s="489"/>
      <c r="K16" s="318">
        <v>0</v>
      </c>
      <c r="L16" s="318"/>
      <c r="M16" s="318"/>
      <c r="N16" s="318">
        <v>0</v>
      </c>
      <c r="O16" s="318">
        <v>0</v>
      </c>
      <c r="P16" s="318">
        <v>0</v>
      </c>
      <c r="Q16" s="318">
        <f t="shared" si="4"/>
        <v>0</v>
      </c>
    </row>
    <row r="17" spans="1:17" ht="12.75" x14ac:dyDescent="0.2">
      <c r="A17" s="316">
        <f>AT3A_Schools_PS!A18</f>
        <v>9</v>
      </c>
      <c r="B17" s="316" t="str">
        <f>AT3A_Schools_PS!B18</f>
        <v>09-BAHRAICH</v>
      </c>
      <c r="C17" s="316">
        <f>AT3A_Schools_PS!H18</f>
        <v>2475</v>
      </c>
      <c r="D17" s="316">
        <f>AT3B_Schools_UPS!H18</f>
        <v>16</v>
      </c>
      <c r="E17" s="316">
        <f>AT3C_Schools_UPS!H18</f>
        <v>1030</v>
      </c>
      <c r="F17" s="316">
        <f t="shared" si="2"/>
        <v>3521</v>
      </c>
      <c r="G17" s="316">
        <f>AT3A_Schools_PS!N18+AT3B_Schools_UPS!N18+AT3C_Schools_UPS!N18</f>
        <v>3519</v>
      </c>
      <c r="H17" s="317">
        <f t="shared" si="3"/>
        <v>2</v>
      </c>
      <c r="I17" s="599"/>
      <c r="J17" s="489">
        <v>1</v>
      </c>
      <c r="K17" s="318">
        <v>0</v>
      </c>
      <c r="L17" s="318"/>
      <c r="M17" s="318"/>
      <c r="N17" s="318">
        <v>0</v>
      </c>
      <c r="O17" s="318">
        <v>0</v>
      </c>
      <c r="P17" s="318">
        <v>1</v>
      </c>
      <c r="Q17" s="318">
        <f t="shared" si="4"/>
        <v>2</v>
      </c>
    </row>
    <row r="18" spans="1:17" ht="12.75" x14ac:dyDescent="0.2">
      <c r="A18" s="316">
        <f>AT3A_Schools_PS!A19</f>
        <v>10</v>
      </c>
      <c r="B18" s="316" t="str">
        <f>AT3A_Schools_PS!B19</f>
        <v>10-BALLIA</v>
      </c>
      <c r="C18" s="316">
        <f>AT3A_Schools_PS!H19</f>
        <v>2070</v>
      </c>
      <c r="D18" s="316">
        <f>AT3B_Schools_UPS!H19</f>
        <v>0</v>
      </c>
      <c r="E18" s="316">
        <f>AT3C_Schools_UPS!H19</f>
        <v>831</v>
      </c>
      <c r="F18" s="316">
        <f t="shared" si="2"/>
        <v>2901</v>
      </c>
      <c r="G18" s="316">
        <f>AT3A_Schools_PS!N19+AT3B_Schools_UPS!N19+AT3C_Schools_UPS!N19</f>
        <v>2842</v>
      </c>
      <c r="H18" s="317">
        <f t="shared" si="3"/>
        <v>59</v>
      </c>
      <c r="I18" s="599"/>
      <c r="J18" s="489"/>
      <c r="K18" s="318">
        <v>59</v>
      </c>
      <c r="L18" s="318"/>
      <c r="M18" s="318"/>
      <c r="N18" s="318">
        <v>0</v>
      </c>
      <c r="O18" s="318">
        <v>0</v>
      </c>
      <c r="P18" s="318">
        <v>0</v>
      </c>
      <c r="Q18" s="318">
        <f t="shared" si="4"/>
        <v>59</v>
      </c>
    </row>
    <row r="19" spans="1:17" ht="12.75" x14ac:dyDescent="0.2">
      <c r="A19" s="316">
        <f>AT3A_Schools_PS!A20</f>
        <v>11</v>
      </c>
      <c r="B19" s="316" t="str">
        <f>AT3A_Schools_PS!B20</f>
        <v>11-BALRAMPUR</v>
      </c>
      <c r="C19" s="316">
        <f>AT3A_Schools_PS!H20</f>
        <v>1575</v>
      </c>
      <c r="D19" s="316">
        <f>AT3B_Schools_UPS!H20</f>
        <v>28</v>
      </c>
      <c r="E19" s="316">
        <f>AT3C_Schools_UPS!H20</f>
        <v>683</v>
      </c>
      <c r="F19" s="316">
        <f t="shared" si="2"/>
        <v>2286</v>
      </c>
      <c r="G19" s="316">
        <f>AT3A_Schools_PS!N20+AT3B_Schools_UPS!N20+AT3C_Schools_UPS!N20</f>
        <v>2286</v>
      </c>
      <c r="H19" s="317">
        <f t="shared" si="3"/>
        <v>0</v>
      </c>
      <c r="I19" s="599"/>
      <c r="J19" s="489"/>
      <c r="K19" s="318">
        <v>0</v>
      </c>
      <c r="L19" s="318"/>
      <c r="M19" s="318"/>
      <c r="N19" s="318">
        <v>0</v>
      </c>
      <c r="O19" s="318">
        <v>0</v>
      </c>
      <c r="P19" s="318">
        <v>0</v>
      </c>
      <c r="Q19" s="318">
        <f t="shared" si="4"/>
        <v>0</v>
      </c>
    </row>
    <row r="20" spans="1:17" ht="12.75" x14ac:dyDescent="0.2">
      <c r="A20" s="316">
        <f>AT3A_Schools_PS!A21</f>
        <v>12</v>
      </c>
      <c r="B20" s="316" t="str">
        <f>AT3A_Schools_PS!B21</f>
        <v>12-BANDA</v>
      </c>
      <c r="C20" s="316">
        <f>AT3A_Schools_PS!H21</f>
        <v>1399</v>
      </c>
      <c r="D20" s="316">
        <f>AT3B_Schools_UPS!H21</f>
        <v>4</v>
      </c>
      <c r="E20" s="316">
        <f>AT3C_Schools_UPS!H21</f>
        <v>700</v>
      </c>
      <c r="F20" s="316">
        <f t="shared" si="2"/>
        <v>2103</v>
      </c>
      <c r="G20" s="316">
        <f>AT3A_Schools_PS!N21+AT3B_Schools_UPS!N21+AT3C_Schools_UPS!N21</f>
        <v>2102</v>
      </c>
      <c r="H20" s="317">
        <f t="shared" si="3"/>
        <v>1</v>
      </c>
      <c r="I20" s="599"/>
      <c r="J20" s="489"/>
      <c r="K20" s="318">
        <v>1</v>
      </c>
      <c r="L20" s="318"/>
      <c r="M20" s="318"/>
      <c r="N20" s="318">
        <v>0</v>
      </c>
      <c r="O20" s="318">
        <v>0</v>
      </c>
      <c r="P20" s="318">
        <v>0</v>
      </c>
      <c r="Q20" s="318">
        <f t="shared" si="4"/>
        <v>1</v>
      </c>
    </row>
    <row r="21" spans="1:17" ht="12.75" x14ac:dyDescent="0.2">
      <c r="A21" s="316">
        <f>AT3A_Schools_PS!A22</f>
        <v>13</v>
      </c>
      <c r="B21" s="316" t="str">
        <f>AT3A_Schools_PS!B22</f>
        <v>13-BARABANKI</v>
      </c>
      <c r="C21" s="316">
        <f>AT3A_Schools_PS!H22</f>
        <v>2220</v>
      </c>
      <c r="D21" s="316">
        <f>AT3B_Schools_UPS!H22</f>
        <v>1</v>
      </c>
      <c r="E21" s="316">
        <f>AT3C_Schools_UPS!H22</f>
        <v>934</v>
      </c>
      <c r="F21" s="316">
        <f t="shared" si="2"/>
        <v>3155</v>
      </c>
      <c r="G21" s="316">
        <f>AT3A_Schools_PS!N22+AT3B_Schools_UPS!N22+AT3C_Schools_UPS!N22</f>
        <v>3109</v>
      </c>
      <c r="H21" s="317">
        <f t="shared" si="3"/>
        <v>46</v>
      </c>
      <c r="I21" s="599"/>
      <c r="J21" s="489"/>
      <c r="K21" s="318">
        <v>1</v>
      </c>
      <c r="L21" s="318"/>
      <c r="M21" s="318">
        <v>23</v>
      </c>
      <c r="N21" s="318">
        <v>0</v>
      </c>
      <c r="O21" s="318">
        <v>22</v>
      </c>
      <c r="P21" s="318">
        <v>0</v>
      </c>
      <c r="Q21" s="318">
        <f t="shared" si="4"/>
        <v>46</v>
      </c>
    </row>
    <row r="22" spans="1:17" ht="12.75" x14ac:dyDescent="0.2">
      <c r="A22" s="316">
        <f>AT3A_Schools_PS!A23</f>
        <v>14</v>
      </c>
      <c r="B22" s="316" t="str">
        <f>AT3A_Schools_PS!B23</f>
        <v>14-BAREILY</v>
      </c>
      <c r="C22" s="316">
        <f>AT3A_Schools_PS!H23</f>
        <v>2115</v>
      </c>
      <c r="D22" s="316">
        <f>AT3B_Schools_UPS!H23</f>
        <v>17</v>
      </c>
      <c r="E22" s="316">
        <f>AT3C_Schools_UPS!H23</f>
        <v>895</v>
      </c>
      <c r="F22" s="316">
        <f t="shared" si="2"/>
        <v>3027</v>
      </c>
      <c r="G22" s="316">
        <f>AT3A_Schools_PS!N23+AT3B_Schools_UPS!N23+AT3C_Schools_UPS!N23</f>
        <v>3021</v>
      </c>
      <c r="H22" s="317">
        <f t="shared" si="3"/>
        <v>6</v>
      </c>
      <c r="I22" s="599"/>
      <c r="J22" s="489"/>
      <c r="K22" s="318">
        <v>1</v>
      </c>
      <c r="L22" s="318"/>
      <c r="M22" s="318"/>
      <c r="N22" s="318">
        <v>0</v>
      </c>
      <c r="O22" s="318">
        <v>0</v>
      </c>
      <c r="P22" s="318">
        <v>5</v>
      </c>
      <c r="Q22" s="318">
        <f t="shared" si="4"/>
        <v>6</v>
      </c>
    </row>
    <row r="23" spans="1:17" ht="12.75" x14ac:dyDescent="0.2">
      <c r="A23" s="316">
        <f>AT3A_Schools_PS!A24</f>
        <v>15</v>
      </c>
      <c r="B23" s="316" t="str">
        <f>AT3A_Schools_PS!B24</f>
        <v>15-BASTI</v>
      </c>
      <c r="C23" s="316">
        <f>AT3A_Schools_PS!H24</f>
        <v>1749</v>
      </c>
      <c r="D23" s="316">
        <f>AT3B_Schools_UPS!H24</f>
        <v>16</v>
      </c>
      <c r="E23" s="316">
        <f>AT3C_Schools_UPS!H24</f>
        <v>776</v>
      </c>
      <c r="F23" s="316">
        <f t="shared" si="2"/>
        <v>2541</v>
      </c>
      <c r="G23" s="316">
        <f>AT3A_Schools_PS!N24+AT3B_Schools_UPS!N24+AT3C_Schools_UPS!N24</f>
        <v>2539</v>
      </c>
      <c r="H23" s="317">
        <f t="shared" si="3"/>
        <v>2</v>
      </c>
      <c r="I23" s="599"/>
      <c r="J23" s="489"/>
      <c r="K23" s="318">
        <v>2</v>
      </c>
      <c r="L23" s="318"/>
      <c r="M23" s="318"/>
      <c r="N23" s="318">
        <v>0</v>
      </c>
      <c r="O23" s="318">
        <v>0</v>
      </c>
      <c r="P23" s="318">
        <v>0</v>
      </c>
      <c r="Q23" s="318">
        <f t="shared" si="4"/>
        <v>2</v>
      </c>
    </row>
    <row r="24" spans="1:17" ht="12.75" x14ac:dyDescent="0.2">
      <c r="A24" s="316">
        <f>AT3A_Schools_PS!A25</f>
        <v>16</v>
      </c>
      <c r="B24" s="316" t="str">
        <f>AT3A_Schools_PS!B25</f>
        <v>16-BHADOHI</v>
      </c>
      <c r="C24" s="316">
        <f>AT3A_Schools_PS!H25</f>
        <v>753</v>
      </c>
      <c r="D24" s="316">
        <f>AT3B_Schools_UPS!H25</f>
        <v>8</v>
      </c>
      <c r="E24" s="316">
        <f>AT3C_Schools_UPS!H25</f>
        <v>398</v>
      </c>
      <c r="F24" s="316">
        <f t="shared" si="2"/>
        <v>1159</v>
      </c>
      <c r="G24" s="316">
        <f>AT3A_Schools_PS!N25+AT3B_Schools_UPS!N25+AT3C_Schools_UPS!N25</f>
        <v>1154</v>
      </c>
      <c r="H24" s="317">
        <f t="shared" si="3"/>
        <v>5</v>
      </c>
      <c r="I24" s="599"/>
      <c r="J24" s="489"/>
      <c r="K24" s="318">
        <v>0</v>
      </c>
      <c r="L24" s="318"/>
      <c r="M24" s="318"/>
      <c r="N24" s="318">
        <v>0</v>
      </c>
      <c r="O24" s="318">
        <v>0</v>
      </c>
      <c r="P24" s="318">
        <v>5</v>
      </c>
      <c r="Q24" s="318">
        <f t="shared" si="4"/>
        <v>5</v>
      </c>
    </row>
    <row r="25" spans="1:17" ht="12.75" x14ac:dyDescent="0.2">
      <c r="A25" s="316">
        <f>AT3A_Schools_PS!A26</f>
        <v>17</v>
      </c>
      <c r="B25" s="316" t="str">
        <f>AT3A_Schools_PS!B26</f>
        <v>17-BIJNOUR</v>
      </c>
      <c r="C25" s="316">
        <f>AT3A_Schools_PS!H26</f>
        <v>1794</v>
      </c>
      <c r="D25" s="316">
        <f>AT3B_Schools_UPS!H26</f>
        <v>21</v>
      </c>
      <c r="E25" s="316">
        <f>AT3C_Schools_UPS!H26</f>
        <v>892</v>
      </c>
      <c r="F25" s="316">
        <f t="shared" si="2"/>
        <v>2707</v>
      </c>
      <c r="G25" s="316">
        <f>AT3A_Schools_PS!N26+AT3B_Schools_UPS!N26+AT3C_Schools_UPS!N26</f>
        <v>2707</v>
      </c>
      <c r="H25" s="317">
        <f t="shared" si="3"/>
        <v>0</v>
      </c>
      <c r="I25" s="599"/>
      <c r="J25" s="489"/>
      <c r="K25" s="318">
        <v>0</v>
      </c>
      <c r="L25" s="318"/>
      <c r="M25" s="318"/>
      <c r="N25" s="318">
        <v>0</v>
      </c>
      <c r="O25" s="318">
        <v>0</v>
      </c>
      <c r="P25" s="318">
        <v>0</v>
      </c>
      <c r="Q25" s="318">
        <f t="shared" si="4"/>
        <v>0</v>
      </c>
    </row>
    <row r="26" spans="1:17" ht="12.75" x14ac:dyDescent="0.2">
      <c r="A26" s="316">
        <f>AT3A_Schools_PS!A27</f>
        <v>18</v>
      </c>
      <c r="B26" s="316" t="str">
        <f>AT3A_Schools_PS!B27</f>
        <v>18-BULANDSHAHAR</v>
      </c>
      <c r="C26" s="316">
        <f>AT3A_Schools_PS!H27</f>
        <v>1637</v>
      </c>
      <c r="D26" s="316">
        <f>AT3B_Schools_UPS!H27</f>
        <v>13</v>
      </c>
      <c r="E26" s="316">
        <f>AT3C_Schools_UPS!H27</f>
        <v>964</v>
      </c>
      <c r="F26" s="316">
        <f t="shared" si="2"/>
        <v>2614</v>
      </c>
      <c r="G26" s="316">
        <f>AT3A_Schools_PS!N27+AT3B_Schools_UPS!N27+AT3C_Schools_UPS!N27</f>
        <v>2447</v>
      </c>
      <c r="H26" s="317">
        <f t="shared" si="3"/>
        <v>167</v>
      </c>
      <c r="I26" s="599"/>
      <c r="J26" s="489"/>
      <c r="K26" s="318">
        <v>0</v>
      </c>
      <c r="L26" s="318"/>
      <c r="M26" s="318"/>
      <c r="N26" s="318">
        <v>0</v>
      </c>
      <c r="O26" s="318">
        <v>0</v>
      </c>
      <c r="P26" s="318">
        <v>167</v>
      </c>
      <c r="Q26" s="318">
        <f t="shared" si="4"/>
        <v>167</v>
      </c>
    </row>
    <row r="27" spans="1:17" ht="12.75" x14ac:dyDescent="0.2">
      <c r="A27" s="316">
        <f>AT3A_Schools_PS!A28</f>
        <v>19</v>
      </c>
      <c r="B27" s="316" t="str">
        <f>AT3A_Schools_PS!B28</f>
        <v>19-CHANDAULI</v>
      </c>
      <c r="C27" s="316">
        <f>AT3A_Schools_PS!H28</f>
        <v>1002</v>
      </c>
      <c r="D27" s="316">
        <f>AT3B_Schools_UPS!H28</f>
        <v>4</v>
      </c>
      <c r="E27" s="316">
        <f>AT3C_Schools_UPS!H28</f>
        <v>546</v>
      </c>
      <c r="F27" s="316">
        <f t="shared" si="2"/>
        <v>1552</v>
      </c>
      <c r="G27" s="316">
        <f>AT3A_Schools_PS!N28+AT3B_Schools_UPS!N28+AT3C_Schools_UPS!N28</f>
        <v>1551</v>
      </c>
      <c r="H27" s="317">
        <f t="shared" si="3"/>
        <v>1</v>
      </c>
      <c r="I27" s="599"/>
      <c r="J27" s="489"/>
      <c r="K27" s="318">
        <v>1</v>
      </c>
      <c r="L27" s="318"/>
      <c r="M27" s="318"/>
      <c r="N27" s="318">
        <v>0</v>
      </c>
      <c r="O27" s="318">
        <v>0</v>
      </c>
      <c r="P27" s="318">
        <v>0</v>
      </c>
      <c r="Q27" s="318">
        <f t="shared" si="4"/>
        <v>1</v>
      </c>
    </row>
    <row r="28" spans="1:17" ht="12.75" x14ac:dyDescent="0.2">
      <c r="A28" s="316">
        <f>AT3A_Schools_PS!A29</f>
        <v>20</v>
      </c>
      <c r="B28" s="316" t="str">
        <f>AT3A_Schools_PS!B29</f>
        <v>20-CHITRAKOOT</v>
      </c>
      <c r="C28" s="316">
        <f>AT3A_Schools_PS!H29</f>
        <v>989</v>
      </c>
      <c r="D28" s="316">
        <f>AT3B_Schools_UPS!H29</f>
        <v>4</v>
      </c>
      <c r="E28" s="316">
        <f>AT3C_Schools_UPS!H29</f>
        <v>476</v>
      </c>
      <c r="F28" s="316">
        <f t="shared" si="2"/>
        <v>1469</v>
      </c>
      <c r="G28" s="316">
        <f>AT3A_Schools_PS!N29+AT3B_Schools_UPS!N29+AT3C_Schools_UPS!N29</f>
        <v>1469</v>
      </c>
      <c r="H28" s="317">
        <f t="shared" si="3"/>
        <v>0</v>
      </c>
      <c r="I28" s="599"/>
      <c r="J28" s="489"/>
      <c r="K28" s="318">
        <v>0</v>
      </c>
      <c r="L28" s="318"/>
      <c r="M28" s="318"/>
      <c r="N28" s="318">
        <v>0</v>
      </c>
      <c r="O28" s="318">
        <v>0</v>
      </c>
      <c r="P28" s="318">
        <v>0</v>
      </c>
      <c r="Q28" s="318">
        <f t="shared" si="4"/>
        <v>0</v>
      </c>
    </row>
    <row r="29" spans="1:17" ht="12.75" x14ac:dyDescent="0.2">
      <c r="A29" s="316">
        <f>AT3A_Schools_PS!A30</f>
        <v>21</v>
      </c>
      <c r="B29" s="316" t="str">
        <f>AT3A_Schools_PS!B30</f>
        <v>21-AMETHI</v>
      </c>
      <c r="C29" s="316">
        <f>AT3A_Schools_PS!H30</f>
        <v>1337</v>
      </c>
      <c r="D29" s="316">
        <f>AT3B_Schools_UPS!H30</f>
        <v>0</v>
      </c>
      <c r="E29" s="316">
        <f>AT3C_Schools_UPS!H30</f>
        <v>512</v>
      </c>
      <c r="F29" s="316">
        <f t="shared" si="2"/>
        <v>1849</v>
      </c>
      <c r="G29" s="316">
        <f>AT3A_Schools_PS!N30+AT3B_Schools_UPS!N30+AT3C_Schools_UPS!N30</f>
        <v>1846</v>
      </c>
      <c r="H29" s="317">
        <f t="shared" si="3"/>
        <v>3</v>
      </c>
      <c r="I29" s="599"/>
      <c r="J29" s="489"/>
      <c r="K29" s="318">
        <v>3</v>
      </c>
      <c r="L29" s="318"/>
      <c r="M29" s="318"/>
      <c r="N29" s="318">
        <v>0</v>
      </c>
      <c r="O29" s="318">
        <v>0</v>
      </c>
      <c r="P29" s="318">
        <v>0</v>
      </c>
      <c r="Q29" s="318">
        <f t="shared" si="4"/>
        <v>3</v>
      </c>
    </row>
    <row r="30" spans="1:17" ht="12.75" x14ac:dyDescent="0.2">
      <c r="A30" s="316">
        <f>AT3A_Schools_PS!A31</f>
        <v>22</v>
      </c>
      <c r="B30" s="316" t="str">
        <f>AT3A_Schools_PS!B31</f>
        <v>22-DEORIA</v>
      </c>
      <c r="C30" s="316">
        <f>AT3A_Schools_PS!H31</f>
        <v>1919</v>
      </c>
      <c r="D30" s="316">
        <f>AT3B_Schools_UPS!H31</f>
        <v>40</v>
      </c>
      <c r="E30" s="316">
        <f>AT3C_Schools_UPS!H31</f>
        <v>909</v>
      </c>
      <c r="F30" s="316">
        <f t="shared" si="2"/>
        <v>2868</v>
      </c>
      <c r="G30" s="316">
        <f>AT3A_Schools_PS!N31+AT3B_Schools_UPS!N31+AT3C_Schools_UPS!N31</f>
        <v>2865</v>
      </c>
      <c r="H30" s="317">
        <f t="shared" si="3"/>
        <v>3</v>
      </c>
      <c r="I30" s="599"/>
      <c r="J30" s="489"/>
      <c r="K30" s="318">
        <v>1</v>
      </c>
      <c r="L30" s="318"/>
      <c r="M30" s="318"/>
      <c r="N30" s="318">
        <v>0</v>
      </c>
      <c r="O30" s="318">
        <v>0</v>
      </c>
      <c r="P30" s="318">
        <v>2</v>
      </c>
      <c r="Q30" s="318">
        <f t="shared" si="4"/>
        <v>3</v>
      </c>
    </row>
    <row r="31" spans="1:17" ht="12.75" x14ac:dyDescent="0.2">
      <c r="A31" s="316">
        <f>AT3A_Schools_PS!A32</f>
        <v>23</v>
      </c>
      <c r="B31" s="316" t="str">
        <f>AT3A_Schools_PS!B32</f>
        <v>23-ETAH</v>
      </c>
      <c r="C31" s="316">
        <f>AT3A_Schools_PS!H32</f>
        <v>1364</v>
      </c>
      <c r="D31" s="316">
        <f>AT3B_Schools_UPS!H32</f>
        <v>10</v>
      </c>
      <c r="E31" s="316">
        <f>AT3C_Schools_UPS!H32</f>
        <v>656</v>
      </c>
      <c r="F31" s="316">
        <f t="shared" si="2"/>
        <v>2030</v>
      </c>
      <c r="G31" s="316">
        <f>AT3A_Schools_PS!N32+AT3B_Schools_UPS!N32+AT3C_Schools_UPS!N32</f>
        <v>2030</v>
      </c>
      <c r="H31" s="317">
        <f t="shared" si="3"/>
        <v>0</v>
      </c>
      <c r="I31" s="599"/>
      <c r="J31" s="489"/>
      <c r="K31" s="318">
        <v>0</v>
      </c>
      <c r="L31" s="318"/>
      <c r="M31" s="318"/>
      <c r="N31" s="318">
        <v>0</v>
      </c>
      <c r="O31" s="318">
        <v>0</v>
      </c>
      <c r="P31" s="318">
        <v>0</v>
      </c>
      <c r="Q31" s="318">
        <f t="shared" si="4"/>
        <v>0</v>
      </c>
    </row>
    <row r="32" spans="1:17" ht="12.75" x14ac:dyDescent="0.2">
      <c r="A32" s="316">
        <f>AT3A_Schools_PS!A33</f>
        <v>24</v>
      </c>
      <c r="B32" s="316" t="str">
        <f>AT3A_Schools_PS!B33</f>
        <v>24-FAIZABAD</v>
      </c>
      <c r="C32" s="316">
        <f>AT3A_Schools_PS!H33</f>
        <v>1539</v>
      </c>
      <c r="D32" s="316">
        <f>AT3B_Schools_UPS!H33</f>
        <v>16</v>
      </c>
      <c r="E32" s="316">
        <f>AT3C_Schools_UPS!H33</f>
        <v>702</v>
      </c>
      <c r="F32" s="316">
        <f t="shared" si="2"/>
        <v>2257</v>
      </c>
      <c r="G32" s="316">
        <f>AT3A_Schools_PS!N33+AT3B_Schools_UPS!N33+AT3C_Schools_UPS!N33</f>
        <v>2257</v>
      </c>
      <c r="H32" s="317">
        <f t="shared" si="3"/>
        <v>0</v>
      </c>
      <c r="I32" s="599"/>
      <c r="J32" s="489"/>
      <c r="K32" s="318">
        <v>0</v>
      </c>
      <c r="L32" s="318"/>
      <c r="M32" s="318"/>
      <c r="N32" s="318">
        <v>0</v>
      </c>
      <c r="O32" s="318">
        <v>0</v>
      </c>
      <c r="P32" s="318">
        <v>0</v>
      </c>
      <c r="Q32" s="318">
        <f t="shared" si="4"/>
        <v>0</v>
      </c>
    </row>
    <row r="33" spans="1:17" ht="12.75" x14ac:dyDescent="0.2">
      <c r="A33" s="316">
        <f>AT3A_Schools_PS!A34</f>
        <v>25</v>
      </c>
      <c r="B33" s="316" t="str">
        <f>AT3A_Schools_PS!B34</f>
        <v>25-FARRUKHABAD</v>
      </c>
      <c r="C33" s="316">
        <f>AT3A_Schools_PS!H34</f>
        <v>1290</v>
      </c>
      <c r="D33" s="316">
        <f>AT3B_Schools_UPS!H34</f>
        <v>13</v>
      </c>
      <c r="E33" s="316">
        <f>AT3C_Schools_UPS!H34</f>
        <v>672</v>
      </c>
      <c r="F33" s="316">
        <f t="shared" si="2"/>
        <v>1975</v>
      </c>
      <c r="G33" s="316">
        <f>AT3A_Schools_PS!N34+AT3B_Schools_UPS!N34+AT3C_Schools_UPS!N34</f>
        <v>1974</v>
      </c>
      <c r="H33" s="317">
        <f t="shared" si="3"/>
        <v>1</v>
      </c>
      <c r="I33" s="599"/>
      <c r="J33" s="489"/>
      <c r="K33" s="318">
        <v>1</v>
      </c>
      <c r="L33" s="318"/>
      <c r="M33" s="318"/>
      <c r="N33" s="318">
        <v>0</v>
      </c>
      <c r="O33" s="318">
        <v>0</v>
      </c>
      <c r="P33" s="318">
        <v>0</v>
      </c>
      <c r="Q33" s="318">
        <f t="shared" si="4"/>
        <v>1</v>
      </c>
    </row>
    <row r="34" spans="1:17" ht="12.75" x14ac:dyDescent="0.2">
      <c r="A34" s="316">
        <f>AT3A_Schools_PS!A35</f>
        <v>26</v>
      </c>
      <c r="B34" s="316" t="str">
        <f>AT3A_Schools_PS!B35</f>
        <v>26-FATEHPUR</v>
      </c>
      <c r="C34" s="316">
        <f>AT3A_Schools_PS!H35</f>
        <v>1937</v>
      </c>
      <c r="D34" s="316">
        <f>AT3B_Schools_UPS!H35</f>
        <v>12</v>
      </c>
      <c r="E34" s="316">
        <f>AT3C_Schools_UPS!H35</f>
        <v>869</v>
      </c>
      <c r="F34" s="316">
        <f t="shared" si="2"/>
        <v>2818</v>
      </c>
      <c r="G34" s="316">
        <f>AT3A_Schools_PS!N35+AT3B_Schools_UPS!N35+AT3C_Schools_UPS!N35</f>
        <v>2818</v>
      </c>
      <c r="H34" s="317">
        <f t="shared" si="3"/>
        <v>0</v>
      </c>
      <c r="I34" s="599"/>
      <c r="J34" s="489"/>
      <c r="K34" s="318">
        <v>0</v>
      </c>
      <c r="L34" s="318"/>
      <c r="M34" s="318"/>
      <c r="N34" s="318">
        <v>0</v>
      </c>
      <c r="O34" s="318">
        <v>0</v>
      </c>
      <c r="P34" s="318">
        <v>0</v>
      </c>
      <c r="Q34" s="318">
        <f t="shared" si="4"/>
        <v>0</v>
      </c>
    </row>
    <row r="35" spans="1:17" ht="12.75" x14ac:dyDescent="0.2">
      <c r="A35" s="316">
        <f>AT3A_Schools_PS!A36</f>
        <v>27</v>
      </c>
      <c r="B35" s="316" t="str">
        <f>AT3A_Schools_PS!B36</f>
        <v>27-FIROZABAD</v>
      </c>
      <c r="C35" s="316">
        <f>AT3A_Schools_PS!H36</f>
        <v>1563</v>
      </c>
      <c r="D35" s="316">
        <f>AT3B_Schools_UPS!H36</f>
        <v>18</v>
      </c>
      <c r="E35" s="316">
        <f>AT3C_Schools_UPS!H36</f>
        <v>716</v>
      </c>
      <c r="F35" s="316">
        <f t="shared" si="2"/>
        <v>2297</v>
      </c>
      <c r="G35" s="316">
        <f>AT3A_Schools_PS!N36+AT3B_Schools_UPS!N36+AT3C_Schools_UPS!N36</f>
        <v>2262</v>
      </c>
      <c r="H35" s="317">
        <f t="shared" si="3"/>
        <v>35</v>
      </c>
      <c r="I35" s="600"/>
      <c r="J35" s="489"/>
      <c r="K35" s="318">
        <v>0</v>
      </c>
      <c r="L35" s="318"/>
      <c r="M35" s="318"/>
      <c r="N35" s="318">
        <v>0</v>
      </c>
      <c r="O35" s="318">
        <v>35</v>
      </c>
      <c r="P35" s="318">
        <v>0</v>
      </c>
      <c r="Q35" s="318">
        <f t="shared" si="4"/>
        <v>35</v>
      </c>
    </row>
    <row r="36" spans="1:17" ht="12.75" x14ac:dyDescent="0.2">
      <c r="A36" s="316">
        <f>AT3A_Schools_PS!A37</f>
        <v>28</v>
      </c>
      <c r="B36" s="316" t="str">
        <f>AT3A_Schools_PS!B37</f>
        <v>28-G.B. NAGAR</v>
      </c>
      <c r="C36" s="316">
        <f>AT3A_Schools_PS!H37</f>
        <v>471</v>
      </c>
      <c r="D36" s="316">
        <f>AT3B_Schools_UPS!H37</f>
        <v>6</v>
      </c>
      <c r="E36" s="316">
        <f>AT3C_Schools_UPS!H37</f>
        <v>267</v>
      </c>
      <c r="F36" s="316">
        <f t="shared" si="2"/>
        <v>744</v>
      </c>
      <c r="G36" s="316">
        <f>AT3A_Schools_PS!N37+AT3B_Schools_UPS!N37+AT3C_Schools_UPS!N37</f>
        <v>744</v>
      </c>
      <c r="H36" s="317">
        <f t="shared" si="3"/>
        <v>0</v>
      </c>
      <c r="I36" s="601"/>
      <c r="J36" s="489"/>
      <c r="K36" s="318">
        <v>0</v>
      </c>
      <c r="L36" s="318"/>
      <c r="M36" s="318"/>
      <c r="N36" s="318">
        <v>0</v>
      </c>
      <c r="O36" s="318">
        <v>0</v>
      </c>
      <c r="P36" s="318">
        <v>0</v>
      </c>
      <c r="Q36" s="318">
        <f t="shared" si="4"/>
        <v>0</v>
      </c>
    </row>
    <row r="37" spans="1:17" ht="12.75" x14ac:dyDescent="0.2">
      <c r="A37" s="316">
        <f>AT3A_Schools_PS!A38</f>
        <v>29</v>
      </c>
      <c r="B37" s="316" t="str">
        <f>AT3A_Schools_PS!B38</f>
        <v>29-GHAZIPUR</v>
      </c>
      <c r="C37" s="316">
        <f>AT3A_Schools_PS!H38</f>
        <v>2009</v>
      </c>
      <c r="D37" s="316">
        <f>AT3B_Schools_UPS!H38</f>
        <v>24</v>
      </c>
      <c r="E37" s="316">
        <f>AT3C_Schools_UPS!H38</f>
        <v>982</v>
      </c>
      <c r="F37" s="316">
        <f t="shared" si="2"/>
        <v>3015</v>
      </c>
      <c r="G37" s="316">
        <f>AT3A_Schools_PS!N38+AT3B_Schools_UPS!N38+AT3C_Schools_UPS!N38</f>
        <v>3012</v>
      </c>
      <c r="H37" s="317">
        <f t="shared" si="3"/>
        <v>3</v>
      </c>
      <c r="I37" s="601"/>
      <c r="J37" s="489"/>
      <c r="K37" s="318">
        <v>3</v>
      </c>
      <c r="L37" s="318"/>
      <c r="M37" s="318"/>
      <c r="N37" s="318">
        <v>0</v>
      </c>
      <c r="O37" s="318">
        <v>0</v>
      </c>
      <c r="P37" s="318">
        <v>0</v>
      </c>
      <c r="Q37" s="318">
        <f t="shared" si="4"/>
        <v>3</v>
      </c>
    </row>
    <row r="38" spans="1:17" ht="12.75" x14ac:dyDescent="0.2">
      <c r="A38" s="316">
        <f>AT3A_Schools_PS!A39</f>
        <v>30</v>
      </c>
      <c r="B38" s="316" t="str">
        <f>AT3A_Schools_PS!B39</f>
        <v>30-GHAZIYABAD</v>
      </c>
      <c r="C38" s="316">
        <f>AT3A_Schools_PS!H39</f>
        <v>400</v>
      </c>
      <c r="D38" s="316">
        <f>AT3B_Schools_UPS!H39</f>
        <v>13</v>
      </c>
      <c r="E38" s="316">
        <f>AT3C_Schools_UPS!H39</f>
        <v>260</v>
      </c>
      <c r="F38" s="316">
        <f t="shared" si="2"/>
        <v>673</v>
      </c>
      <c r="G38" s="316">
        <f>AT3A_Schools_PS!N39+AT3B_Schools_UPS!N39+AT3C_Schools_UPS!N39</f>
        <v>673</v>
      </c>
      <c r="H38" s="317">
        <f t="shared" si="3"/>
        <v>0</v>
      </c>
      <c r="I38" s="601"/>
      <c r="J38" s="489"/>
      <c r="K38" s="318">
        <v>0</v>
      </c>
      <c r="L38" s="318"/>
      <c r="M38" s="318"/>
      <c r="N38" s="318">
        <v>0</v>
      </c>
      <c r="O38" s="318">
        <v>0</v>
      </c>
      <c r="P38" s="318">
        <v>0</v>
      </c>
      <c r="Q38" s="318">
        <f t="shared" si="4"/>
        <v>0</v>
      </c>
    </row>
    <row r="39" spans="1:17" ht="12.75" x14ac:dyDescent="0.2">
      <c r="A39" s="316">
        <f>AT3A_Schools_PS!A40</f>
        <v>31</v>
      </c>
      <c r="B39" s="316" t="str">
        <f>AT3A_Schools_PS!B40</f>
        <v>31-GONDA</v>
      </c>
      <c r="C39" s="316">
        <f>AT3A_Schools_PS!H40</f>
        <v>2232</v>
      </c>
      <c r="D39" s="316">
        <f>AT3B_Schools_UPS!H40</f>
        <v>26</v>
      </c>
      <c r="E39" s="316">
        <f>AT3C_Schools_UPS!H40</f>
        <v>951</v>
      </c>
      <c r="F39" s="316">
        <f t="shared" si="2"/>
        <v>3209</v>
      </c>
      <c r="G39" s="316">
        <f>AT3A_Schools_PS!N40+AT3B_Schools_UPS!N40+AT3C_Schools_UPS!N40</f>
        <v>3209</v>
      </c>
      <c r="H39" s="317">
        <f t="shared" si="3"/>
        <v>0</v>
      </c>
      <c r="I39" s="601"/>
      <c r="J39" s="489"/>
      <c r="K39" s="318">
        <v>0</v>
      </c>
      <c r="L39" s="318"/>
      <c r="M39" s="318"/>
      <c r="N39" s="318">
        <v>0</v>
      </c>
      <c r="O39" s="318">
        <v>0</v>
      </c>
      <c r="P39" s="318">
        <v>0</v>
      </c>
      <c r="Q39" s="318">
        <f t="shared" si="4"/>
        <v>0</v>
      </c>
    </row>
    <row r="40" spans="1:17" ht="12.75" x14ac:dyDescent="0.2">
      <c r="A40" s="316">
        <f>AT3A_Schools_PS!A41</f>
        <v>32</v>
      </c>
      <c r="B40" s="316" t="str">
        <f>AT3A_Schools_PS!B41</f>
        <v>32-GORAKHPUR</v>
      </c>
      <c r="C40" s="316">
        <f>AT3A_Schools_PS!H41</f>
        <v>2169</v>
      </c>
      <c r="D40" s="316">
        <f>AT3B_Schools_UPS!H41</f>
        <v>34</v>
      </c>
      <c r="E40" s="316">
        <f>AT3C_Schools_UPS!H41</f>
        <v>1018</v>
      </c>
      <c r="F40" s="316">
        <f t="shared" si="2"/>
        <v>3221</v>
      </c>
      <c r="G40" s="316">
        <f>AT3A_Schools_PS!N41+AT3B_Schools_UPS!N41+AT3C_Schools_UPS!N41</f>
        <v>3221</v>
      </c>
      <c r="H40" s="317">
        <f t="shared" si="3"/>
        <v>0</v>
      </c>
      <c r="I40" s="601"/>
      <c r="J40" s="489"/>
      <c r="K40" s="318">
        <v>0</v>
      </c>
      <c r="L40" s="318"/>
      <c r="M40" s="318"/>
      <c r="N40" s="318">
        <v>0</v>
      </c>
      <c r="O40" s="318">
        <v>0</v>
      </c>
      <c r="P40" s="318">
        <v>0</v>
      </c>
      <c r="Q40" s="318">
        <f t="shared" si="4"/>
        <v>0</v>
      </c>
    </row>
    <row r="41" spans="1:17" ht="12.75" x14ac:dyDescent="0.2">
      <c r="A41" s="316">
        <f>AT3A_Schools_PS!A42</f>
        <v>33</v>
      </c>
      <c r="B41" s="316" t="str">
        <f>AT3A_Schools_PS!B42</f>
        <v>33-HAMEERPUR</v>
      </c>
      <c r="C41" s="316">
        <f>AT3A_Schools_PS!H42</f>
        <v>801</v>
      </c>
      <c r="D41" s="316">
        <f>AT3B_Schools_UPS!H42</f>
        <v>5</v>
      </c>
      <c r="E41" s="316">
        <f>AT3C_Schools_UPS!H42</f>
        <v>425</v>
      </c>
      <c r="F41" s="316">
        <f t="shared" si="2"/>
        <v>1231</v>
      </c>
      <c r="G41" s="316">
        <f>AT3A_Schools_PS!N42+AT3B_Schools_UPS!N42+AT3C_Schools_UPS!N42</f>
        <v>1231</v>
      </c>
      <c r="H41" s="317">
        <f t="shared" si="3"/>
        <v>0</v>
      </c>
      <c r="I41" s="601"/>
      <c r="J41" s="489"/>
      <c r="K41" s="318">
        <v>0</v>
      </c>
      <c r="L41" s="318"/>
      <c r="M41" s="318"/>
      <c r="N41" s="318">
        <v>0</v>
      </c>
      <c r="O41" s="318">
        <v>0</v>
      </c>
      <c r="P41" s="318">
        <v>0</v>
      </c>
      <c r="Q41" s="318">
        <f t="shared" si="4"/>
        <v>0</v>
      </c>
    </row>
    <row r="42" spans="1:17" ht="12.75" x14ac:dyDescent="0.2">
      <c r="A42" s="316">
        <f>AT3A_Schools_PS!A43</f>
        <v>34</v>
      </c>
      <c r="B42" s="316" t="str">
        <f>AT3A_Schools_PS!B43</f>
        <v>34-HARDOI</v>
      </c>
      <c r="C42" s="316">
        <f>AT3A_Schools_PS!H43</f>
        <v>2847</v>
      </c>
      <c r="D42" s="316">
        <f>AT3B_Schools_UPS!H43</f>
        <v>6</v>
      </c>
      <c r="E42" s="316">
        <f>AT3C_Schools_UPS!H43</f>
        <v>1140</v>
      </c>
      <c r="F42" s="316">
        <f t="shared" si="2"/>
        <v>3993</v>
      </c>
      <c r="G42" s="316">
        <f>AT3A_Schools_PS!N43+AT3B_Schools_UPS!N43+AT3C_Schools_UPS!N43</f>
        <v>3993</v>
      </c>
      <c r="H42" s="317">
        <f t="shared" si="3"/>
        <v>0</v>
      </c>
      <c r="I42" s="601"/>
      <c r="J42" s="489"/>
      <c r="K42" s="318">
        <v>0</v>
      </c>
      <c r="L42" s="318"/>
      <c r="M42" s="318"/>
      <c r="N42" s="318">
        <v>0</v>
      </c>
      <c r="O42" s="318">
        <v>0</v>
      </c>
      <c r="P42" s="318">
        <v>0</v>
      </c>
      <c r="Q42" s="318">
        <f t="shared" si="4"/>
        <v>0</v>
      </c>
    </row>
    <row r="43" spans="1:17" ht="12.75" x14ac:dyDescent="0.2">
      <c r="A43" s="316">
        <f>AT3A_Schools_PS!A44</f>
        <v>35</v>
      </c>
      <c r="B43" s="316" t="str">
        <f>AT3A_Schools_PS!B44</f>
        <v>35-HATHRAS</v>
      </c>
      <c r="C43" s="316">
        <f>AT3A_Schools_PS!H44</f>
        <v>1055</v>
      </c>
      <c r="D43" s="316">
        <f>AT3B_Schools_UPS!H44</f>
        <v>21</v>
      </c>
      <c r="E43" s="316">
        <f>AT3C_Schools_UPS!H44</f>
        <v>510</v>
      </c>
      <c r="F43" s="316">
        <f t="shared" si="2"/>
        <v>1586</v>
      </c>
      <c r="G43" s="316">
        <f>AT3A_Schools_PS!N44+AT3B_Schools_UPS!N44+AT3C_Schools_UPS!N44</f>
        <v>1586</v>
      </c>
      <c r="H43" s="317">
        <f t="shared" si="3"/>
        <v>0</v>
      </c>
      <c r="I43" s="601"/>
      <c r="J43" s="489"/>
      <c r="K43" s="318">
        <v>0</v>
      </c>
      <c r="L43" s="318"/>
      <c r="M43" s="318"/>
      <c r="N43" s="318">
        <v>0</v>
      </c>
      <c r="O43" s="318">
        <v>0</v>
      </c>
      <c r="P43" s="318">
        <v>0</v>
      </c>
      <c r="Q43" s="318">
        <f t="shared" si="4"/>
        <v>0</v>
      </c>
    </row>
    <row r="44" spans="1:17" ht="12.75" x14ac:dyDescent="0.2">
      <c r="A44" s="316">
        <f>AT3A_Schools_PS!A45</f>
        <v>36</v>
      </c>
      <c r="B44" s="316" t="str">
        <f>AT3A_Schools_PS!B45</f>
        <v>36-ITAWAH</v>
      </c>
      <c r="C44" s="316">
        <f>AT3A_Schools_PS!H45</f>
        <v>1238</v>
      </c>
      <c r="D44" s="316">
        <f>AT3B_Schools_UPS!H45</f>
        <v>15</v>
      </c>
      <c r="E44" s="316">
        <f>AT3C_Schools_UPS!H45</f>
        <v>631</v>
      </c>
      <c r="F44" s="316">
        <f t="shared" si="2"/>
        <v>1884</v>
      </c>
      <c r="G44" s="316">
        <f>AT3A_Schools_PS!N45+AT3B_Schools_UPS!N45+AT3C_Schools_UPS!N45</f>
        <v>1884</v>
      </c>
      <c r="H44" s="317">
        <f t="shared" si="3"/>
        <v>0</v>
      </c>
      <c r="I44" s="601"/>
      <c r="J44" s="489"/>
      <c r="K44" s="318">
        <v>0</v>
      </c>
      <c r="L44" s="318"/>
      <c r="M44" s="318"/>
      <c r="N44" s="318">
        <v>0</v>
      </c>
      <c r="O44" s="318">
        <v>0</v>
      </c>
      <c r="P44" s="318">
        <v>0</v>
      </c>
      <c r="Q44" s="318">
        <f t="shared" si="4"/>
        <v>0</v>
      </c>
    </row>
    <row r="45" spans="1:17" ht="12.75" x14ac:dyDescent="0.2">
      <c r="A45" s="316">
        <f>AT3A_Schools_PS!A46</f>
        <v>37</v>
      </c>
      <c r="B45" s="316" t="str">
        <f>AT3A_Schools_PS!B46</f>
        <v>37-J.P. NAGAR</v>
      </c>
      <c r="C45" s="316">
        <f>AT3A_Schools_PS!H46</f>
        <v>1079</v>
      </c>
      <c r="D45" s="316">
        <f>AT3B_Schools_UPS!H46</f>
        <v>10</v>
      </c>
      <c r="E45" s="316">
        <f>AT3C_Schools_UPS!H46</f>
        <v>531</v>
      </c>
      <c r="F45" s="316">
        <f t="shared" si="2"/>
        <v>1620</v>
      </c>
      <c r="G45" s="316">
        <f>AT3A_Schools_PS!N46+AT3B_Schools_UPS!N46+AT3C_Schools_UPS!N46</f>
        <v>1620</v>
      </c>
      <c r="H45" s="317">
        <f t="shared" si="3"/>
        <v>0</v>
      </c>
      <c r="I45" s="601"/>
      <c r="J45" s="489"/>
      <c r="K45" s="318">
        <v>0</v>
      </c>
      <c r="L45" s="318"/>
      <c r="M45" s="318"/>
      <c r="N45" s="318">
        <v>0</v>
      </c>
      <c r="O45" s="318">
        <v>0</v>
      </c>
      <c r="P45" s="318">
        <v>0</v>
      </c>
      <c r="Q45" s="318">
        <f t="shared" si="4"/>
        <v>0</v>
      </c>
    </row>
    <row r="46" spans="1:17" ht="12.75" x14ac:dyDescent="0.2">
      <c r="A46" s="316">
        <f>AT3A_Schools_PS!A47</f>
        <v>38</v>
      </c>
      <c r="B46" s="316" t="str">
        <f>AT3A_Schools_PS!B47</f>
        <v>38-JALAUN</v>
      </c>
      <c r="C46" s="316">
        <f>AT3A_Schools_PS!H47</f>
        <v>1256</v>
      </c>
      <c r="D46" s="316">
        <f>AT3B_Schools_UPS!H47</f>
        <v>12</v>
      </c>
      <c r="E46" s="316">
        <f>AT3C_Schools_UPS!H47</f>
        <v>654</v>
      </c>
      <c r="F46" s="316">
        <f t="shared" si="2"/>
        <v>1922</v>
      </c>
      <c r="G46" s="316">
        <f>AT3A_Schools_PS!N47+AT3B_Schools_UPS!N47+AT3C_Schools_UPS!N47</f>
        <v>1918</v>
      </c>
      <c r="H46" s="317">
        <f t="shared" si="3"/>
        <v>4</v>
      </c>
      <c r="I46" s="601"/>
      <c r="J46" s="489"/>
      <c r="K46" s="318">
        <v>1</v>
      </c>
      <c r="L46" s="318"/>
      <c r="M46" s="318">
        <v>3</v>
      </c>
      <c r="N46" s="318">
        <v>0</v>
      </c>
      <c r="O46" s="318">
        <v>0</v>
      </c>
      <c r="P46" s="318">
        <v>0</v>
      </c>
      <c r="Q46" s="318">
        <f t="shared" si="4"/>
        <v>4</v>
      </c>
    </row>
    <row r="47" spans="1:17" ht="12.75" x14ac:dyDescent="0.2">
      <c r="A47" s="316">
        <f>AT3A_Schools_PS!A48</f>
        <v>39</v>
      </c>
      <c r="B47" s="316" t="str">
        <f>AT3A_Schools_PS!B48</f>
        <v>39-JAUNPUR</v>
      </c>
      <c r="C47" s="316">
        <f>AT3A_Schools_PS!H48</f>
        <v>2424</v>
      </c>
      <c r="D47" s="316">
        <f>AT3B_Schools_UPS!H48</f>
        <v>34</v>
      </c>
      <c r="E47" s="316">
        <f>AT3C_Schools_UPS!H48</f>
        <v>1124</v>
      </c>
      <c r="F47" s="316">
        <f t="shared" si="2"/>
        <v>3582</v>
      </c>
      <c r="G47" s="316">
        <f>AT3A_Schools_PS!N48+AT3B_Schools_UPS!N48+AT3C_Schools_UPS!N48</f>
        <v>3552</v>
      </c>
      <c r="H47" s="317">
        <f t="shared" si="3"/>
        <v>30</v>
      </c>
      <c r="I47" s="601"/>
      <c r="J47" s="489"/>
      <c r="K47" s="318">
        <v>11</v>
      </c>
      <c r="L47" s="318"/>
      <c r="M47" s="318"/>
      <c r="N47" s="318">
        <v>8</v>
      </c>
      <c r="O47" s="318">
        <v>0</v>
      </c>
      <c r="P47" s="318">
        <v>11</v>
      </c>
      <c r="Q47" s="318">
        <f t="shared" si="4"/>
        <v>30</v>
      </c>
    </row>
    <row r="48" spans="1:17" ht="12.75" x14ac:dyDescent="0.2">
      <c r="A48" s="316">
        <f>AT3A_Schools_PS!A49</f>
        <v>40</v>
      </c>
      <c r="B48" s="316" t="str">
        <f>AT3A_Schools_PS!B49</f>
        <v>40-JHANSI</v>
      </c>
      <c r="C48" s="316">
        <f>AT3A_Schools_PS!H49</f>
        <v>1200</v>
      </c>
      <c r="D48" s="316">
        <f>AT3B_Schools_UPS!H49</f>
        <v>14</v>
      </c>
      <c r="E48" s="316">
        <f>AT3C_Schools_UPS!H49</f>
        <v>638</v>
      </c>
      <c r="F48" s="316">
        <f t="shared" si="2"/>
        <v>1852</v>
      </c>
      <c r="G48" s="316">
        <f>AT3A_Schools_PS!N49+AT3B_Schools_UPS!N49+AT3C_Schools_UPS!N49</f>
        <v>1845</v>
      </c>
      <c r="H48" s="317">
        <f t="shared" si="3"/>
        <v>7</v>
      </c>
      <c r="I48" s="601"/>
      <c r="J48" s="489"/>
      <c r="K48" s="318">
        <v>2</v>
      </c>
      <c r="L48" s="318"/>
      <c r="M48" s="318"/>
      <c r="N48" s="318">
        <v>0</v>
      </c>
      <c r="O48" s="318">
        <v>0</v>
      </c>
      <c r="P48" s="318">
        <v>5</v>
      </c>
      <c r="Q48" s="318">
        <f t="shared" si="4"/>
        <v>7</v>
      </c>
    </row>
    <row r="49" spans="1:17" ht="12.75" x14ac:dyDescent="0.2">
      <c r="A49" s="316">
        <f>AT3A_Schools_PS!A50</f>
        <v>41</v>
      </c>
      <c r="B49" s="316" t="str">
        <f>AT3A_Schools_PS!B50</f>
        <v>41-KANNAUJ</v>
      </c>
      <c r="C49" s="316">
        <f>AT3A_Schools_PS!H50</f>
        <v>1200</v>
      </c>
      <c r="D49" s="316">
        <f>AT3B_Schools_UPS!H50</f>
        <v>21</v>
      </c>
      <c r="E49" s="316">
        <f>AT3C_Schools_UPS!H50</f>
        <v>544</v>
      </c>
      <c r="F49" s="316">
        <f t="shared" si="2"/>
        <v>1765</v>
      </c>
      <c r="G49" s="316">
        <f>AT3A_Schools_PS!N50+AT3B_Schools_UPS!N50+AT3C_Schools_UPS!N50</f>
        <v>1765</v>
      </c>
      <c r="H49" s="317">
        <f t="shared" si="3"/>
        <v>0</v>
      </c>
      <c r="I49" s="601"/>
      <c r="J49" s="489"/>
      <c r="K49" s="318">
        <v>0</v>
      </c>
      <c r="L49" s="318"/>
      <c r="M49" s="318"/>
      <c r="N49" s="318">
        <v>0</v>
      </c>
      <c r="O49" s="318">
        <v>0</v>
      </c>
      <c r="P49" s="318">
        <v>0</v>
      </c>
      <c r="Q49" s="318">
        <f t="shared" si="4"/>
        <v>0</v>
      </c>
    </row>
    <row r="50" spans="1:17" ht="12.75" x14ac:dyDescent="0.2">
      <c r="A50" s="316">
        <f>AT3A_Schools_PS!A51</f>
        <v>42</v>
      </c>
      <c r="B50" s="316" t="str">
        <f>AT3A_Schools_PS!B51</f>
        <v>42-KANPUR DEHAT</v>
      </c>
      <c r="C50" s="316">
        <f>AT3A_Schools_PS!H51</f>
        <v>1610</v>
      </c>
      <c r="D50" s="316">
        <f>AT3B_Schools_UPS!H51</f>
        <v>6</v>
      </c>
      <c r="E50" s="316">
        <f>AT3C_Schools_UPS!H51</f>
        <v>764</v>
      </c>
      <c r="F50" s="316">
        <f t="shared" si="2"/>
        <v>2380</v>
      </c>
      <c r="G50" s="316">
        <f>AT3A_Schools_PS!N51+AT3B_Schools_UPS!N51+AT3C_Schools_UPS!N51</f>
        <v>2380</v>
      </c>
      <c r="H50" s="317">
        <f t="shared" si="3"/>
        <v>0</v>
      </c>
      <c r="I50" s="601"/>
      <c r="J50" s="489"/>
      <c r="K50" s="318">
        <v>0</v>
      </c>
      <c r="L50" s="318"/>
      <c r="M50" s="318"/>
      <c r="N50" s="318">
        <v>0</v>
      </c>
      <c r="O50" s="318">
        <v>0</v>
      </c>
      <c r="P50" s="318">
        <v>0</v>
      </c>
      <c r="Q50" s="318">
        <f t="shared" si="4"/>
        <v>0</v>
      </c>
    </row>
    <row r="51" spans="1:17" ht="12.75" x14ac:dyDescent="0.2">
      <c r="A51" s="316">
        <f>AT3A_Schools_PS!A52</f>
        <v>43</v>
      </c>
      <c r="B51" s="316" t="str">
        <f>AT3A_Schools_PS!B52</f>
        <v>43-KANPUR NAGAR</v>
      </c>
      <c r="C51" s="316">
        <f>AT3A_Schools_PS!H52</f>
        <v>1644</v>
      </c>
      <c r="D51" s="316">
        <f>AT3B_Schools_UPS!H52</f>
        <v>36</v>
      </c>
      <c r="E51" s="316">
        <f>AT3C_Schools_UPS!H52</f>
        <v>791</v>
      </c>
      <c r="F51" s="316">
        <f t="shared" si="2"/>
        <v>2471</v>
      </c>
      <c r="G51" s="316">
        <f>AT3A_Schools_PS!N52+AT3B_Schools_UPS!N52+AT3C_Schools_UPS!N52</f>
        <v>2471</v>
      </c>
      <c r="H51" s="317">
        <f t="shared" si="3"/>
        <v>0</v>
      </c>
      <c r="I51" s="601"/>
      <c r="J51" s="489"/>
      <c r="K51" s="318">
        <v>0</v>
      </c>
      <c r="L51" s="318"/>
      <c r="M51" s="318"/>
      <c r="N51" s="318">
        <v>0</v>
      </c>
      <c r="O51" s="318">
        <v>0</v>
      </c>
      <c r="P51" s="318">
        <v>0</v>
      </c>
      <c r="Q51" s="318">
        <f t="shared" si="4"/>
        <v>0</v>
      </c>
    </row>
    <row r="52" spans="1:17" ht="12.75" x14ac:dyDescent="0.2">
      <c r="A52" s="316">
        <f>AT3A_Schools_PS!A53</f>
        <v>44</v>
      </c>
      <c r="B52" s="316" t="str">
        <f>AT3A_Schools_PS!B53</f>
        <v>44-KAAS GANJ</v>
      </c>
      <c r="C52" s="316">
        <f>AT3A_Schools_PS!H53</f>
        <v>996</v>
      </c>
      <c r="D52" s="316">
        <f>AT3B_Schools_UPS!H53</f>
        <v>4</v>
      </c>
      <c r="E52" s="316">
        <f>AT3C_Schools_UPS!H53</f>
        <v>495</v>
      </c>
      <c r="F52" s="316">
        <f t="shared" si="2"/>
        <v>1495</v>
      </c>
      <c r="G52" s="316">
        <f>AT3A_Schools_PS!N53+AT3B_Schools_UPS!N53+AT3C_Schools_UPS!N53</f>
        <v>1495</v>
      </c>
      <c r="H52" s="317">
        <f t="shared" si="3"/>
        <v>0</v>
      </c>
      <c r="I52" s="601"/>
      <c r="J52" s="489"/>
      <c r="K52" s="318">
        <v>0</v>
      </c>
      <c r="L52" s="318"/>
      <c r="M52" s="318"/>
      <c r="N52" s="318">
        <v>0</v>
      </c>
      <c r="O52" s="318">
        <v>0</v>
      </c>
      <c r="P52" s="318">
        <v>0</v>
      </c>
      <c r="Q52" s="318">
        <f t="shared" si="4"/>
        <v>0</v>
      </c>
    </row>
    <row r="53" spans="1:17" ht="12.75" x14ac:dyDescent="0.2">
      <c r="A53" s="316">
        <f>AT3A_Schools_PS!A54</f>
        <v>45</v>
      </c>
      <c r="B53" s="316" t="str">
        <f>AT3A_Schools_PS!B54</f>
        <v>45-KAUSHAMBI</v>
      </c>
      <c r="C53" s="316">
        <f>AT3A_Schools_PS!H54</f>
        <v>1007</v>
      </c>
      <c r="D53" s="316">
        <f>AT3B_Schools_UPS!H54</f>
        <v>17</v>
      </c>
      <c r="E53" s="316">
        <f>AT3C_Schools_UPS!H54</f>
        <v>524</v>
      </c>
      <c r="F53" s="316">
        <f t="shared" si="2"/>
        <v>1548</v>
      </c>
      <c r="G53" s="316">
        <f>AT3A_Schools_PS!N54+AT3B_Schools_UPS!N54+AT3C_Schools_UPS!N54</f>
        <v>1477</v>
      </c>
      <c r="H53" s="317">
        <f t="shared" si="3"/>
        <v>71</v>
      </c>
      <c r="I53" s="601"/>
      <c r="J53" s="489"/>
      <c r="K53" s="318">
        <v>0</v>
      </c>
      <c r="L53" s="318"/>
      <c r="M53" s="318"/>
      <c r="N53" s="318">
        <v>0</v>
      </c>
      <c r="O53" s="318">
        <v>66</v>
      </c>
      <c r="P53" s="318">
        <v>5</v>
      </c>
      <c r="Q53" s="318">
        <f t="shared" si="4"/>
        <v>71</v>
      </c>
    </row>
    <row r="54" spans="1:17" ht="12.75" x14ac:dyDescent="0.2">
      <c r="A54" s="316">
        <f>AT3A_Schools_PS!A55</f>
        <v>46</v>
      </c>
      <c r="B54" s="316" t="str">
        <f>AT3A_Schools_PS!B55</f>
        <v>46-KUSHINAGAR</v>
      </c>
      <c r="C54" s="316">
        <f>AT3A_Schools_PS!H55</f>
        <v>2235</v>
      </c>
      <c r="D54" s="316">
        <f>AT3B_Schools_UPS!H55</f>
        <v>40</v>
      </c>
      <c r="E54" s="316">
        <f>AT3C_Schools_UPS!H55</f>
        <v>922</v>
      </c>
      <c r="F54" s="316">
        <f t="shared" si="2"/>
        <v>3197</v>
      </c>
      <c r="G54" s="316">
        <f>AT3A_Schools_PS!N55+AT3B_Schools_UPS!N55+AT3C_Schools_UPS!N55</f>
        <v>3165</v>
      </c>
      <c r="H54" s="317">
        <f t="shared" si="3"/>
        <v>32</v>
      </c>
      <c r="I54" s="601"/>
      <c r="J54" s="489"/>
      <c r="K54" s="318">
        <v>0</v>
      </c>
      <c r="L54" s="318"/>
      <c r="M54" s="318"/>
      <c r="N54" s="318">
        <v>0</v>
      </c>
      <c r="O54" s="318">
        <v>32</v>
      </c>
      <c r="P54" s="318">
        <v>0</v>
      </c>
      <c r="Q54" s="318">
        <f t="shared" si="4"/>
        <v>32</v>
      </c>
    </row>
    <row r="55" spans="1:17" ht="12.75" x14ac:dyDescent="0.2">
      <c r="A55" s="316">
        <f>AT3A_Schools_PS!A56</f>
        <v>47</v>
      </c>
      <c r="B55" s="316" t="str">
        <f>AT3A_Schools_PS!B56</f>
        <v>47-LAKHIMPUR KHERI</v>
      </c>
      <c r="C55" s="316">
        <f>AT3A_Schools_PS!H56</f>
        <v>2722</v>
      </c>
      <c r="D55" s="316">
        <f>AT3B_Schools_UPS!H56</f>
        <v>8</v>
      </c>
      <c r="E55" s="316">
        <f>AT3C_Schools_UPS!H56</f>
        <v>1200</v>
      </c>
      <c r="F55" s="316">
        <f t="shared" si="2"/>
        <v>3930</v>
      </c>
      <c r="G55" s="316">
        <f>AT3A_Schools_PS!N56+AT3B_Schools_UPS!N56+AT3C_Schools_UPS!N56</f>
        <v>3930</v>
      </c>
      <c r="H55" s="317">
        <f t="shared" si="3"/>
        <v>0</v>
      </c>
      <c r="I55" s="601"/>
      <c r="J55" s="489"/>
      <c r="K55" s="318">
        <v>0</v>
      </c>
      <c r="L55" s="318"/>
      <c r="M55" s="318"/>
      <c r="N55" s="318">
        <v>0</v>
      </c>
      <c r="O55" s="318">
        <v>0</v>
      </c>
      <c r="P55" s="318">
        <v>0</v>
      </c>
      <c r="Q55" s="318">
        <f t="shared" si="4"/>
        <v>0</v>
      </c>
    </row>
    <row r="56" spans="1:17" ht="12.75" x14ac:dyDescent="0.2">
      <c r="A56" s="316">
        <f>AT3A_Schools_PS!A57</f>
        <v>48</v>
      </c>
      <c r="B56" s="316" t="str">
        <f>AT3A_Schools_PS!B57</f>
        <v>48-LALITPUR</v>
      </c>
      <c r="C56" s="316">
        <f>AT3A_Schools_PS!H57</f>
        <v>1049</v>
      </c>
      <c r="D56" s="316">
        <f>AT3B_Schools_UPS!H57</f>
        <v>3</v>
      </c>
      <c r="E56" s="316">
        <f>AT3C_Schools_UPS!H57</f>
        <v>510</v>
      </c>
      <c r="F56" s="316">
        <f t="shared" si="2"/>
        <v>1562</v>
      </c>
      <c r="G56" s="316">
        <f>AT3A_Schools_PS!N57+AT3B_Schools_UPS!N57+AT3C_Schools_UPS!N57</f>
        <v>1562</v>
      </c>
      <c r="H56" s="317">
        <f t="shared" si="3"/>
        <v>0</v>
      </c>
      <c r="I56" s="601"/>
      <c r="J56" s="489"/>
      <c r="K56" s="318">
        <v>0</v>
      </c>
      <c r="L56" s="318"/>
      <c r="M56" s="318"/>
      <c r="N56" s="318">
        <v>0</v>
      </c>
      <c r="O56" s="318">
        <v>0</v>
      </c>
      <c r="P56" s="318">
        <v>0</v>
      </c>
      <c r="Q56" s="318">
        <f t="shared" si="4"/>
        <v>0</v>
      </c>
    </row>
    <row r="57" spans="1:17" ht="12.75" x14ac:dyDescent="0.2">
      <c r="A57" s="316">
        <f>AT3A_Schools_PS!A58</f>
        <v>49</v>
      </c>
      <c r="B57" s="316" t="str">
        <f>AT3A_Schools_PS!B58</f>
        <v>49-LUCKNOW</v>
      </c>
      <c r="C57" s="316">
        <f>AT3A_Schools_PS!H58</f>
        <v>1462</v>
      </c>
      <c r="D57" s="316">
        <f>AT3B_Schools_UPS!H58</f>
        <v>64</v>
      </c>
      <c r="E57" s="316">
        <f>AT3C_Schools_UPS!H58</f>
        <v>571</v>
      </c>
      <c r="F57" s="316">
        <f t="shared" si="2"/>
        <v>2097</v>
      </c>
      <c r="G57" s="316">
        <f>AT3A_Schools_PS!N58+AT3B_Schools_UPS!N58+AT3C_Schools_UPS!N58</f>
        <v>2031</v>
      </c>
      <c r="H57" s="317">
        <f t="shared" si="3"/>
        <v>66</v>
      </c>
      <c r="I57" s="601"/>
      <c r="J57" s="489"/>
      <c r="K57" s="318">
        <v>0</v>
      </c>
      <c r="L57" s="318"/>
      <c r="M57" s="318"/>
      <c r="N57" s="318">
        <v>0</v>
      </c>
      <c r="O57" s="318">
        <v>66</v>
      </c>
      <c r="P57" s="318">
        <v>0</v>
      </c>
      <c r="Q57" s="318">
        <f t="shared" si="4"/>
        <v>66</v>
      </c>
    </row>
    <row r="58" spans="1:17" ht="12.75" x14ac:dyDescent="0.2">
      <c r="A58" s="316">
        <f>AT3A_Schools_PS!A59</f>
        <v>50</v>
      </c>
      <c r="B58" s="316" t="str">
        <f>AT3A_Schools_PS!B59</f>
        <v>50-MAHOBA</v>
      </c>
      <c r="C58" s="316">
        <f>AT3A_Schools_PS!H59</f>
        <v>673</v>
      </c>
      <c r="D58" s="316">
        <f>AT3B_Schools_UPS!H59</f>
        <v>6</v>
      </c>
      <c r="E58" s="316">
        <f>AT3C_Schools_UPS!H59</f>
        <v>375</v>
      </c>
      <c r="F58" s="316">
        <f t="shared" si="2"/>
        <v>1054</v>
      </c>
      <c r="G58" s="316">
        <f>AT3A_Schools_PS!N59+AT3B_Schools_UPS!N59+AT3C_Schools_UPS!N59</f>
        <v>1054</v>
      </c>
      <c r="H58" s="317">
        <f t="shared" si="3"/>
        <v>0</v>
      </c>
      <c r="I58" s="601"/>
      <c r="J58" s="489"/>
      <c r="K58" s="318">
        <v>0</v>
      </c>
      <c r="L58" s="318"/>
      <c r="M58" s="318"/>
      <c r="N58" s="318">
        <v>0</v>
      </c>
      <c r="O58" s="318">
        <v>0</v>
      </c>
      <c r="P58" s="318">
        <v>0</v>
      </c>
      <c r="Q58" s="318">
        <f t="shared" si="4"/>
        <v>0</v>
      </c>
    </row>
    <row r="59" spans="1:17" ht="12.75" x14ac:dyDescent="0.2">
      <c r="A59" s="316">
        <f>AT3A_Schools_PS!A60</f>
        <v>51</v>
      </c>
      <c r="B59" s="316" t="str">
        <f>AT3A_Schools_PS!B60</f>
        <v>51-MAHRAJGANJ</v>
      </c>
      <c r="C59" s="316">
        <f>AT3A_Schools_PS!H60</f>
        <v>1485</v>
      </c>
      <c r="D59" s="316">
        <f>AT3B_Schools_UPS!H60</f>
        <v>38</v>
      </c>
      <c r="E59" s="316">
        <f>AT3C_Schools_UPS!H60</f>
        <v>721</v>
      </c>
      <c r="F59" s="316">
        <f t="shared" si="2"/>
        <v>2244</v>
      </c>
      <c r="G59" s="316">
        <f>AT3A_Schools_PS!N60+AT3B_Schools_UPS!N60+AT3C_Schools_UPS!N60</f>
        <v>2242</v>
      </c>
      <c r="H59" s="317">
        <f t="shared" si="3"/>
        <v>2</v>
      </c>
      <c r="I59" s="601"/>
      <c r="J59" s="489"/>
      <c r="K59" s="318">
        <v>0</v>
      </c>
      <c r="L59" s="318"/>
      <c r="M59" s="318"/>
      <c r="N59" s="318">
        <v>0</v>
      </c>
      <c r="O59" s="318">
        <v>0</v>
      </c>
      <c r="P59" s="318">
        <v>2</v>
      </c>
      <c r="Q59" s="318">
        <f t="shared" si="4"/>
        <v>2</v>
      </c>
    </row>
    <row r="60" spans="1:17" ht="12.75" x14ac:dyDescent="0.2">
      <c r="A60" s="316">
        <f>AT3A_Schools_PS!A61</f>
        <v>52</v>
      </c>
      <c r="B60" s="316" t="str">
        <f>AT3A_Schools_PS!B61</f>
        <v>52-MAINPURI</v>
      </c>
      <c r="C60" s="316">
        <f>AT3A_Schools_PS!H61</f>
        <v>1637</v>
      </c>
      <c r="D60" s="316">
        <f>AT3B_Schools_UPS!H61</f>
        <v>2</v>
      </c>
      <c r="E60" s="316">
        <f>AT3C_Schools_UPS!H61</f>
        <v>640</v>
      </c>
      <c r="F60" s="316">
        <f t="shared" si="2"/>
        <v>2279</v>
      </c>
      <c r="G60" s="316">
        <f>AT3A_Schools_PS!N61+AT3B_Schools_UPS!N61+AT3C_Schools_UPS!N61</f>
        <v>2246</v>
      </c>
      <c r="H60" s="317">
        <f t="shared" si="3"/>
        <v>33</v>
      </c>
      <c r="I60" s="601"/>
      <c r="J60" s="489"/>
      <c r="K60" s="318">
        <v>3</v>
      </c>
      <c r="L60" s="318">
        <v>0</v>
      </c>
      <c r="M60" s="318"/>
      <c r="N60" s="318">
        <v>0</v>
      </c>
      <c r="O60" s="318">
        <v>0</v>
      </c>
      <c r="P60" s="318">
        <v>30</v>
      </c>
      <c r="Q60" s="318">
        <f t="shared" si="4"/>
        <v>33</v>
      </c>
    </row>
    <row r="61" spans="1:17" ht="12.75" x14ac:dyDescent="0.2">
      <c r="A61" s="316">
        <f>AT3A_Schools_PS!A62</f>
        <v>53</v>
      </c>
      <c r="B61" s="316" t="str">
        <f>AT3A_Schools_PS!B62</f>
        <v>53-MATHURA</v>
      </c>
      <c r="C61" s="316">
        <f>AT3A_Schools_PS!H62</f>
        <v>1361</v>
      </c>
      <c r="D61" s="316">
        <f>AT3B_Schools_UPS!H62</f>
        <v>7</v>
      </c>
      <c r="E61" s="316">
        <f>AT3C_Schools_UPS!H62</f>
        <v>709</v>
      </c>
      <c r="F61" s="316">
        <f t="shared" si="2"/>
        <v>2077</v>
      </c>
      <c r="G61" s="316">
        <f>AT3A_Schools_PS!N62+AT3B_Schools_UPS!N62+AT3C_Schools_UPS!N62</f>
        <v>2077</v>
      </c>
      <c r="H61" s="317">
        <f t="shared" si="3"/>
        <v>0</v>
      </c>
      <c r="I61" s="601"/>
      <c r="J61" s="489"/>
      <c r="K61" s="318">
        <v>0</v>
      </c>
      <c r="L61" s="318"/>
      <c r="M61" s="318"/>
      <c r="N61" s="318">
        <v>0</v>
      </c>
      <c r="O61" s="318">
        <v>0</v>
      </c>
      <c r="P61" s="318">
        <v>0</v>
      </c>
      <c r="Q61" s="318">
        <f t="shared" si="4"/>
        <v>0</v>
      </c>
    </row>
    <row r="62" spans="1:17" ht="12.75" x14ac:dyDescent="0.2">
      <c r="A62" s="316">
        <f>AT3A_Schools_PS!A63</f>
        <v>54</v>
      </c>
      <c r="B62" s="316" t="str">
        <f>AT3A_Schools_PS!B63</f>
        <v>54-MAU</v>
      </c>
      <c r="C62" s="316">
        <f>AT3A_Schools_PS!H63</f>
        <v>1114</v>
      </c>
      <c r="D62" s="316">
        <f>AT3B_Schools_UPS!H63</f>
        <v>47</v>
      </c>
      <c r="E62" s="316">
        <f>AT3C_Schools_UPS!H63</f>
        <v>599</v>
      </c>
      <c r="F62" s="316">
        <f t="shared" si="2"/>
        <v>1760</v>
      </c>
      <c r="G62" s="316">
        <f>AT3A_Schools_PS!N63+AT3B_Schools_UPS!N63+AT3C_Schools_UPS!N63</f>
        <v>1756</v>
      </c>
      <c r="H62" s="317">
        <f t="shared" si="3"/>
        <v>4</v>
      </c>
      <c r="I62" s="601"/>
      <c r="J62" s="489"/>
      <c r="K62" s="318">
        <v>4</v>
      </c>
      <c r="L62" s="318"/>
      <c r="M62" s="318"/>
      <c r="N62" s="318">
        <v>0</v>
      </c>
      <c r="O62" s="318">
        <v>0</v>
      </c>
      <c r="P62" s="318">
        <v>0</v>
      </c>
      <c r="Q62" s="318">
        <f t="shared" si="4"/>
        <v>4</v>
      </c>
    </row>
    <row r="63" spans="1:17" ht="12.75" x14ac:dyDescent="0.2">
      <c r="A63" s="316">
        <f>AT3A_Schools_PS!A64</f>
        <v>55</v>
      </c>
      <c r="B63" s="316" t="str">
        <f>AT3A_Schools_PS!B64</f>
        <v>55-MEERUT</v>
      </c>
      <c r="C63" s="316">
        <f>AT3A_Schools_PS!H64</f>
        <v>915</v>
      </c>
      <c r="D63" s="316">
        <f>AT3B_Schools_UPS!H64</f>
        <v>49</v>
      </c>
      <c r="E63" s="316">
        <f>AT3C_Schools_UPS!H64</f>
        <v>575</v>
      </c>
      <c r="F63" s="316">
        <f t="shared" si="2"/>
        <v>1539</v>
      </c>
      <c r="G63" s="316">
        <f>AT3A_Schools_PS!N64+AT3B_Schools_UPS!N64+AT3C_Schools_UPS!N64</f>
        <v>1539</v>
      </c>
      <c r="H63" s="317">
        <f t="shared" si="3"/>
        <v>0</v>
      </c>
      <c r="I63" s="601"/>
      <c r="J63" s="489"/>
      <c r="K63" s="318">
        <v>0</v>
      </c>
      <c r="L63" s="318"/>
      <c r="M63" s="318"/>
      <c r="N63" s="318">
        <v>0</v>
      </c>
      <c r="O63" s="318">
        <v>0</v>
      </c>
      <c r="P63" s="318">
        <v>0</v>
      </c>
      <c r="Q63" s="318">
        <f t="shared" si="4"/>
        <v>0</v>
      </c>
    </row>
    <row r="64" spans="1:17" ht="12.75" x14ac:dyDescent="0.2">
      <c r="A64" s="316">
        <f>AT3A_Schools_PS!A65</f>
        <v>56</v>
      </c>
      <c r="B64" s="316" t="str">
        <f>AT3A_Schools_PS!B65</f>
        <v>56-MIRZAPUR</v>
      </c>
      <c r="C64" s="316">
        <f>AT3A_Schools_PS!H65</f>
        <v>1631</v>
      </c>
      <c r="D64" s="316">
        <f>AT3B_Schools_UPS!H65</f>
        <v>18</v>
      </c>
      <c r="E64" s="316">
        <f>AT3C_Schools_UPS!H65</f>
        <v>674</v>
      </c>
      <c r="F64" s="316">
        <f t="shared" si="2"/>
        <v>2323</v>
      </c>
      <c r="G64" s="316">
        <f>AT3A_Schools_PS!N65+AT3B_Schools_UPS!N65+AT3C_Schools_UPS!N65</f>
        <v>2303</v>
      </c>
      <c r="H64" s="317">
        <f t="shared" si="3"/>
        <v>20</v>
      </c>
      <c r="I64" s="601"/>
      <c r="J64" s="489"/>
      <c r="K64" s="318">
        <v>0</v>
      </c>
      <c r="L64" s="318"/>
      <c r="M64" s="318"/>
      <c r="N64" s="318">
        <v>0</v>
      </c>
      <c r="O64" s="318">
        <v>20</v>
      </c>
      <c r="P64" s="318">
        <v>0</v>
      </c>
      <c r="Q64" s="318">
        <f t="shared" si="4"/>
        <v>20</v>
      </c>
    </row>
    <row r="65" spans="1:17" ht="12.75" x14ac:dyDescent="0.2">
      <c r="A65" s="316">
        <f>AT3A_Schools_PS!A66</f>
        <v>57</v>
      </c>
      <c r="B65" s="316" t="str">
        <f>AT3A_Schools_PS!B66</f>
        <v>57-MORADABAD</v>
      </c>
      <c r="C65" s="316">
        <f>AT3A_Schools_PS!H66</f>
        <v>1200</v>
      </c>
      <c r="D65" s="316">
        <f>AT3B_Schools_UPS!H66</f>
        <v>30</v>
      </c>
      <c r="E65" s="316">
        <f>AT3C_Schools_UPS!H66</f>
        <v>601</v>
      </c>
      <c r="F65" s="316">
        <f t="shared" si="2"/>
        <v>1831</v>
      </c>
      <c r="G65" s="316">
        <f>AT3A_Schools_PS!N66+AT3B_Schools_UPS!N66+AT3C_Schools_UPS!N66</f>
        <v>1831</v>
      </c>
      <c r="H65" s="317">
        <f t="shared" si="3"/>
        <v>0</v>
      </c>
      <c r="I65" s="601"/>
      <c r="J65" s="489"/>
      <c r="K65" s="318">
        <v>0</v>
      </c>
      <c r="L65" s="318"/>
      <c r="M65" s="318"/>
      <c r="N65" s="318">
        <v>0</v>
      </c>
      <c r="O65" s="318">
        <v>0</v>
      </c>
      <c r="P65" s="318">
        <v>0</v>
      </c>
      <c r="Q65" s="318">
        <f t="shared" si="4"/>
        <v>0</v>
      </c>
    </row>
    <row r="66" spans="1:17" ht="12.75" x14ac:dyDescent="0.2">
      <c r="A66" s="316">
        <f>AT3A_Schools_PS!A67</f>
        <v>58</v>
      </c>
      <c r="B66" s="316" t="str">
        <f>AT3A_Schools_PS!B67</f>
        <v>58-MUZAFFARNAGAR</v>
      </c>
      <c r="C66" s="316">
        <f>AT3A_Schools_PS!H67</f>
        <v>885</v>
      </c>
      <c r="D66" s="316">
        <f>AT3B_Schools_UPS!H67</f>
        <v>2</v>
      </c>
      <c r="E66" s="316">
        <f>AT3C_Schools_UPS!H67</f>
        <v>497</v>
      </c>
      <c r="F66" s="316">
        <f t="shared" si="2"/>
        <v>1384</v>
      </c>
      <c r="G66" s="316">
        <f>AT3A_Schools_PS!N67+AT3B_Schools_UPS!N67+AT3C_Schools_UPS!N67</f>
        <v>1309</v>
      </c>
      <c r="H66" s="317">
        <f t="shared" si="3"/>
        <v>75</v>
      </c>
      <c r="I66" s="601"/>
      <c r="J66" s="489"/>
      <c r="K66" s="318">
        <v>0</v>
      </c>
      <c r="L66" s="318">
        <v>75</v>
      </c>
      <c r="M66" s="318"/>
      <c r="N66" s="318">
        <v>0</v>
      </c>
      <c r="O66" s="318">
        <v>0</v>
      </c>
      <c r="P66" s="318">
        <v>0</v>
      </c>
      <c r="Q66" s="318">
        <f t="shared" si="4"/>
        <v>75</v>
      </c>
    </row>
    <row r="67" spans="1:17" ht="12.75" x14ac:dyDescent="0.2">
      <c r="A67" s="316">
        <f>AT3A_Schools_PS!A68</f>
        <v>59</v>
      </c>
      <c r="B67" s="316" t="str">
        <f>AT3A_Schools_PS!B68</f>
        <v>59-PILIBHIT</v>
      </c>
      <c r="C67" s="316">
        <f>AT3A_Schools_PS!H68</f>
        <v>1230</v>
      </c>
      <c r="D67" s="316">
        <f>AT3B_Schools_UPS!H68</f>
        <v>4</v>
      </c>
      <c r="E67" s="316">
        <f>AT3C_Schools_UPS!H68</f>
        <v>609</v>
      </c>
      <c r="F67" s="316">
        <f t="shared" si="2"/>
        <v>1843</v>
      </c>
      <c r="G67" s="316">
        <f>AT3A_Schools_PS!N68+AT3B_Schools_UPS!N68+AT3C_Schools_UPS!N68</f>
        <v>1843</v>
      </c>
      <c r="H67" s="317">
        <f t="shared" si="3"/>
        <v>0</v>
      </c>
      <c r="I67" s="601"/>
      <c r="J67" s="489"/>
      <c r="K67" s="318">
        <v>0</v>
      </c>
      <c r="L67" s="318"/>
      <c r="M67" s="318"/>
      <c r="N67" s="318">
        <v>0</v>
      </c>
      <c r="O67" s="318">
        <v>0</v>
      </c>
      <c r="P67" s="318">
        <v>0</v>
      </c>
      <c r="Q67" s="318">
        <f t="shared" si="4"/>
        <v>0</v>
      </c>
    </row>
    <row r="68" spans="1:17" ht="12.75" x14ac:dyDescent="0.2">
      <c r="A68" s="316">
        <f>AT3A_Schools_PS!A69</f>
        <v>60</v>
      </c>
      <c r="B68" s="316" t="str">
        <f>AT3A_Schools_PS!B69</f>
        <v>60-PRATAPGARH</v>
      </c>
      <c r="C68" s="316">
        <f>AT3A_Schools_PS!H69</f>
        <v>2046</v>
      </c>
      <c r="D68" s="316">
        <f>AT3B_Schools_UPS!H69</f>
        <v>7</v>
      </c>
      <c r="E68" s="316">
        <f>AT3C_Schools_UPS!H69</f>
        <v>896</v>
      </c>
      <c r="F68" s="316">
        <f t="shared" si="2"/>
        <v>2949</v>
      </c>
      <c r="G68" s="316">
        <f>AT3A_Schools_PS!N69+AT3B_Schools_UPS!N69+AT3C_Schools_UPS!N69</f>
        <v>2949</v>
      </c>
      <c r="H68" s="317">
        <f t="shared" si="3"/>
        <v>0</v>
      </c>
      <c r="I68" s="601"/>
      <c r="J68" s="489"/>
      <c r="K68" s="318">
        <v>0</v>
      </c>
      <c r="L68" s="318"/>
      <c r="M68" s="318"/>
      <c r="N68" s="318">
        <v>0</v>
      </c>
      <c r="O68" s="318">
        <v>0</v>
      </c>
      <c r="P68" s="318">
        <v>0</v>
      </c>
      <c r="Q68" s="318">
        <f t="shared" si="4"/>
        <v>0</v>
      </c>
    </row>
    <row r="69" spans="1:17" ht="12.75" x14ac:dyDescent="0.2">
      <c r="A69" s="316">
        <f>AT3A_Schools_PS!A70</f>
        <v>61</v>
      </c>
      <c r="B69" s="316" t="str">
        <f>AT3A_Schools_PS!B70</f>
        <v>61-RAI BAREILY</v>
      </c>
      <c r="C69" s="316">
        <f>AT3A_Schools_PS!H70</f>
        <v>1987</v>
      </c>
      <c r="D69" s="316">
        <f>AT3B_Schools_UPS!H70</f>
        <v>7</v>
      </c>
      <c r="E69" s="316">
        <f>AT3C_Schools_UPS!H70</f>
        <v>711</v>
      </c>
      <c r="F69" s="316">
        <f t="shared" si="2"/>
        <v>2705</v>
      </c>
      <c r="G69" s="316">
        <f>AT3A_Schools_PS!N70+AT3B_Schools_UPS!N70+AT3C_Schools_UPS!N70</f>
        <v>2705</v>
      </c>
      <c r="H69" s="317">
        <f t="shared" si="3"/>
        <v>0</v>
      </c>
      <c r="I69" s="601"/>
      <c r="J69" s="489"/>
      <c r="K69" s="318">
        <v>0</v>
      </c>
      <c r="L69" s="318"/>
      <c r="M69" s="318"/>
      <c r="N69" s="318">
        <v>0</v>
      </c>
      <c r="O69" s="318">
        <v>0</v>
      </c>
      <c r="P69" s="318">
        <v>0</v>
      </c>
      <c r="Q69" s="318">
        <f t="shared" si="4"/>
        <v>0</v>
      </c>
    </row>
    <row r="70" spans="1:17" ht="12.75" x14ac:dyDescent="0.2">
      <c r="A70" s="316">
        <f>AT3A_Schools_PS!A71</f>
        <v>62</v>
      </c>
      <c r="B70" s="316" t="str">
        <f>AT3A_Schools_PS!B71</f>
        <v>62-RAMPUR</v>
      </c>
      <c r="C70" s="316">
        <f>AT3A_Schools_PS!H71</f>
        <v>1395</v>
      </c>
      <c r="D70" s="316">
        <f>AT3B_Schools_UPS!H71</f>
        <v>5</v>
      </c>
      <c r="E70" s="316">
        <f>AT3C_Schools_UPS!H71</f>
        <v>694</v>
      </c>
      <c r="F70" s="316">
        <f t="shared" si="2"/>
        <v>2094</v>
      </c>
      <c r="G70" s="316">
        <f>AT3A_Schools_PS!N71+AT3B_Schools_UPS!N71+AT3C_Schools_UPS!N71</f>
        <v>2094</v>
      </c>
      <c r="H70" s="317">
        <f t="shared" si="3"/>
        <v>0</v>
      </c>
      <c r="I70" s="593"/>
      <c r="J70" s="489"/>
      <c r="K70" s="318">
        <v>0</v>
      </c>
      <c r="L70" s="318"/>
      <c r="M70" s="318"/>
      <c r="N70" s="318">
        <v>0</v>
      </c>
      <c r="O70" s="318">
        <v>0</v>
      </c>
      <c r="P70" s="318">
        <v>0</v>
      </c>
      <c r="Q70" s="318">
        <f t="shared" si="4"/>
        <v>0</v>
      </c>
    </row>
    <row r="71" spans="1:17" ht="12.75" x14ac:dyDescent="0.2">
      <c r="A71" s="316">
        <f>AT3A_Schools_PS!A72</f>
        <v>63</v>
      </c>
      <c r="B71" s="316" t="str">
        <f>AT3A_Schools_PS!B72</f>
        <v>63-SAHARANPUR</v>
      </c>
      <c r="C71" s="316">
        <f>AT3A_Schools_PS!H72</f>
        <v>1363</v>
      </c>
      <c r="D71" s="316">
        <f>AT3B_Schools_UPS!H72</f>
        <v>14</v>
      </c>
      <c r="E71" s="316">
        <f>AT3C_Schools_UPS!H72</f>
        <v>687</v>
      </c>
      <c r="F71" s="316">
        <f t="shared" si="2"/>
        <v>2064</v>
      </c>
      <c r="G71" s="316">
        <f>AT3A_Schools_PS!N72+AT3B_Schools_UPS!N72+AT3C_Schools_UPS!N72</f>
        <v>2064</v>
      </c>
      <c r="H71" s="317">
        <f t="shared" si="3"/>
        <v>0</v>
      </c>
      <c r="I71" s="593"/>
      <c r="J71" s="489"/>
      <c r="K71" s="318">
        <v>0</v>
      </c>
      <c r="L71" s="318"/>
      <c r="M71" s="318"/>
      <c r="N71" s="318">
        <v>0</v>
      </c>
      <c r="O71" s="318">
        <v>0</v>
      </c>
      <c r="P71" s="318">
        <v>0</v>
      </c>
      <c r="Q71" s="318">
        <f t="shared" si="4"/>
        <v>0</v>
      </c>
    </row>
    <row r="72" spans="1:17" ht="12.75" x14ac:dyDescent="0.2">
      <c r="A72" s="316">
        <f>AT3A_Schools_PS!A73</f>
        <v>64</v>
      </c>
      <c r="B72" s="316" t="str">
        <f>AT3A_Schools_PS!B73</f>
        <v>64-SANTKABIR NAGAR</v>
      </c>
      <c r="C72" s="316">
        <f>AT3A_Schools_PS!H73</f>
        <v>1075</v>
      </c>
      <c r="D72" s="316">
        <f>AT3B_Schools_UPS!H73</f>
        <v>16</v>
      </c>
      <c r="E72" s="316">
        <f>AT3C_Schools_UPS!H73</f>
        <v>512</v>
      </c>
      <c r="F72" s="316">
        <f t="shared" si="2"/>
        <v>1603</v>
      </c>
      <c r="G72" s="316">
        <f>AT3A_Schools_PS!N73+AT3B_Schools_UPS!N73+AT3C_Schools_UPS!N73</f>
        <v>1603</v>
      </c>
      <c r="H72" s="317">
        <f t="shared" si="3"/>
        <v>0</v>
      </c>
      <c r="I72" s="593"/>
      <c r="J72" s="489"/>
      <c r="K72" s="318">
        <v>0</v>
      </c>
      <c r="L72" s="318"/>
      <c r="M72" s="318"/>
      <c r="N72" s="318">
        <v>0</v>
      </c>
      <c r="O72" s="318">
        <v>0</v>
      </c>
      <c r="P72" s="318">
        <v>0</v>
      </c>
      <c r="Q72" s="318">
        <f t="shared" si="4"/>
        <v>0</v>
      </c>
    </row>
    <row r="73" spans="1:17" ht="12.75" x14ac:dyDescent="0.2">
      <c r="A73" s="316">
        <f>AT3A_Schools_PS!A74</f>
        <v>65</v>
      </c>
      <c r="B73" s="316" t="str">
        <f>AT3A_Schools_PS!B74</f>
        <v>65-SHAHJAHANPUR</v>
      </c>
      <c r="C73" s="316">
        <f>AT3A_Schools_PS!H74</f>
        <v>2360</v>
      </c>
      <c r="D73" s="316">
        <f>AT3B_Schools_UPS!H74</f>
        <v>21</v>
      </c>
      <c r="E73" s="316">
        <f>AT3C_Schools_UPS!H74</f>
        <v>961</v>
      </c>
      <c r="F73" s="316">
        <f t="shared" si="2"/>
        <v>3342</v>
      </c>
      <c r="G73" s="316">
        <f>AT3A_Schools_PS!N74+AT3B_Schools_UPS!N74+AT3C_Schools_UPS!N74</f>
        <v>3274</v>
      </c>
      <c r="H73" s="317">
        <f t="shared" si="3"/>
        <v>68</v>
      </c>
      <c r="I73" s="593"/>
      <c r="J73" s="489"/>
      <c r="K73" s="318">
        <v>0</v>
      </c>
      <c r="L73" s="318"/>
      <c r="M73" s="318"/>
      <c r="N73" s="318">
        <v>0</v>
      </c>
      <c r="O73" s="318">
        <v>68</v>
      </c>
      <c r="P73" s="318">
        <v>0</v>
      </c>
      <c r="Q73" s="318">
        <f t="shared" si="4"/>
        <v>68</v>
      </c>
    </row>
    <row r="74" spans="1:17" ht="12.75" x14ac:dyDescent="0.2">
      <c r="A74" s="316">
        <f>AT3A_Schools_PS!A75</f>
        <v>66</v>
      </c>
      <c r="B74" s="316" t="str">
        <f>AT3A_Schools_PS!B75</f>
        <v>66-SHRAWASTI</v>
      </c>
      <c r="C74" s="316">
        <f>AT3A_Schools_PS!H75</f>
        <v>888</v>
      </c>
      <c r="D74" s="316">
        <f>AT3B_Schools_UPS!H75</f>
        <v>2</v>
      </c>
      <c r="E74" s="316">
        <f>AT3C_Schools_UPS!H75</f>
        <v>407</v>
      </c>
      <c r="F74" s="316">
        <f t="shared" si="2"/>
        <v>1297</v>
      </c>
      <c r="G74" s="316">
        <f>AT3A_Schools_PS!N75+AT3B_Schools_UPS!N75+AT3C_Schools_UPS!N75</f>
        <v>1295</v>
      </c>
      <c r="H74" s="317">
        <f t="shared" si="3"/>
        <v>2</v>
      </c>
      <c r="I74" s="593"/>
      <c r="J74" s="489">
        <v>0</v>
      </c>
      <c r="K74" s="318">
        <v>1</v>
      </c>
      <c r="L74" s="318"/>
      <c r="M74" s="318"/>
      <c r="N74" s="318">
        <v>0</v>
      </c>
      <c r="O74" s="318">
        <v>0</v>
      </c>
      <c r="P74" s="318">
        <v>1</v>
      </c>
      <c r="Q74" s="318">
        <f t="shared" si="4"/>
        <v>2</v>
      </c>
    </row>
    <row r="75" spans="1:17" ht="12.75" x14ac:dyDescent="0.2">
      <c r="A75" s="316">
        <f>AT3A_Schools_PS!A76</f>
        <v>67</v>
      </c>
      <c r="B75" s="316" t="str">
        <f>AT3A_Schools_PS!B76</f>
        <v>67-SIDDHARTHNAGAR</v>
      </c>
      <c r="C75" s="316">
        <f>AT3A_Schools_PS!H76</f>
        <v>1925</v>
      </c>
      <c r="D75" s="316">
        <f>AT3B_Schools_UPS!H76</f>
        <v>16</v>
      </c>
      <c r="E75" s="316">
        <f>AT3C_Schools_UPS!H76</f>
        <v>809</v>
      </c>
      <c r="F75" s="316">
        <f t="shared" si="2"/>
        <v>2750</v>
      </c>
      <c r="G75" s="316">
        <f>AT3A_Schools_PS!N76+AT3B_Schools_UPS!N76+AT3C_Schools_UPS!N76</f>
        <v>2749</v>
      </c>
      <c r="H75" s="317">
        <f t="shared" si="3"/>
        <v>1</v>
      </c>
      <c r="I75" s="593"/>
      <c r="J75" s="489"/>
      <c r="K75" s="318">
        <v>0</v>
      </c>
      <c r="L75" s="318"/>
      <c r="M75" s="318"/>
      <c r="N75" s="318">
        <v>0</v>
      </c>
      <c r="O75" s="318">
        <v>0</v>
      </c>
      <c r="P75" s="318">
        <v>1</v>
      </c>
      <c r="Q75" s="318">
        <f t="shared" si="4"/>
        <v>1</v>
      </c>
    </row>
    <row r="76" spans="1:17" ht="12.75" x14ac:dyDescent="0.2">
      <c r="A76" s="316">
        <f>AT3A_Schools_PS!A77</f>
        <v>68</v>
      </c>
      <c r="B76" s="316" t="str">
        <f>AT3A_Schools_PS!B77</f>
        <v>68-SITAPUR</v>
      </c>
      <c r="C76" s="316">
        <f>AT3A_Schools_PS!H77</f>
        <v>3020</v>
      </c>
      <c r="D76" s="316">
        <f>AT3B_Schools_UPS!H77</f>
        <v>23</v>
      </c>
      <c r="E76" s="316">
        <f>AT3C_Schools_UPS!H77</f>
        <v>1297</v>
      </c>
      <c r="F76" s="316">
        <f t="shared" si="2"/>
        <v>4340</v>
      </c>
      <c r="G76" s="316">
        <f>AT3A_Schools_PS!N77+AT3B_Schools_UPS!N77+AT3C_Schools_UPS!N77</f>
        <v>4337</v>
      </c>
      <c r="H76" s="317">
        <f t="shared" si="3"/>
        <v>3</v>
      </c>
      <c r="I76" s="593"/>
      <c r="J76" s="489"/>
      <c r="K76" s="318">
        <v>0</v>
      </c>
      <c r="L76" s="318"/>
      <c r="M76" s="318"/>
      <c r="N76" s="318">
        <v>0</v>
      </c>
      <c r="O76" s="318">
        <v>0</v>
      </c>
      <c r="P76" s="318">
        <v>3</v>
      </c>
      <c r="Q76" s="318">
        <f t="shared" si="4"/>
        <v>3</v>
      </c>
    </row>
    <row r="77" spans="1:17" ht="12.75" x14ac:dyDescent="0.2">
      <c r="A77" s="316">
        <f>AT3A_Schools_PS!A78</f>
        <v>69</v>
      </c>
      <c r="B77" s="316" t="str">
        <f>AT3A_Schools_PS!B78</f>
        <v>69-SONBHADRA</v>
      </c>
      <c r="C77" s="316">
        <f>AT3A_Schools_PS!H78</f>
        <v>1812</v>
      </c>
      <c r="D77" s="316">
        <f>AT3B_Schools_UPS!H78</f>
        <v>0</v>
      </c>
      <c r="E77" s="316">
        <f>AT3C_Schools_UPS!H78</f>
        <v>679</v>
      </c>
      <c r="F77" s="316">
        <f t="shared" si="2"/>
        <v>2491</v>
      </c>
      <c r="G77" s="316">
        <f>AT3A_Schools_PS!N78+AT3B_Schools_UPS!N78+AT3C_Schools_UPS!N78</f>
        <v>2491</v>
      </c>
      <c r="H77" s="317">
        <f t="shared" si="3"/>
        <v>0</v>
      </c>
      <c r="I77" s="593"/>
      <c r="J77" s="489"/>
      <c r="K77" s="318">
        <v>0</v>
      </c>
      <c r="L77" s="318"/>
      <c r="M77" s="318"/>
      <c r="N77" s="318">
        <v>0</v>
      </c>
      <c r="O77" s="318">
        <v>0</v>
      </c>
      <c r="P77" s="318">
        <v>0</v>
      </c>
      <c r="Q77" s="318">
        <f t="shared" si="4"/>
        <v>0</v>
      </c>
    </row>
    <row r="78" spans="1:17" ht="12.75" x14ac:dyDescent="0.2">
      <c r="A78" s="316">
        <f>AT3A_Schools_PS!A79</f>
        <v>70</v>
      </c>
      <c r="B78" s="316" t="str">
        <f>AT3A_Schools_PS!B79</f>
        <v>70-SULTANPUR</v>
      </c>
      <c r="C78" s="316">
        <f>AT3A_Schools_PS!H79</f>
        <v>1730</v>
      </c>
      <c r="D78" s="316">
        <f>AT3B_Schools_UPS!H79</f>
        <v>9</v>
      </c>
      <c r="E78" s="316">
        <f>AT3C_Schools_UPS!H79</f>
        <v>730</v>
      </c>
      <c r="F78" s="316">
        <f t="shared" si="2"/>
        <v>2469</v>
      </c>
      <c r="G78" s="316">
        <f>AT3A_Schools_PS!N79+AT3B_Schools_UPS!N79+AT3C_Schools_UPS!N79</f>
        <v>2467</v>
      </c>
      <c r="H78" s="317">
        <f t="shared" si="3"/>
        <v>2</v>
      </c>
      <c r="I78" s="593"/>
      <c r="J78" s="489"/>
      <c r="K78" s="318">
        <v>0</v>
      </c>
      <c r="L78" s="318"/>
      <c r="M78" s="318"/>
      <c r="N78" s="318">
        <v>0</v>
      </c>
      <c r="O78" s="318">
        <v>0</v>
      </c>
      <c r="P78" s="318">
        <v>2</v>
      </c>
      <c r="Q78" s="318">
        <f t="shared" si="4"/>
        <v>2</v>
      </c>
    </row>
    <row r="79" spans="1:17" ht="12.75" x14ac:dyDescent="0.2">
      <c r="A79" s="316">
        <f>AT3A_Schools_PS!A80</f>
        <v>71</v>
      </c>
      <c r="B79" s="316" t="str">
        <f>AT3A_Schools_PS!B80</f>
        <v>71-UNNAO</v>
      </c>
      <c r="C79" s="316">
        <f>AT3A_Schools_PS!H80</f>
        <v>2309</v>
      </c>
      <c r="D79" s="316">
        <f>AT3B_Schools_UPS!H80</f>
        <v>2</v>
      </c>
      <c r="E79" s="316">
        <f>AT3C_Schools_UPS!H80</f>
        <v>929</v>
      </c>
      <c r="F79" s="316">
        <f t="shared" si="2"/>
        <v>3240</v>
      </c>
      <c r="G79" s="316">
        <f>AT3A_Schools_PS!N80+AT3B_Schools_UPS!N80+AT3C_Schools_UPS!N80</f>
        <v>3240</v>
      </c>
      <c r="H79" s="317">
        <f t="shared" si="3"/>
        <v>0</v>
      </c>
      <c r="I79" s="593"/>
      <c r="J79" s="489"/>
      <c r="K79" s="318">
        <v>0</v>
      </c>
      <c r="L79" s="318"/>
      <c r="M79" s="318"/>
      <c r="N79" s="318">
        <v>0</v>
      </c>
      <c r="O79" s="318">
        <v>0</v>
      </c>
      <c r="P79" s="318">
        <v>0</v>
      </c>
      <c r="Q79" s="318">
        <f t="shared" si="4"/>
        <v>0</v>
      </c>
    </row>
    <row r="80" spans="1:17" ht="12.75" x14ac:dyDescent="0.2">
      <c r="A80" s="316">
        <f>AT3A_Schools_PS!A81</f>
        <v>72</v>
      </c>
      <c r="B80" s="316" t="str">
        <f>AT3A_Schools_PS!B81</f>
        <v>72-VARANASI</v>
      </c>
      <c r="C80" s="316">
        <f>AT3A_Schools_PS!H81</f>
        <v>1025</v>
      </c>
      <c r="D80" s="316">
        <f>AT3B_Schools_UPS!H81</f>
        <v>69</v>
      </c>
      <c r="E80" s="316">
        <f>AT3C_Schools_UPS!H81</f>
        <v>516</v>
      </c>
      <c r="F80" s="316">
        <f t="shared" si="2"/>
        <v>1610</v>
      </c>
      <c r="G80" s="316">
        <f>AT3A_Schools_PS!N81+AT3B_Schools_UPS!N81+AT3C_Schools_UPS!N81</f>
        <v>1610</v>
      </c>
      <c r="H80" s="317">
        <f t="shared" si="3"/>
        <v>0</v>
      </c>
      <c r="I80" s="593"/>
      <c r="J80" s="489"/>
      <c r="K80" s="318">
        <v>0</v>
      </c>
      <c r="L80" s="318"/>
      <c r="M80" s="318"/>
      <c r="N80" s="318">
        <v>0</v>
      </c>
      <c r="O80" s="318">
        <v>0</v>
      </c>
      <c r="P80" s="318">
        <v>0</v>
      </c>
      <c r="Q80" s="318">
        <f t="shared" si="4"/>
        <v>0</v>
      </c>
    </row>
    <row r="81" spans="1:17" ht="12.75" x14ac:dyDescent="0.2">
      <c r="A81" s="316">
        <f>AT3A_Schools_PS!A82</f>
        <v>73</v>
      </c>
      <c r="B81" s="316" t="str">
        <f>AT3A_Schools_PS!B82</f>
        <v>73-SAMBHAL</v>
      </c>
      <c r="C81" s="316">
        <f>AT3A_Schools_PS!H82</f>
        <v>1049</v>
      </c>
      <c r="D81" s="316">
        <f>AT3B_Schools_UPS!H82</f>
        <v>6</v>
      </c>
      <c r="E81" s="316">
        <f>AT3C_Schools_UPS!H82</f>
        <v>527</v>
      </c>
      <c r="F81" s="316">
        <f t="shared" si="2"/>
        <v>1582</v>
      </c>
      <c r="G81" s="316">
        <f>AT3A_Schools_PS!N82+AT3B_Schools_UPS!N82+AT3C_Schools_UPS!N82</f>
        <v>1582</v>
      </c>
      <c r="H81" s="317">
        <f t="shared" si="3"/>
        <v>0</v>
      </c>
      <c r="I81" s="593"/>
      <c r="J81" s="489"/>
      <c r="K81" s="318">
        <v>0</v>
      </c>
      <c r="L81" s="318"/>
      <c r="M81" s="318"/>
      <c r="N81" s="318">
        <v>0</v>
      </c>
      <c r="O81" s="318">
        <v>0</v>
      </c>
      <c r="P81" s="318">
        <v>0</v>
      </c>
      <c r="Q81" s="318">
        <f t="shared" si="4"/>
        <v>0</v>
      </c>
    </row>
    <row r="82" spans="1:17" ht="12.75" x14ac:dyDescent="0.2">
      <c r="A82" s="316">
        <f>AT3A_Schools_PS!A83</f>
        <v>74</v>
      </c>
      <c r="B82" s="316" t="str">
        <f>AT3A_Schools_PS!B83</f>
        <v>74-HAPUR</v>
      </c>
      <c r="C82" s="316">
        <f>AT3A_Schools_PS!H83</f>
        <v>429</v>
      </c>
      <c r="D82" s="316">
        <f>AT3B_Schools_UPS!H83</f>
        <v>8</v>
      </c>
      <c r="E82" s="316">
        <f>AT3C_Schools_UPS!H83</f>
        <v>263</v>
      </c>
      <c r="F82" s="316">
        <f t="shared" si="2"/>
        <v>700</v>
      </c>
      <c r="G82" s="316">
        <f>AT3A_Schools_PS!N83+AT3B_Schools_UPS!N83+AT3C_Schools_UPS!N83</f>
        <v>700</v>
      </c>
      <c r="H82" s="317">
        <f t="shared" si="3"/>
        <v>0</v>
      </c>
      <c r="I82" s="593"/>
      <c r="J82" s="489"/>
      <c r="K82" s="318">
        <v>0</v>
      </c>
      <c r="L82" s="318"/>
      <c r="M82" s="318"/>
      <c r="N82" s="318">
        <v>0</v>
      </c>
      <c r="O82" s="318">
        <v>0</v>
      </c>
      <c r="P82" s="318">
        <v>0</v>
      </c>
      <c r="Q82" s="318">
        <f t="shared" si="4"/>
        <v>0</v>
      </c>
    </row>
    <row r="83" spans="1:17" ht="12.75" x14ac:dyDescent="0.2">
      <c r="A83" s="316">
        <f>AT3A_Schools_PS!A84</f>
        <v>75</v>
      </c>
      <c r="B83" s="316" t="str">
        <f>AT3A_Schools_PS!B84</f>
        <v>75-SHAMLI</v>
      </c>
      <c r="C83" s="316">
        <f>AT3A_Schools_PS!H84</f>
        <v>538</v>
      </c>
      <c r="D83" s="316">
        <f>AT3B_Schools_UPS!H84</f>
        <v>4</v>
      </c>
      <c r="E83" s="316">
        <f>AT3C_Schools_UPS!H84</f>
        <v>258</v>
      </c>
      <c r="F83" s="316">
        <f t="shared" si="2"/>
        <v>800</v>
      </c>
      <c r="G83" s="316">
        <f>AT3A_Schools_PS!N84+AT3B_Schools_UPS!N84+AT3C_Schools_UPS!N84</f>
        <v>800</v>
      </c>
      <c r="H83" s="317">
        <f t="shared" si="3"/>
        <v>0</v>
      </c>
      <c r="I83" s="593"/>
      <c r="J83" s="489"/>
      <c r="K83" s="318">
        <v>0</v>
      </c>
      <c r="L83" s="318"/>
      <c r="M83" s="318"/>
      <c r="N83" s="318">
        <v>0</v>
      </c>
      <c r="O83" s="318">
        <v>0</v>
      </c>
      <c r="P83" s="318">
        <v>0</v>
      </c>
      <c r="Q83" s="318">
        <f t="shared" si="4"/>
        <v>0</v>
      </c>
    </row>
    <row r="84" spans="1:17" ht="12.75" x14ac:dyDescent="0.2">
      <c r="A84" s="319" t="s">
        <v>204</v>
      </c>
      <c r="B84" s="319"/>
      <c r="C84" s="319"/>
      <c r="D84" s="319"/>
      <c r="E84" s="319"/>
      <c r="F84" s="319"/>
      <c r="G84" s="319"/>
      <c r="H84" s="319"/>
      <c r="I84" s="311"/>
    </row>
    <row r="85" spans="1:17" ht="12.75" x14ac:dyDescent="0.2"/>
    <row r="86" spans="1:17" ht="12.75" x14ac:dyDescent="0.2"/>
    <row r="87" spans="1:17" ht="12.75" x14ac:dyDescent="0.2"/>
    <row r="88" spans="1:17" ht="12.75" x14ac:dyDescent="0.2"/>
    <row r="89" spans="1:17" ht="12.75" x14ac:dyDescent="0.2">
      <c r="A89" s="222" t="str">
        <f>'AT-1'!A46</f>
        <v>Date:</v>
      </c>
      <c r="G89" s="320"/>
      <c r="H89" s="320" t="str">
        <f>'AT-1'!J46</f>
        <v>(Signature)</v>
      </c>
    </row>
    <row r="90" spans="1:17" ht="12.75" x14ac:dyDescent="0.2">
      <c r="A90" s="222" t="str">
        <f>'AT-1'!A47</f>
        <v>Place: LUCKNOW</v>
      </c>
      <c r="G90" s="320"/>
      <c r="H90" s="320" t="str">
        <f>'AT-1'!J47</f>
        <v>Secretary Basic Education Department</v>
      </c>
    </row>
    <row r="91" spans="1:17" ht="12.75" x14ac:dyDescent="0.2">
      <c r="G91" s="320" t="str">
        <f>'AT-1'!I48</f>
        <v>Seal:</v>
      </c>
      <c r="H91" s="320"/>
    </row>
  </sheetData>
  <mergeCells count="6">
    <mergeCell ref="I70:I83"/>
    <mergeCell ref="A2:I2"/>
    <mergeCell ref="A4:I4"/>
    <mergeCell ref="A3:I3"/>
    <mergeCell ref="I9:I35"/>
    <mergeCell ref="I36:I69"/>
  </mergeCells>
  <conditionalFormatting sqref="C9:G83">
    <cfRule type="cellIs" dxfId="22" priority="2" operator="equal">
      <formula>0</formula>
    </cfRule>
  </conditionalFormatting>
  <conditionalFormatting sqref="Q9:Q83">
    <cfRule type="cellIs" dxfId="21" priority="1" operator="notEqual">
      <formula>H9</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sheetPr>
  <dimension ref="A1:F46"/>
  <sheetViews>
    <sheetView view="pageBreakPreview" topLeftCell="A27" zoomScaleSheetLayoutView="100" workbookViewId="0">
      <selection activeCell="M56" sqref="M56"/>
    </sheetView>
  </sheetViews>
  <sheetFormatPr defaultColWidth="14.42578125" defaultRowHeight="15.75" customHeight="1" x14ac:dyDescent="0.2"/>
  <cols>
    <col min="1" max="1" width="62.140625" customWidth="1"/>
    <col min="2" max="2" width="18.7109375" customWidth="1"/>
    <col min="3" max="4" width="15.5703125" customWidth="1"/>
  </cols>
  <sheetData>
    <row r="1" spans="1:6" ht="12.75" x14ac:dyDescent="0.2">
      <c r="A1" s="34"/>
      <c r="B1" s="34"/>
      <c r="C1" s="34"/>
      <c r="D1" s="34"/>
      <c r="E1" s="34"/>
      <c r="F1" s="72" t="s">
        <v>733</v>
      </c>
    </row>
    <row r="2" spans="1:6" ht="12.75" x14ac:dyDescent="0.2">
      <c r="A2" s="591" t="str">
        <f>'AT-2-S1 BUDGET'!A2</f>
        <v>[Mid Day Meal Scheme, U.P.]</v>
      </c>
      <c r="B2" s="570"/>
      <c r="C2" s="570"/>
      <c r="D2" s="570"/>
      <c r="E2" s="570"/>
      <c r="F2" s="570"/>
    </row>
    <row r="3" spans="1:6" ht="23.25" x14ac:dyDescent="0.35">
      <c r="A3" s="592" t="str">
        <f>'AT-2-S1 BUDGET'!A3</f>
        <v>Annual Work Plan and Budget 2018-19</v>
      </c>
      <c r="B3" s="570"/>
      <c r="C3" s="570"/>
      <c r="D3" s="570"/>
      <c r="E3" s="570"/>
      <c r="F3" s="570"/>
    </row>
    <row r="4" spans="1:6" ht="12.75" x14ac:dyDescent="0.2">
      <c r="A4" s="644" t="s">
        <v>734</v>
      </c>
      <c r="B4" s="570"/>
      <c r="C4" s="570"/>
      <c r="D4" s="570"/>
      <c r="E4" s="570"/>
      <c r="F4" s="570"/>
    </row>
    <row r="5" spans="1:6" x14ac:dyDescent="0.25">
      <c r="A5" s="93" t="str">
        <f>AT_2A_fundflow!A5</f>
        <v>State: UTTAR PRADESH</v>
      </c>
      <c r="B5" s="34"/>
      <c r="C5" s="34"/>
      <c r="D5" s="34"/>
      <c r="E5" s="34"/>
      <c r="F5" s="34"/>
    </row>
    <row r="6" spans="1:6" ht="15.75" customHeight="1" x14ac:dyDescent="0.2">
      <c r="A6" s="86"/>
      <c r="B6" s="46" t="s">
        <v>735</v>
      </c>
      <c r="C6" s="46" t="s">
        <v>736</v>
      </c>
      <c r="D6" s="46" t="s">
        <v>737</v>
      </c>
      <c r="E6" s="34"/>
      <c r="F6" s="34"/>
    </row>
    <row r="7" spans="1:6" ht="15.75" customHeight="1" x14ac:dyDescent="0.2">
      <c r="A7" s="70" t="s">
        <v>738</v>
      </c>
      <c r="B7" s="49" t="s">
        <v>739</v>
      </c>
      <c r="C7" s="49" t="s">
        <v>740</v>
      </c>
      <c r="D7" s="49" t="s">
        <v>741</v>
      </c>
      <c r="E7" s="41"/>
      <c r="F7" s="34"/>
    </row>
    <row r="8" spans="1:6" ht="15.75" customHeight="1" x14ac:dyDescent="0.2">
      <c r="A8" s="70" t="s">
        <v>742</v>
      </c>
      <c r="B8" s="49" t="s">
        <v>743</v>
      </c>
      <c r="C8" s="49" t="s">
        <v>744</v>
      </c>
      <c r="D8" s="49" t="s">
        <v>745</v>
      </c>
      <c r="E8" s="34"/>
      <c r="F8" s="34"/>
    </row>
    <row r="9" spans="1:6" ht="15.75" customHeight="1" x14ac:dyDescent="0.2">
      <c r="A9" s="70" t="s">
        <v>746</v>
      </c>
      <c r="B9" s="77"/>
      <c r="C9" s="77"/>
      <c r="D9" s="77"/>
      <c r="E9" s="34"/>
      <c r="F9" s="34"/>
    </row>
    <row r="10" spans="1:6" ht="15.75" customHeight="1" x14ac:dyDescent="0.2">
      <c r="A10" s="70" t="s">
        <v>747</v>
      </c>
      <c r="B10" s="49" t="s">
        <v>748</v>
      </c>
      <c r="C10" s="77"/>
      <c r="D10" s="77"/>
      <c r="E10" s="34"/>
      <c r="F10" s="34"/>
    </row>
    <row r="11" spans="1:6" ht="15.75" customHeight="1" x14ac:dyDescent="0.2">
      <c r="A11" s="70" t="s">
        <v>749</v>
      </c>
      <c r="B11" s="49" t="s">
        <v>748</v>
      </c>
      <c r="C11" s="77"/>
      <c r="D11" s="77"/>
      <c r="E11" s="34"/>
      <c r="F11" s="34"/>
    </row>
    <row r="12" spans="1:6" ht="15.75" customHeight="1" x14ac:dyDescent="0.2">
      <c r="A12" s="70" t="s">
        <v>750</v>
      </c>
      <c r="B12" s="49" t="s">
        <v>751</v>
      </c>
      <c r="C12" s="77"/>
      <c r="D12" s="77"/>
      <c r="E12" s="34"/>
      <c r="F12" s="34"/>
    </row>
    <row r="13" spans="1:6" ht="15.75" customHeight="1" x14ac:dyDescent="0.2">
      <c r="A13" s="70" t="s">
        <v>752</v>
      </c>
      <c r="B13" s="49" t="s">
        <v>748</v>
      </c>
      <c r="C13" s="77"/>
      <c r="D13" s="77"/>
      <c r="E13" s="34"/>
      <c r="F13" s="34"/>
    </row>
    <row r="14" spans="1:6" ht="15.75" customHeight="1" x14ac:dyDescent="0.2">
      <c r="A14" s="70" t="s">
        <v>753</v>
      </c>
      <c r="B14" s="49" t="s">
        <v>748</v>
      </c>
      <c r="C14" s="77"/>
      <c r="D14" s="77"/>
      <c r="E14" s="34"/>
      <c r="F14" s="34"/>
    </row>
    <row r="15" spans="1:6" ht="15.75" customHeight="1" x14ac:dyDescent="0.2">
      <c r="A15" s="70" t="s">
        <v>754</v>
      </c>
      <c r="B15" s="49" t="s">
        <v>748</v>
      </c>
      <c r="C15" s="77"/>
      <c r="D15" s="77"/>
      <c r="E15" s="34"/>
      <c r="F15" s="34"/>
    </row>
    <row r="16" spans="1:6" ht="15.75" customHeight="1" x14ac:dyDescent="0.2">
      <c r="A16" s="70" t="s">
        <v>755</v>
      </c>
      <c r="B16" s="49" t="s">
        <v>751</v>
      </c>
      <c r="C16" s="77"/>
      <c r="D16" s="77"/>
      <c r="E16" s="34"/>
      <c r="F16" s="34"/>
    </row>
    <row r="17" spans="1:6" ht="15.75" customHeight="1" x14ac:dyDescent="0.2">
      <c r="A17" s="70" t="s">
        <v>756</v>
      </c>
      <c r="B17" s="49" t="s">
        <v>748</v>
      </c>
      <c r="C17" s="49" t="s">
        <v>748</v>
      </c>
      <c r="D17" s="49" t="s">
        <v>748</v>
      </c>
      <c r="E17" s="34"/>
      <c r="F17" s="34"/>
    </row>
    <row r="18" spans="1:6" ht="15.75" customHeight="1" x14ac:dyDescent="0.2">
      <c r="A18" s="34"/>
      <c r="B18" s="34"/>
      <c r="C18" s="34"/>
      <c r="D18" s="34"/>
      <c r="E18" s="34"/>
      <c r="F18" s="34"/>
    </row>
    <row r="19" spans="1:6" x14ac:dyDescent="0.25">
      <c r="A19" s="676" t="s">
        <v>757</v>
      </c>
      <c r="B19" s="570"/>
      <c r="C19" s="570"/>
      <c r="D19" s="570"/>
      <c r="E19" s="570"/>
      <c r="F19" s="570"/>
    </row>
    <row r="20" spans="1:6" ht="15.75" customHeight="1" x14ac:dyDescent="0.2">
      <c r="A20" s="34"/>
      <c r="B20" s="34"/>
      <c r="C20" s="34"/>
      <c r="D20" s="34"/>
      <c r="E20" s="73"/>
      <c r="F20" s="44" t="str">
        <f>AT_2A_fundflow!U5</f>
        <v>(For the Period 01.04.17 to 31.03.18)</v>
      </c>
    </row>
    <row r="21" spans="1:6" ht="47.25" customHeight="1" x14ac:dyDescent="0.2">
      <c r="A21" s="46" t="s">
        <v>758</v>
      </c>
      <c r="B21" s="46" t="s">
        <v>759</v>
      </c>
      <c r="C21" s="46" t="s">
        <v>760</v>
      </c>
      <c r="D21" s="46" t="s">
        <v>761</v>
      </c>
      <c r="E21" s="46" t="s">
        <v>762</v>
      </c>
      <c r="F21" s="46" t="s">
        <v>763</v>
      </c>
    </row>
    <row r="22" spans="1:6" ht="12.75" x14ac:dyDescent="0.2">
      <c r="A22" s="70" t="s">
        <v>764</v>
      </c>
      <c r="B22" s="77"/>
      <c r="C22" s="77">
        <v>217</v>
      </c>
      <c r="D22" s="56">
        <v>2017</v>
      </c>
      <c r="E22" s="84" t="s">
        <v>765</v>
      </c>
      <c r="F22" s="77"/>
    </row>
    <row r="23" spans="1:6" ht="12.75" x14ac:dyDescent="0.2">
      <c r="A23" s="70" t="s">
        <v>766</v>
      </c>
      <c r="B23" s="77"/>
      <c r="C23" s="77">
        <v>118</v>
      </c>
      <c r="D23" s="56">
        <v>2017</v>
      </c>
      <c r="E23" s="84" t="s">
        <v>765</v>
      </c>
      <c r="F23" s="77"/>
    </row>
    <row r="24" spans="1:6" ht="12.75" x14ac:dyDescent="0.2">
      <c r="A24" s="70" t="s">
        <v>767</v>
      </c>
      <c r="B24" s="77"/>
      <c r="C24" s="77">
        <v>21</v>
      </c>
      <c r="D24" s="56">
        <v>2017</v>
      </c>
      <c r="E24" s="84" t="s">
        <v>765</v>
      </c>
      <c r="F24" s="77"/>
    </row>
    <row r="25" spans="1:6" ht="12.75" x14ac:dyDescent="0.2">
      <c r="A25" s="70" t="s">
        <v>768</v>
      </c>
      <c r="B25" s="77"/>
      <c r="C25" s="77">
        <v>341</v>
      </c>
      <c r="D25" s="56">
        <v>2017</v>
      </c>
      <c r="E25" s="84" t="s">
        <v>765</v>
      </c>
      <c r="F25" s="77"/>
    </row>
    <row r="26" spans="1:6" ht="12.75" x14ac:dyDescent="0.2">
      <c r="A26" s="70" t="s">
        <v>769</v>
      </c>
      <c r="B26" s="77"/>
      <c r="C26" s="77">
        <v>11</v>
      </c>
      <c r="D26" s="56">
        <v>2017</v>
      </c>
      <c r="E26" s="84" t="s">
        <v>765</v>
      </c>
      <c r="F26" s="77"/>
    </row>
    <row r="27" spans="1:6" ht="12.75" x14ac:dyDescent="0.2">
      <c r="A27" s="70" t="s">
        <v>770</v>
      </c>
      <c r="B27" s="77"/>
      <c r="C27" s="77">
        <v>0</v>
      </c>
      <c r="D27" s="56">
        <v>2017</v>
      </c>
      <c r="E27" s="84" t="s">
        <v>765</v>
      </c>
      <c r="F27" s="77"/>
    </row>
    <row r="28" spans="1:6" ht="12.75" x14ac:dyDescent="0.2">
      <c r="A28" s="70" t="s">
        <v>771</v>
      </c>
      <c r="B28" s="77"/>
      <c r="C28" s="77">
        <v>30</v>
      </c>
      <c r="D28" s="56">
        <v>2017</v>
      </c>
      <c r="E28" s="84" t="s">
        <v>765</v>
      </c>
      <c r="F28" s="77"/>
    </row>
    <row r="29" spans="1:6" ht="12.75" x14ac:dyDescent="0.2">
      <c r="A29" s="70" t="s">
        <v>772</v>
      </c>
      <c r="B29" s="77"/>
      <c r="C29" s="77">
        <v>0</v>
      </c>
      <c r="D29" s="56">
        <v>2017</v>
      </c>
      <c r="E29" s="84" t="s">
        <v>765</v>
      </c>
      <c r="F29" s="77"/>
    </row>
    <row r="30" spans="1:6" ht="12.75" x14ac:dyDescent="0.2">
      <c r="A30" s="70" t="s">
        <v>773</v>
      </c>
      <c r="B30" s="77"/>
      <c r="C30" s="77">
        <v>7</v>
      </c>
      <c r="D30" s="56">
        <v>2017</v>
      </c>
      <c r="E30" s="84" t="s">
        <v>765</v>
      </c>
      <c r="F30" s="77"/>
    </row>
    <row r="31" spans="1:6" ht="12.75" x14ac:dyDescent="0.2">
      <c r="A31" s="70" t="s">
        <v>774</v>
      </c>
      <c r="B31" s="77"/>
      <c r="C31" s="77">
        <v>15</v>
      </c>
      <c r="D31" s="56">
        <v>2017</v>
      </c>
      <c r="E31" s="84" t="s">
        <v>765</v>
      </c>
      <c r="F31" s="77"/>
    </row>
    <row r="32" spans="1:6" ht="12.75" x14ac:dyDescent="0.2">
      <c r="A32" s="70" t="s">
        <v>775</v>
      </c>
      <c r="B32" s="77"/>
      <c r="C32" s="77">
        <v>0</v>
      </c>
      <c r="D32" s="56">
        <v>2017</v>
      </c>
      <c r="E32" s="84" t="s">
        <v>765</v>
      </c>
      <c r="F32" s="77"/>
    </row>
    <row r="33" spans="1:6" ht="12.75" x14ac:dyDescent="0.2">
      <c r="A33" s="70" t="s">
        <v>776</v>
      </c>
      <c r="B33" s="77"/>
      <c r="C33" s="77">
        <v>0</v>
      </c>
      <c r="D33" s="56">
        <v>2017</v>
      </c>
      <c r="E33" s="84" t="s">
        <v>765</v>
      </c>
      <c r="F33" s="77"/>
    </row>
    <row r="34" spans="1:6" ht="12.75" x14ac:dyDescent="0.2">
      <c r="A34" s="70" t="s">
        <v>777</v>
      </c>
      <c r="B34" s="77"/>
      <c r="C34" s="77">
        <v>2</v>
      </c>
      <c r="D34" s="56">
        <v>2017</v>
      </c>
      <c r="E34" s="84" t="s">
        <v>765</v>
      </c>
      <c r="F34" s="77"/>
    </row>
    <row r="35" spans="1:6" ht="12.75" x14ac:dyDescent="0.2">
      <c r="A35" s="70" t="s">
        <v>778</v>
      </c>
      <c r="B35" s="77"/>
      <c r="C35" s="77">
        <v>2</v>
      </c>
      <c r="D35" s="56">
        <v>2017</v>
      </c>
      <c r="E35" s="84" t="s">
        <v>765</v>
      </c>
      <c r="F35" s="77"/>
    </row>
    <row r="36" spans="1:6" ht="12.75" x14ac:dyDescent="0.2">
      <c r="A36" s="70" t="s">
        <v>779</v>
      </c>
      <c r="B36" s="77"/>
      <c r="C36" s="77">
        <v>14</v>
      </c>
      <c r="D36" s="56">
        <v>2017</v>
      </c>
      <c r="E36" s="84" t="s">
        <v>765</v>
      </c>
      <c r="F36" s="77"/>
    </row>
    <row r="37" spans="1:6" ht="12.75" x14ac:dyDescent="0.2">
      <c r="A37" s="70" t="s">
        <v>780</v>
      </c>
      <c r="B37" s="77"/>
      <c r="C37" s="77">
        <v>0</v>
      </c>
      <c r="D37" s="56">
        <v>2017</v>
      </c>
      <c r="E37" s="84" t="s">
        <v>765</v>
      </c>
      <c r="F37" s="77"/>
    </row>
    <row r="38" spans="1:6" ht="12.75" x14ac:dyDescent="0.2">
      <c r="A38" s="70" t="s">
        <v>10</v>
      </c>
      <c r="B38" s="77"/>
      <c r="C38" s="77">
        <v>0</v>
      </c>
      <c r="D38" s="56">
        <v>2017</v>
      </c>
      <c r="E38" s="84" t="s">
        <v>765</v>
      </c>
      <c r="F38" s="77"/>
    </row>
    <row r="39" spans="1:6" ht="15" x14ac:dyDescent="0.25">
      <c r="A39" s="94" t="s">
        <v>11</v>
      </c>
      <c r="B39" s="77"/>
      <c r="C39" s="95">
        <f>SUM(C22:C38)</f>
        <v>778</v>
      </c>
      <c r="D39" s="56"/>
      <c r="E39" s="77"/>
      <c r="F39" s="77"/>
    </row>
    <row r="44" spans="1:6" ht="15.75" customHeight="1" x14ac:dyDescent="0.2">
      <c r="A44" s="14" t="str">
        <f>AT_2A_fundflow!A73</f>
        <v>Date:</v>
      </c>
      <c r="E44" s="69" t="str">
        <f>'AT-1'!J46</f>
        <v>(Signature)</v>
      </c>
    </row>
    <row r="45" spans="1:6" ht="15.75" customHeight="1" x14ac:dyDescent="0.2">
      <c r="A45" s="14" t="str">
        <f>AT_2A_fundflow!A74</f>
        <v>Place: LUCKNOW</v>
      </c>
      <c r="E45" s="69" t="str">
        <f>'AT-1'!J47</f>
        <v>Secretary Basic Education Department</v>
      </c>
    </row>
    <row r="46" spans="1:6" ht="15.75" customHeight="1" x14ac:dyDescent="0.2">
      <c r="D46" s="69" t="str">
        <f>'AT-1'!I48</f>
        <v>Seal:</v>
      </c>
    </row>
  </sheetData>
  <mergeCells count="4">
    <mergeCell ref="A2:F2"/>
    <mergeCell ref="A19:F19"/>
    <mergeCell ref="A3:F3"/>
    <mergeCell ref="A4:F4"/>
  </mergeCells>
  <printOptions horizontalCentered="1"/>
  <pageMargins left="0.59055118110236227" right="0.59055118110236227" top="0.78740157480314965" bottom="0.59055118110236227" header="0.78740157480314965" footer="0.39370078740157483"/>
  <pageSetup paperSize="9" scale="68" fitToHeight="0" pageOrder="overThenDown" orientation="landscape" cellComments="atEnd" r:id="rId1"/>
  <headerFooter>
    <oddFooter>&amp;R&amp;P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L29"/>
  <sheetViews>
    <sheetView view="pageBreakPreview" topLeftCell="A4" zoomScaleSheetLayoutView="100" workbookViewId="0">
      <selection activeCell="M56" sqref="M56"/>
    </sheetView>
  </sheetViews>
  <sheetFormatPr defaultColWidth="14.42578125" defaultRowHeight="15.75" customHeight="1" x14ac:dyDescent="0.2"/>
  <cols>
    <col min="1" max="1" width="7" customWidth="1"/>
    <col min="2" max="2" width="13.28515625" bestFit="1" customWidth="1"/>
    <col min="3" max="3" width="11.85546875" customWidth="1"/>
    <col min="4" max="4" width="9.7109375" customWidth="1"/>
    <col min="5" max="5" width="8.85546875" bestFit="1" customWidth="1"/>
    <col min="6" max="6" width="10.28515625" customWidth="1"/>
    <col min="7" max="7" width="9.7109375" customWidth="1"/>
    <col min="8" max="8" width="8.7109375" customWidth="1"/>
    <col min="9" max="9" width="12.5703125" customWidth="1"/>
    <col min="10" max="10" width="14.28515625" customWidth="1"/>
    <col min="11" max="11" width="11.7109375" customWidth="1"/>
    <col min="12" max="12" width="14.28515625" customWidth="1"/>
  </cols>
  <sheetData>
    <row r="1" spans="1:12" ht="12.75" x14ac:dyDescent="0.2">
      <c r="A1" s="34"/>
      <c r="B1" s="34"/>
      <c r="C1" s="34"/>
      <c r="D1" s="34"/>
      <c r="E1" s="34"/>
      <c r="F1" s="34"/>
      <c r="G1" s="34"/>
      <c r="H1" s="34"/>
      <c r="I1" s="34"/>
      <c r="J1" s="34"/>
      <c r="K1" s="34"/>
      <c r="L1" s="72" t="s">
        <v>781</v>
      </c>
    </row>
    <row r="2" spans="1:12" ht="12.75" x14ac:dyDescent="0.2">
      <c r="A2" s="678" t="str">
        <f>'AT-2-S1 BUDGET'!A2</f>
        <v>[Mid Day Meal Scheme, U.P.]</v>
      </c>
      <c r="B2" s="570"/>
      <c r="C2" s="570"/>
      <c r="D2" s="570"/>
      <c r="E2" s="570"/>
      <c r="F2" s="570"/>
      <c r="G2" s="570"/>
      <c r="H2" s="570"/>
      <c r="I2" s="570"/>
      <c r="J2" s="570"/>
      <c r="K2" s="570"/>
      <c r="L2" s="570"/>
    </row>
    <row r="3" spans="1:12" ht="23.25" x14ac:dyDescent="0.2">
      <c r="A3" s="677" t="str">
        <f>'AT-2-S1 BUDGET'!A3</f>
        <v>Annual Work Plan and Budget 2018-19</v>
      </c>
      <c r="B3" s="570"/>
      <c r="C3" s="570"/>
      <c r="D3" s="570"/>
      <c r="E3" s="570"/>
      <c r="F3" s="570"/>
      <c r="G3" s="570"/>
      <c r="H3" s="570"/>
      <c r="I3" s="570"/>
      <c r="J3" s="570"/>
      <c r="K3" s="570"/>
      <c r="L3" s="570"/>
    </row>
    <row r="4" spans="1:12" ht="12.75" x14ac:dyDescent="0.2">
      <c r="A4" s="640" t="s">
        <v>782</v>
      </c>
      <c r="B4" s="570"/>
      <c r="C4" s="570"/>
      <c r="D4" s="570"/>
      <c r="E4" s="570"/>
      <c r="F4" s="570"/>
      <c r="G4" s="570"/>
      <c r="H4" s="570"/>
      <c r="I4" s="570"/>
      <c r="J4" s="570"/>
      <c r="K4" s="570"/>
      <c r="L4" s="570"/>
    </row>
    <row r="5" spans="1:12" ht="12.75" x14ac:dyDescent="0.2">
      <c r="A5" s="91" t="str">
        <f>AT_2A_fundflow!A5</f>
        <v>State: UTTAR PRADESH</v>
      </c>
      <c r="B5" s="87"/>
      <c r="C5" s="34"/>
      <c r="D5" s="34"/>
      <c r="E5" s="34"/>
      <c r="F5" s="34"/>
      <c r="G5" s="34"/>
      <c r="H5" s="34"/>
      <c r="I5" s="34"/>
      <c r="J5" s="34"/>
      <c r="K5" s="34"/>
      <c r="L5" s="34"/>
    </row>
    <row r="6" spans="1:12" ht="15.75" customHeight="1" x14ac:dyDescent="0.2">
      <c r="A6" s="588" t="s">
        <v>421</v>
      </c>
      <c r="B6" s="588" t="s">
        <v>783</v>
      </c>
      <c r="C6" s="588" t="s">
        <v>785</v>
      </c>
      <c r="D6" s="589" t="s">
        <v>786</v>
      </c>
      <c r="E6" s="558"/>
      <c r="F6" s="558"/>
      <c r="G6" s="558"/>
      <c r="H6" s="559"/>
      <c r="I6" s="588" t="s">
        <v>787</v>
      </c>
      <c r="J6" s="588" t="s">
        <v>789</v>
      </c>
      <c r="K6" s="588" t="s">
        <v>790</v>
      </c>
      <c r="L6" s="588" t="s">
        <v>454</v>
      </c>
    </row>
    <row r="7" spans="1:12" ht="29.25" customHeight="1" x14ac:dyDescent="0.2">
      <c r="A7" s="573"/>
      <c r="B7" s="573"/>
      <c r="C7" s="573"/>
      <c r="D7" s="588" t="s">
        <v>791</v>
      </c>
      <c r="E7" s="589" t="s">
        <v>792</v>
      </c>
      <c r="F7" s="558"/>
      <c r="G7" s="559"/>
      <c r="H7" s="588" t="s">
        <v>793</v>
      </c>
      <c r="I7" s="573"/>
      <c r="J7" s="573"/>
      <c r="K7" s="573"/>
      <c r="L7" s="573"/>
    </row>
    <row r="8" spans="1:12" ht="49.5" customHeight="1" x14ac:dyDescent="0.2">
      <c r="A8" s="561"/>
      <c r="B8" s="561"/>
      <c r="C8" s="561"/>
      <c r="D8" s="561"/>
      <c r="E8" s="46" t="s">
        <v>794</v>
      </c>
      <c r="F8" s="46" t="s">
        <v>795</v>
      </c>
      <c r="G8" s="46" t="s">
        <v>11</v>
      </c>
      <c r="H8" s="561"/>
      <c r="I8" s="561"/>
      <c r="J8" s="561"/>
      <c r="K8" s="561"/>
      <c r="L8" s="561"/>
    </row>
    <row r="9" spans="1:12" ht="15.75" customHeight="1" x14ac:dyDescent="0.2">
      <c r="A9" s="46">
        <v>1</v>
      </c>
      <c r="B9" s="46">
        <v>2</v>
      </c>
      <c r="C9" s="46">
        <v>3</v>
      </c>
      <c r="D9" s="46">
        <v>4</v>
      </c>
      <c r="E9" s="46">
        <v>5</v>
      </c>
      <c r="F9" s="46">
        <v>6</v>
      </c>
      <c r="G9" s="46" t="s">
        <v>354</v>
      </c>
      <c r="H9" s="46" t="s">
        <v>796</v>
      </c>
      <c r="I9" s="46">
        <v>9</v>
      </c>
      <c r="J9" s="46" t="s">
        <v>797</v>
      </c>
      <c r="K9" s="46">
        <v>11</v>
      </c>
      <c r="L9" s="46">
        <v>12</v>
      </c>
    </row>
    <row r="10" spans="1:12" s="387" customFormat="1" ht="12.75" x14ac:dyDescent="0.2">
      <c r="A10" s="411">
        <v>1</v>
      </c>
      <c r="B10" s="457">
        <v>43208</v>
      </c>
      <c r="C10" s="379">
        <v>30</v>
      </c>
      <c r="D10" s="379"/>
      <c r="E10" s="379">
        <v>5</v>
      </c>
      <c r="F10" s="379">
        <v>2</v>
      </c>
      <c r="G10" s="379">
        <f t="shared" ref="G10:G21" si="0">E10+F10</f>
        <v>7</v>
      </c>
      <c r="H10" s="375">
        <f t="shared" ref="H10:H21" si="1">D10+G10</f>
        <v>7</v>
      </c>
      <c r="I10" s="379">
        <f t="shared" ref="I10:I21" si="2">J10</f>
        <v>23</v>
      </c>
      <c r="J10" s="379">
        <f t="shared" ref="J10:J21" si="3">C10-H10</f>
        <v>23</v>
      </c>
      <c r="K10" s="379">
        <f>C10-E10</f>
        <v>25</v>
      </c>
      <c r="L10" s="679"/>
    </row>
    <row r="11" spans="1:12" s="387" customFormat="1" ht="12.75" x14ac:dyDescent="0.2">
      <c r="A11" s="411">
        <v>2</v>
      </c>
      <c r="B11" s="457">
        <v>43238</v>
      </c>
      <c r="C11" s="379">
        <v>31</v>
      </c>
      <c r="D11" s="379">
        <v>11</v>
      </c>
      <c r="E11" s="379">
        <v>3</v>
      </c>
      <c r="F11" s="379">
        <v>0</v>
      </c>
      <c r="G11" s="379">
        <f t="shared" si="0"/>
        <v>3</v>
      </c>
      <c r="H11" s="375">
        <f t="shared" si="1"/>
        <v>14</v>
      </c>
      <c r="I11" s="379">
        <f t="shared" si="2"/>
        <v>17</v>
      </c>
      <c r="J11" s="379">
        <f t="shared" si="3"/>
        <v>17</v>
      </c>
      <c r="K11" s="379">
        <f>C11-E11-1</f>
        <v>27</v>
      </c>
      <c r="L11" s="631"/>
    </row>
    <row r="12" spans="1:12" s="387" customFormat="1" ht="12.75" x14ac:dyDescent="0.2">
      <c r="A12" s="411">
        <v>3</v>
      </c>
      <c r="B12" s="457">
        <v>43269</v>
      </c>
      <c r="C12" s="379">
        <v>30</v>
      </c>
      <c r="D12" s="379">
        <v>30</v>
      </c>
      <c r="E12" s="379">
        <v>0</v>
      </c>
      <c r="F12" s="379">
        <v>0</v>
      </c>
      <c r="G12" s="379">
        <f t="shared" si="0"/>
        <v>0</v>
      </c>
      <c r="H12" s="375">
        <f t="shared" si="1"/>
        <v>30</v>
      </c>
      <c r="I12" s="379">
        <f t="shared" si="2"/>
        <v>0</v>
      </c>
      <c r="J12" s="379">
        <f t="shared" si="3"/>
        <v>0</v>
      </c>
      <c r="K12" s="379">
        <f>C12-E12-4</f>
        <v>26</v>
      </c>
      <c r="L12" s="631"/>
    </row>
    <row r="13" spans="1:12" s="387" customFormat="1" ht="12.75" x14ac:dyDescent="0.2">
      <c r="A13" s="411">
        <v>4</v>
      </c>
      <c r="B13" s="457">
        <v>43299</v>
      </c>
      <c r="C13" s="379">
        <v>31</v>
      </c>
      <c r="D13" s="379"/>
      <c r="E13" s="379">
        <v>5</v>
      </c>
      <c r="F13" s="379">
        <v>0</v>
      </c>
      <c r="G13" s="379">
        <f t="shared" si="0"/>
        <v>5</v>
      </c>
      <c r="H13" s="375">
        <f t="shared" si="1"/>
        <v>5</v>
      </c>
      <c r="I13" s="379">
        <f t="shared" si="2"/>
        <v>26</v>
      </c>
      <c r="J13" s="379">
        <f t="shared" si="3"/>
        <v>26</v>
      </c>
      <c r="K13" s="379">
        <f>C13-E13</f>
        <v>26</v>
      </c>
      <c r="L13" s="631"/>
    </row>
    <row r="14" spans="1:12" s="387" customFormat="1" ht="12.75" x14ac:dyDescent="0.2">
      <c r="A14" s="411">
        <v>5</v>
      </c>
      <c r="B14" s="457">
        <v>43330</v>
      </c>
      <c r="C14" s="379">
        <v>31</v>
      </c>
      <c r="D14" s="379"/>
      <c r="E14" s="379">
        <v>4</v>
      </c>
      <c r="F14" s="379">
        <v>2</v>
      </c>
      <c r="G14" s="379">
        <f t="shared" si="0"/>
        <v>6</v>
      </c>
      <c r="H14" s="375">
        <f t="shared" si="1"/>
        <v>6</v>
      </c>
      <c r="I14" s="379">
        <f t="shared" si="2"/>
        <v>25</v>
      </c>
      <c r="J14" s="379">
        <f t="shared" si="3"/>
        <v>25</v>
      </c>
      <c r="K14" s="379">
        <f>C14-E14-1</f>
        <v>26</v>
      </c>
      <c r="L14" s="631"/>
    </row>
    <row r="15" spans="1:12" s="387" customFormat="1" ht="12.75" x14ac:dyDescent="0.2">
      <c r="A15" s="411">
        <v>6</v>
      </c>
      <c r="B15" s="457">
        <v>43361</v>
      </c>
      <c r="C15" s="379">
        <v>30</v>
      </c>
      <c r="D15" s="379"/>
      <c r="E15" s="379">
        <v>5</v>
      </c>
      <c r="F15" s="379">
        <v>2</v>
      </c>
      <c r="G15" s="379">
        <f t="shared" si="0"/>
        <v>7</v>
      </c>
      <c r="H15" s="375">
        <f t="shared" si="1"/>
        <v>7</v>
      </c>
      <c r="I15" s="379">
        <f t="shared" si="2"/>
        <v>23</v>
      </c>
      <c r="J15" s="379">
        <f t="shared" si="3"/>
        <v>23</v>
      </c>
      <c r="K15" s="379">
        <f>C15-E15</f>
        <v>25</v>
      </c>
      <c r="L15" s="631"/>
    </row>
    <row r="16" spans="1:12" s="387" customFormat="1" ht="12.75" x14ac:dyDescent="0.2">
      <c r="A16" s="411">
        <v>7</v>
      </c>
      <c r="B16" s="457">
        <v>43391</v>
      </c>
      <c r="C16" s="379">
        <v>31</v>
      </c>
      <c r="D16" s="379"/>
      <c r="E16" s="379">
        <v>4</v>
      </c>
      <c r="F16" s="379">
        <v>5</v>
      </c>
      <c r="G16" s="379">
        <f t="shared" si="0"/>
        <v>9</v>
      </c>
      <c r="H16" s="375">
        <f t="shared" si="1"/>
        <v>9</v>
      </c>
      <c r="I16" s="379">
        <f t="shared" si="2"/>
        <v>22</v>
      </c>
      <c r="J16" s="379">
        <f t="shared" si="3"/>
        <v>22</v>
      </c>
      <c r="K16" s="379">
        <f>C16-E16-1</f>
        <v>26</v>
      </c>
      <c r="L16" s="631"/>
    </row>
    <row r="17" spans="1:12" s="387" customFormat="1" ht="12.75" x14ac:dyDescent="0.2">
      <c r="A17" s="411">
        <v>8</v>
      </c>
      <c r="B17" s="457">
        <v>43422</v>
      </c>
      <c r="C17" s="379">
        <v>30</v>
      </c>
      <c r="D17" s="379"/>
      <c r="E17" s="379">
        <v>4</v>
      </c>
      <c r="F17" s="379">
        <v>7</v>
      </c>
      <c r="G17" s="379">
        <f t="shared" si="0"/>
        <v>11</v>
      </c>
      <c r="H17" s="375">
        <f t="shared" si="1"/>
        <v>11</v>
      </c>
      <c r="I17" s="379">
        <f t="shared" si="2"/>
        <v>19</v>
      </c>
      <c r="J17" s="379">
        <f t="shared" si="3"/>
        <v>19</v>
      </c>
      <c r="K17" s="379">
        <f>C17-E17</f>
        <v>26</v>
      </c>
      <c r="L17" s="631"/>
    </row>
    <row r="18" spans="1:12" s="387" customFormat="1" ht="12.75" x14ac:dyDescent="0.2">
      <c r="A18" s="411">
        <v>9</v>
      </c>
      <c r="B18" s="457">
        <v>43452</v>
      </c>
      <c r="C18" s="379">
        <v>31</v>
      </c>
      <c r="D18" s="379"/>
      <c r="E18" s="379">
        <v>5</v>
      </c>
      <c r="F18" s="379">
        <v>1</v>
      </c>
      <c r="G18" s="379">
        <f t="shared" si="0"/>
        <v>6</v>
      </c>
      <c r="H18" s="375">
        <f t="shared" si="1"/>
        <v>6</v>
      </c>
      <c r="I18" s="379">
        <f t="shared" si="2"/>
        <v>25</v>
      </c>
      <c r="J18" s="379">
        <f t="shared" si="3"/>
        <v>25</v>
      </c>
      <c r="K18" s="379">
        <f>C18-E18</f>
        <v>26</v>
      </c>
      <c r="L18" s="631"/>
    </row>
    <row r="19" spans="1:12" s="387" customFormat="1" ht="12.75" x14ac:dyDescent="0.2">
      <c r="A19" s="411">
        <v>10</v>
      </c>
      <c r="B19" s="457">
        <v>43119</v>
      </c>
      <c r="C19" s="379">
        <v>31</v>
      </c>
      <c r="D19" s="379"/>
      <c r="E19" s="379">
        <v>4</v>
      </c>
      <c r="F19" s="379">
        <v>7</v>
      </c>
      <c r="G19" s="379">
        <f t="shared" si="0"/>
        <v>11</v>
      </c>
      <c r="H19" s="375">
        <f t="shared" si="1"/>
        <v>11</v>
      </c>
      <c r="I19" s="379">
        <f t="shared" si="2"/>
        <v>20</v>
      </c>
      <c r="J19" s="379">
        <f t="shared" si="3"/>
        <v>20</v>
      </c>
      <c r="K19" s="379">
        <f>C19-E19-1</f>
        <v>26</v>
      </c>
      <c r="L19" s="631"/>
    </row>
    <row r="20" spans="1:12" s="387" customFormat="1" ht="12.75" x14ac:dyDescent="0.2">
      <c r="A20" s="411">
        <v>11</v>
      </c>
      <c r="B20" s="457">
        <v>43150</v>
      </c>
      <c r="C20" s="379">
        <v>28</v>
      </c>
      <c r="D20" s="379"/>
      <c r="E20" s="379">
        <v>4</v>
      </c>
      <c r="F20" s="379">
        <v>1</v>
      </c>
      <c r="G20" s="379">
        <f t="shared" si="0"/>
        <v>5</v>
      </c>
      <c r="H20" s="375">
        <f t="shared" si="1"/>
        <v>5</v>
      </c>
      <c r="I20" s="379">
        <f t="shared" si="2"/>
        <v>23</v>
      </c>
      <c r="J20" s="379">
        <f t="shared" si="3"/>
        <v>23</v>
      </c>
      <c r="K20" s="379">
        <f>C20-E20</f>
        <v>24</v>
      </c>
      <c r="L20" s="631"/>
    </row>
    <row r="21" spans="1:12" s="387" customFormat="1" ht="12.75" x14ac:dyDescent="0.2">
      <c r="A21" s="411">
        <v>12</v>
      </c>
      <c r="B21" s="457">
        <v>43178</v>
      </c>
      <c r="C21" s="379">
        <v>31</v>
      </c>
      <c r="D21" s="379"/>
      <c r="E21" s="379">
        <v>5</v>
      </c>
      <c r="F21" s="379">
        <v>5</v>
      </c>
      <c r="G21" s="379">
        <f t="shared" si="0"/>
        <v>10</v>
      </c>
      <c r="H21" s="375">
        <f t="shared" si="1"/>
        <v>10</v>
      </c>
      <c r="I21" s="379">
        <f t="shared" si="2"/>
        <v>21</v>
      </c>
      <c r="J21" s="379">
        <f t="shared" si="3"/>
        <v>21</v>
      </c>
      <c r="K21" s="379">
        <f>C21-E21</f>
        <v>26</v>
      </c>
      <c r="L21" s="631"/>
    </row>
    <row r="22" spans="1:12" s="387" customFormat="1" ht="12.75" x14ac:dyDescent="0.2">
      <c r="A22" s="379"/>
      <c r="B22" s="458" t="s">
        <v>11</v>
      </c>
      <c r="C22" s="375">
        <f t="shared" ref="C22:K22" si="4">SUM(C10:C21)</f>
        <v>365</v>
      </c>
      <c r="D22" s="375">
        <f t="shared" si="4"/>
        <v>41</v>
      </c>
      <c r="E22" s="375">
        <f t="shared" si="4"/>
        <v>48</v>
      </c>
      <c r="F22" s="375">
        <f t="shared" si="4"/>
        <v>32</v>
      </c>
      <c r="G22" s="375">
        <f t="shared" si="4"/>
        <v>80</v>
      </c>
      <c r="H22" s="375">
        <f t="shared" si="4"/>
        <v>121</v>
      </c>
      <c r="I22" s="375">
        <f t="shared" si="4"/>
        <v>244</v>
      </c>
      <c r="J22" s="375">
        <f t="shared" si="4"/>
        <v>244</v>
      </c>
      <c r="K22" s="375">
        <f t="shared" si="4"/>
        <v>309</v>
      </c>
      <c r="L22" s="611"/>
    </row>
    <row r="23" spans="1:12" ht="15.75" customHeight="1" x14ac:dyDescent="0.2">
      <c r="A23" s="33" t="s">
        <v>798</v>
      </c>
      <c r="B23" s="41"/>
      <c r="C23" s="41"/>
      <c r="D23" s="41"/>
      <c r="E23" s="41"/>
      <c r="F23" s="41"/>
      <c r="G23" s="41"/>
      <c r="H23" s="41"/>
      <c r="I23" s="34"/>
      <c r="J23" s="34"/>
      <c r="K23" s="34"/>
      <c r="L23" s="34"/>
    </row>
    <row r="27" spans="1:12" ht="15.75" customHeight="1" x14ac:dyDescent="0.2">
      <c r="A27" s="14" t="str">
        <f>AT_2A_fundflow!A73</f>
        <v>Date:</v>
      </c>
      <c r="K27" s="69" t="str">
        <f>'AT-1'!J46</f>
        <v>(Signature)</v>
      </c>
    </row>
    <row r="28" spans="1:12" ht="15.75" customHeight="1" x14ac:dyDescent="0.2">
      <c r="A28" s="14" t="str">
        <f>AT_2A_fundflow!A74</f>
        <v>Place: LUCKNOW</v>
      </c>
      <c r="K28" s="69" t="str">
        <f>'AT-1'!J47</f>
        <v>Secretary Basic Education Department</v>
      </c>
    </row>
    <row r="29" spans="1:12" ht="15.75" customHeight="1" x14ac:dyDescent="0.2">
      <c r="J29" s="69" t="str">
        <f>'AT-1'!I48</f>
        <v>Seal:</v>
      </c>
    </row>
  </sheetData>
  <mergeCells count="15">
    <mergeCell ref="L10:L22"/>
    <mergeCell ref="A6:A8"/>
    <mergeCell ref="B6:B8"/>
    <mergeCell ref="C6:C8"/>
    <mergeCell ref="D7:D8"/>
    <mergeCell ref="K6:K8"/>
    <mergeCell ref="L6:L8"/>
    <mergeCell ref="A3:L3"/>
    <mergeCell ref="A2:L2"/>
    <mergeCell ref="A4:L4"/>
    <mergeCell ref="E7:G7"/>
    <mergeCell ref="D6:H6"/>
    <mergeCell ref="H7:H8"/>
    <mergeCell ref="I6:I8"/>
    <mergeCell ref="J6:J8"/>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outlinePr summaryBelow="0" summaryRight="0"/>
    <pageSetUpPr fitToPage="1"/>
  </sheetPr>
  <dimension ref="A1:K29"/>
  <sheetViews>
    <sheetView view="pageBreakPreview" topLeftCell="A4" zoomScaleSheetLayoutView="100" workbookViewId="0">
      <selection activeCell="M56" sqref="M56"/>
    </sheetView>
  </sheetViews>
  <sheetFormatPr defaultColWidth="14.42578125" defaultRowHeight="15.75" customHeight="1" x14ac:dyDescent="0.2"/>
  <cols>
    <col min="1" max="1" width="7" style="387" customWidth="1"/>
    <col min="2" max="2" width="13.28515625" style="387" bestFit="1" customWidth="1"/>
    <col min="3" max="3" width="11.5703125" style="387" customWidth="1"/>
    <col min="4" max="8" width="10.5703125" style="387" customWidth="1"/>
    <col min="9" max="9" width="12" style="387" customWidth="1"/>
    <col min="10" max="10" width="13.140625" style="387" customWidth="1"/>
    <col min="11" max="11" width="14.5703125" style="387" bestFit="1" customWidth="1"/>
    <col min="12" max="16384" width="14.42578125" style="387"/>
  </cols>
  <sheetData>
    <row r="1" spans="1:11" ht="12.75" x14ac:dyDescent="0.2">
      <c r="A1" s="302"/>
      <c r="B1" s="302"/>
      <c r="C1" s="302"/>
      <c r="D1" s="302"/>
      <c r="E1" s="302"/>
      <c r="F1" s="302"/>
      <c r="G1" s="302"/>
      <c r="H1" s="302"/>
      <c r="I1" s="302"/>
      <c r="J1" s="302"/>
      <c r="K1" s="354" t="s">
        <v>784</v>
      </c>
    </row>
    <row r="2" spans="1:11" ht="12.75" x14ac:dyDescent="0.2">
      <c r="A2" s="594" t="str">
        <f>'AT-2-S1 BUDGET'!A2</f>
        <v>[Mid Day Meal Scheme, U.P.]</v>
      </c>
      <c r="B2" s="608"/>
      <c r="C2" s="608"/>
      <c r="D2" s="608"/>
      <c r="E2" s="608"/>
      <c r="F2" s="608"/>
      <c r="G2" s="608"/>
      <c r="H2" s="608"/>
      <c r="I2" s="608"/>
      <c r="J2" s="608"/>
      <c r="K2" s="608"/>
    </row>
    <row r="3" spans="1:11" ht="23.25" x14ac:dyDescent="0.2">
      <c r="A3" s="597" t="str">
        <f>'AT-2-S1 BUDGET'!A3</f>
        <v>Annual Work Plan and Budget 2018-19</v>
      </c>
      <c r="B3" s="608"/>
      <c r="C3" s="608"/>
      <c r="D3" s="608"/>
      <c r="E3" s="608"/>
      <c r="F3" s="608"/>
      <c r="G3" s="608"/>
      <c r="H3" s="608"/>
      <c r="I3" s="608"/>
      <c r="J3" s="608"/>
      <c r="K3" s="608"/>
    </row>
    <row r="4" spans="1:11" ht="12.75" x14ac:dyDescent="0.2">
      <c r="A4" s="602" t="s">
        <v>788</v>
      </c>
      <c r="B4" s="608"/>
      <c r="C4" s="608"/>
      <c r="D4" s="608"/>
      <c r="E4" s="608"/>
      <c r="F4" s="608"/>
      <c r="G4" s="608"/>
      <c r="H4" s="608"/>
      <c r="I4" s="608"/>
      <c r="J4" s="608"/>
      <c r="K4" s="608"/>
    </row>
    <row r="5" spans="1:11" ht="12.75" x14ac:dyDescent="0.2">
      <c r="A5" s="456" t="str">
        <f>AT_2A_fundflow!A5</f>
        <v>State: UTTAR PRADESH</v>
      </c>
      <c r="B5" s="357"/>
      <c r="C5" s="302"/>
      <c r="D5" s="302"/>
      <c r="E5" s="302"/>
      <c r="F5" s="302"/>
      <c r="G5" s="302"/>
      <c r="H5" s="302"/>
      <c r="I5" s="302"/>
      <c r="J5" s="302"/>
      <c r="K5" s="302"/>
    </row>
    <row r="6" spans="1:11" ht="15.75" customHeight="1" x14ac:dyDescent="0.2">
      <c r="A6" s="603" t="s">
        <v>421</v>
      </c>
      <c r="B6" s="603" t="s">
        <v>783</v>
      </c>
      <c r="C6" s="603" t="s">
        <v>785</v>
      </c>
      <c r="D6" s="605" t="s">
        <v>786</v>
      </c>
      <c r="E6" s="609"/>
      <c r="F6" s="609"/>
      <c r="G6" s="609"/>
      <c r="H6" s="610"/>
      <c r="I6" s="603" t="s">
        <v>787</v>
      </c>
      <c r="J6" s="603" t="s">
        <v>789</v>
      </c>
      <c r="K6" s="603" t="s">
        <v>454</v>
      </c>
    </row>
    <row r="7" spans="1:11" ht="28.5" customHeight="1" x14ac:dyDescent="0.2">
      <c r="A7" s="631"/>
      <c r="B7" s="631"/>
      <c r="C7" s="631"/>
      <c r="D7" s="603" t="s">
        <v>791</v>
      </c>
      <c r="E7" s="605" t="s">
        <v>792</v>
      </c>
      <c r="F7" s="609"/>
      <c r="G7" s="610"/>
      <c r="H7" s="603" t="s">
        <v>793</v>
      </c>
      <c r="I7" s="631"/>
      <c r="J7" s="631"/>
      <c r="K7" s="631"/>
    </row>
    <row r="8" spans="1:11" ht="40.5" customHeight="1" x14ac:dyDescent="0.2">
      <c r="A8" s="611"/>
      <c r="B8" s="611"/>
      <c r="C8" s="611"/>
      <c r="D8" s="611"/>
      <c r="E8" s="310" t="s">
        <v>794</v>
      </c>
      <c r="F8" s="310" t="s">
        <v>795</v>
      </c>
      <c r="G8" s="310" t="s">
        <v>11</v>
      </c>
      <c r="H8" s="611"/>
      <c r="I8" s="611"/>
      <c r="J8" s="611"/>
      <c r="K8" s="611"/>
    </row>
    <row r="9" spans="1:11" ht="15.75" customHeight="1" x14ac:dyDescent="0.2">
      <c r="A9" s="310">
        <v>1</v>
      </c>
      <c r="B9" s="310">
        <v>2</v>
      </c>
      <c r="C9" s="310">
        <v>3</v>
      </c>
      <c r="D9" s="310">
        <v>4</v>
      </c>
      <c r="E9" s="310">
        <v>5</v>
      </c>
      <c r="F9" s="310">
        <v>6</v>
      </c>
      <c r="G9" s="310" t="s">
        <v>354</v>
      </c>
      <c r="H9" s="310" t="s">
        <v>796</v>
      </c>
      <c r="I9" s="310">
        <v>9</v>
      </c>
      <c r="J9" s="310" t="s">
        <v>797</v>
      </c>
      <c r="K9" s="310">
        <v>11</v>
      </c>
    </row>
    <row r="10" spans="1:11" ht="15.75" customHeight="1" x14ac:dyDescent="0.2">
      <c r="A10" s="411">
        <v>1</v>
      </c>
      <c r="B10" s="457">
        <v>43208</v>
      </c>
      <c r="C10" s="379">
        <v>30</v>
      </c>
      <c r="D10" s="379"/>
      <c r="E10" s="379">
        <v>5</v>
      </c>
      <c r="F10" s="379">
        <f>AT26_NoWD_PS!F10</f>
        <v>2</v>
      </c>
      <c r="G10" s="379">
        <f t="shared" ref="G10:G21" si="0">E10+F10</f>
        <v>7</v>
      </c>
      <c r="H10" s="375">
        <f t="shared" ref="H10:H21" si="1">D10+G10</f>
        <v>7</v>
      </c>
      <c r="I10" s="379">
        <f t="shared" ref="I10:I21" si="2">J10</f>
        <v>23</v>
      </c>
      <c r="J10" s="379">
        <f t="shared" ref="J10:J21" si="3">C10-H10</f>
        <v>23</v>
      </c>
      <c r="K10" s="679"/>
    </row>
    <row r="11" spans="1:11" ht="15.75" customHeight="1" x14ac:dyDescent="0.2">
      <c r="A11" s="411">
        <v>2</v>
      </c>
      <c r="B11" s="457">
        <v>43238</v>
      </c>
      <c r="C11" s="379">
        <v>31</v>
      </c>
      <c r="D11" s="379">
        <v>11</v>
      </c>
      <c r="E11" s="379">
        <v>3</v>
      </c>
      <c r="F11" s="379">
        <f>AT26_NoWD_PS!F11</f>
        <v>0</v>
      </c>
      <c r="G11" s="379">
        <f t="shared" si="0"/>
        <v>3</v>
      </c>
      <c r="H11" s="375">
        <f t="shared" si="1"/>
        <v>14</v>
      </c>
      <c r="I11" s="379">
        <f t="shared" si="2"/>
        <v>17</v>
      </c>
      <c r="J11" s="379">
        <f t="shared" si="3"/>
        <v>17</v>
      </c>
      <c r="K11" s="631"/>
    </row>
    <row r="12" spans="1:11" ht="15.75" customHeight="1" x14ac:dyDescent="0.2">
      <c r="A12" s="411">
        <v>3</v>
      </c>
      <c r="B12" s="457">
        <v>43269</v>
      </c>
      <c r="C12" s="379">
        <v>30</v>
      </c>
      <c r="D12" s="379">
        <v>30</v>
      </c>
      <c r="E12" s="379">
        <v>0</v>
      </c>
      <c r="F12" s="379">
        <f>AT26_NoWD_PS!F12</f>
        <v>0</v>
      </c>
      <c r="G12" s="379">
        <f t="shared" si="0"/>
        <v>0</v>
      </c>
      <c r="H12" s="375">
        <f t="shared" si="1"/>
        <v>30</v>
      </c>
      <c r="I12" s="379">
        <f t="shared" si="2"/>
        <v>0</v>
      </c>
      <c r="J12" s="379">
        <f t="shared" si="3"/>
        <v>0</v>
      </c>
      <c r="K12" s="631"/>
    </row>
    <row r="13" spans="1:11" ht="15.75" customHeight="1" x14ac:dyDescent="0.2">
      <c r="A13" s="411">
        <v>4</v>
      </c>
      <c r="B13" s="457">
        <v>43299</v>
      </c>
      <c r="C13" s="379">
        <v>31</v>
      </c>
      <c r="D13" s="379"/>
      <c r="E13" s="379">
        <v>5</v>
      </c>
      <c r="F13" s="379">
        <f>AT26_NoWD_PS!F13</f>
        <v>0</v>
      </c>
      <c r="G13" s="379">
        <f t="shared" si="0"/>
        <v>5</v>
      </c>
      <c r="H13" s="375">
        <f t="shared" si="1"/>
        <v>5</v>
      </c>
      <c r="I13" s="379">
        <f t="shared" si="2"/>
        <v>26</v>
      </c>
      <c r="J13" s="379">
        <f t="shared" si="3"/>
        <v>26</v>
      </c>
      <c r="K13" s="631"/>
    </row>
    <row r="14" spans="1:11" ht="15.75" customHeight="1" x14ac:dyDescent="0.2">
      <c r="A14" s="411">
        <v>5</v>
      </c>
      <c r="B14" s="457">
        <v>43330</v>
      </c>
      <c r="C14" s="379">
        <v>31</v>
      </c>
      <c r="D14" s="379"/>
      <c r="E14" s="379">
        <v>4</v>
      </c>
      <c r="F14" s="379">
        <f>AT26_NoWD_PS!F14</f>
        <v>2</v>
      </c>
      <c r="G14" s="379">
        <f t="shared" si="0"/>
        <v>6</v>
      </c>
      <c r="H14" s="375">
        <f t="shared" si="1"/>
        <v>6</v>
      </c>
      <c r="I14" s="379">
        <f t="shared" si="2"/>
        <v>25</v>
      </c>
      <c r="J14" s="379">
        <f t="shared" si="3"/>
        <v>25</v>
      </c>
      <c r="K14" s="631"/>
    </row>
    <row r="15" spans="1:11" ht="15.75" customHeight="1" x14ac:dyDescent="0.2">
      <c r="A15" s="411">
        <v>6</v>
      </c>
      <c r="B15" s="457">
        <v>43361</v>
      </c>
      <c r="C15" s="379">
        <v>30</v>
      </c>
      <c r="D15" s="379"/>
      <c r="E15" s="379">
        <v>5</v>
      </c>
      <c r="F15" s="379">
        <f>AT26_NoWD_PS!F15</f>
        <v>2</v>
      </c>
      <c r="G15" s="379">
        <f t="shared" si="0"/>
        <v>7</v>
      </c>
      <c r="H15" s="375">
        <f t="shared" si="1"/>
        <v>7</v>
      </c>
      <c r="I15" s="379">
        <f t="shared" si="2"/>
        <v>23</v>
      </c>
      <c r="J15" s="379">
        <f t="shared" si="3"/>
        <v>23</v>
      </c>
      <c r="K15" s="631"/>
    </row>
    <row r="16" spans="1:11" ht="15.75" customHeight="1" x14ac:dyDescent="0.2">
      <c r="A16" s="411">
        <v>7</v>
      </c>
      <c r="B16" s="457">
        <v>43391</v>
      </c>
      <c r="C16" s="379">
        <v>31</v>
      </c>
      <c r="D16" s="379"/>
      <c r="E16" s="379">
        <v>4</v>
      </c>
      <c r="F16" s="379">
        <f>AT26_NoWD_PS!F16</f>
        <v>5</v>
      </c>
      <c r="G16" s="379">
        <f t="shared" si="0"/>
        <v>9</v>
      </c>
      <c r="H16" s="375">
        <f t="shared" si="1"/>
        <v>9</v>
      </c>
      <c r="I16" s="379">
        <f t="shared" si="2"/>
        <v>22</v>
      </c>
      <c r="J16" s="379">
        <f t="shared" si="3"/>
        <v>22</v>
      </c>
      <c r="K16" s="631"/>
    </row>
    <row r="17" spans="1:11" ht="15.75" customHeight="1" x14ac:dyDescent="0.2">
      <c r="A17" s="411">
        <v>8</v>
      </c>
      <c r="B17" s="457">
        <v>43422</v>
      </c>
      <c r="C17" s="379">
        <v>30</v>
      </c>
      <c r="D17" s="379"/>
      <c r="E17" s="379">
        <v>4</v>
      </c>
      <c r="F17" s="379">
        <f>AT26_NoWD_PS!F17</f>
        <v>7</v>
      </c>
      <c r="G17" s="379">
        <f t="shared" si="0"/>
        <v>11</v>
      </c>
      <c r="H17" s="375">
        <f t="shared" si="1"/>
        <v>11</v>
      </c>
      <c r="I17" s="379">
        <f t="shared" si="2"/>
        <v>19</v>
      </c>
      <c r="J17" s="379">
        <f t="shared" si="3"/>
        <v>19</v>
      </c>
      <c r="K17" s="631"/>
    </row>
    <row r="18" spans="1:11" ht="15.75" customHeight="1" x14ac:dyDescent="0.2">
      <c r="A18" s="411">
        <v>9</v>
      </c>
      <c r="B18" s="457">
        <v>43452</v>
      </c>
      <c r="C18" s="379">
        <v>31</v>
      </c>
      <c r="D18" s="379"/>
      <c r="E18" s="379">
        <v>5</v>
      </c>
      <c r="F18" s="379">
        <f>AT26_NoWD_PS!F18</f>
        <v>1</v>
      </c>
      <c r="G18" s="379">
        <f t="shared" si="0"/>
        <v>6</v>
      </c>
      <c r="H18" s="375">
        <f t="shared" si="1"/>
        <v>6</v>
      </c>
      <c r="I18" s="379">
        <f t="shared" si="2"/>
        <v>25</v>
      </c>
      <c r="J18" s="379">
        <f t="shared" si="3"/>
        <v>25</v>
      </c>
      <c r="K18" s="631"/>
    </row>
    <row r="19" spans="1:11" ht="15.75" customHeight="1" x14ac:dyDescent="0.2">
      <c r="A19" s="411">
        <v>10</v>
      </c>
      <c r="B19" s="457">
        <v>43119</v>
      </c>
      <c r="C19" s="379">
        <v>31</v>
      </c>
      <c r="D19" s="379"/>
      <c r="E19" s="379">
        <v>4</v>
      </c>
      <c r="F19" s="379">
        <f>AT26_NoWD_PS!F19</f>
        <v>7</v>
      </c>
      <c r="G19" s="379">
        <f t="shared" si="0"/>
        <v>11</v>
      </c>
      <c r="H19" s="375">
        <f t="shared" si="1"/>
        <v>11</v>
      </c>
      <c r="I19" s="379">
        <f t="shared" si="2"/>
        <v>20</v>
      </c>
      <c r="J19" s="379">
        <f t="shared" si="3"/>
        <v>20</v>
      </c>
      <c r="K19" s="631"/>
    </row>
    <row r="20" spans="1:11" ht="15.75" customHeight="1" x14ac:dyDescent="0.2">
      <c r="A20" s="411">
        <v>11</v>
      </c>
      <c r="B20" s="457">
        <v>43150</v>
      </c>
      <c r="C20" s="379">
        <v>28</v>
      </c>
      <c r="D20" s="379"/>
      <c r="E20" s="379">
        <v>4</v>
      </c>
      <c r="F20" s="379">
        <f>AT26_NoWD_PS!F20</f>
        <v>1</v>
      </c>
      <c r="G20" s="379">
        <f t="shared" si="0"/>
        <v>5</v>
      </c>
      <c r="H20" s="375">
        <f t="shared" si="1"/>
        <v>5</v>
      </c>
      <c r="I20" s="379">
        <f t="shared" si="2"/>
        <v>23</v>
      </c>
      <c r="J20" s="379">
        <f t="shared" si="3"/>
        <v>23</v>
      </c>
      <c r="K20" s="631"/>
    </row>
    <row r="21" spans="1:11" ht="15.75" customHeight="1" x14ac:dyDescent="0.2">
      <c r="A21" s="411">
        <v>12</v>
      </c>
      <c r="B21" s="457">
        <v>43178</v>
      </c>
      <c r="C21" s="379">
        <v>31</v>
      </c>
      <c r="D21" s="379"/>
      <c r="E21" s="379">
        <v>5</v>
      </c>
      <c r="F21" s="379">
        <f>AT26_NoWD_PS!F21</f>
        <v>5</v>
      </c>
      <c r="G21" s="379">
        <f t="shared" si="0"/>
        <v>10</v>
      </c>
      <c r="H21" s="375">
        <f t="shared" si="1"/>
        <v>10</v>
      </c>
      <c r="I21" s="379">
        <f t="shared" si="2"/>
        <v>21</v>
      </c>
      <c r="J21" s="379">
        <f t="shared" si="3"/>
        <v>21</v>
      </c>
      <c r="K21" s="631"/>
    </row>
    <row r="22" spans="1:11" ht="15.75" customHeight="1" x14ac:dyDescent="0.2">
      <c r="A22" s="379"/>
      <c r="B22" s="458" t="s">
        <v>11</v>
      </c>
      <c r="C22" s="375">
        <f t="shared" ref="C22:J22" si="4">SUM(C10:C21)</f>
        <v>365</v>
      </c>
      <c r="D22" s="375">
        <f t="shared" si="4"/>
        <v>41</v>
      </c>
      <c r="E22" s="375">
        <f t="shared" si="4"/>
        <v>48</v>
      </c>
      <c r="F22" s="375">
        <f t="shared" si="4"/>
        <v>32</v>
      </c>
      <c r="G22" s="375">
        <f t="shared" si="4"/>
        <v>80</v>
      </c>
      <c r="H22" s="375">
        <f t="shared" si="4"/>
        <v>121</v>
      </c>
      <c r="I22" s="375">
        <f t="shared" si="4"/>
        <v>244</v>
      </c>
      <c r="J22" s="375">
        <f t="shared" si="4"/>
        <v>244</v>
      </c>
      <c r="K22" s="611"/>
    </row>
    <row r="23" spans="1:11" ht="15.75" customHeight="1" x14ac:dyDescent="0.2">
      <c r="A23" s="302" t="s">
        <v>798</v>
      </c>
      <c r="B23" s="302"/>
      <c r="C23" s="302"/>
      <c r="D23" s="302"/>
      <c r="E23" s="302"/>
      <c r="F23" s="302"/>
      <c r="G23" s="302"/>
      <c r="H23" s="302"/>
      <c r="I23" s="302"/>
      <c r="J23" s="302"/>
      <c r="K23" s="302"/>
    </row>
    <row r="27" spans="1:11" ht="15.75" customHeight="1" x14ac:dyDescent="0.2">
      <c r="A27" s="347" t="str">
        <f>AT_2A_fundflow!A73</f>
        <v>Date:</v>
      </c>
      <c r="J27" s="388" t="str">
        <f>'AT-1'!J46</f>
        <v>(Signature)</v>
      </c>
    </row>
    <row r="28" spans="1:11" ht="15.75" customHeight="1" x14ac:dyDescent="0.2">
      <c r="A28" s="347" t="str">
        <f>AT_2A_fundflow!A74</f>
        <v>Place: LUCKNOW</v>
      </c>
      <c r="J28" s="388" t="str">
        <f>'AT-1'!J47</f>
        <v>Secretary Basic Education Department</v>
      </c>
    </row>
    <row r="29" spans="1:11" ht="15.75" customHeight="1" x14ac:dyDescent="0.2">
      <c r="I29" s="388" t="str">
        <f>'AT-1'!I48</f>
        <v>Seal:</v>
      </c>
    </row>
  </sheetData>
  <mergeCells count="14">
    <mergeCell ref="C6:C8"/>
    <mergeCell ref="B6:B8"/>
    <mergeCell ref="A6:A8"/>
    <mergeCell ref="A3:K3"/>
    <mergeCell ref="A2:K2"/>
    <mergeCell ref="I6:I8"/>
    <mergeCell ref="A4:K4"/>
    <mergeCell ref="J6:J8"/>
    <mergeCell ref="K10:K22"/>
    <mergeCell ref="K6:K8"/>
    <mergeCell ref="H7:H8"/>
    <mergeCell ref="E7:G7"/>
    <mergeCell ref="D7:D8"/>
    <mergeCell ref="D6:H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X98"/>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42578125" style="387" customWidth="1"/>
    <col min="2" max="2" width="22.5703125" style="387" customWidth="1"/>
    <col min="3" max="3" width="6.28515625" style="387" bestFit="1" customWidth="1"/>
    <col min="4" max="4" width="8.7109375" style="387" bestFit="1" customWidth="1"/>
    <col min="5" max="5" width="8" style="387" customWidth="1"/>
    <col min="6" max="6" width="9.28515625" style="387" bestFit="1" customWidth="1"/>
    <col min="7" max="7" width="10.85546875" style="387" bestFit="1" customWidth="1"/>
    <col min="8" max="8" width="10.7109375" style="387" bestFit="1" customWidth="1"/>
    <col min="9" max="9" width="11.42578125" style="387" customWidth="1"/>
    <col min="10" max="12" width="10.5703125" style="387" customWidth="1"/>
    <col min="13" max="13" width="8.5703125" style="387" bestFit="1" customWidth="1"/>
    <col min="14" max="14" width="11.28515625" style="387" bestFit="1" customWidth="1"/>
    <col min="15" max="15" width="9.7109375" style="387" bestFit="1" customWidth="1"/>
    <col min="16" max="16" width="9.28515625" style="387" bestFit="1" customWidth="1"/>
    <col min="17" max="17" width="8.7109375" style="387" customWidth="1"/>
    <col min="18" max="18" width="8.7109375" style="387" bestFit="1" customWidth="1"/>
    <col min="19" max="19" width="7.85546875" style="387" customWidth="1"/>
    <col min="20" max="16384" width="14.42578125" style="387"/>
  </cols>
  <sheetData>
    <row r="1" spans="1:24" ht="12.75" x14ac:dyDescent="0.2">
      <c r="A1" s="302"/>
      <c r="B1" s="302"/>
      <c r="C1" s="302"/>
      <c r="D1" s="302"/>
      <c r="E1" s="302"/>
      <c r="F1" s="302"/>
      <c r="G1" s="302"/>
      <c r="H1" s="608"/>
      <c r="I1" s="608"/>
      <c r="J1" s="608"/>
      <c r="K1" s="302"/>
      <c r="L1" s="302"/>
      <c r="M1" s="302"/>
      <c r="N1" s="302"/>
      <c r="O1" s="302"/>
      <c r="P1" s="302"/>
      <c r="Q1" s="302"/>
      <c r="R1" s="302"/>
      <c r="S1" s="459" t="s">
        <v>799</v>
      </c>
    </row>
    <row r="2" spans="1:24" ht="12.75" x14ac:dyDescent="0.2">
      <c r="A2" s="594" t="str">
        <f>'AT-2-S1 BUDGET'!A2</f>
        <v>[Mid Day Meal Scheme, U.P.]</v>
      </c>
      <c r="B2" s="608"/>
      <c r="C2" s="608"/>
      <c r="D2" s="608"/>
      <c r="E2" s="608"/>
      <c r="F2" s="608"/>
      <c r="G2" s="608"/>
      <c r="H2" s="608"/>
      <c r="I2" s="608"/>
      <c r="J2" s="608"/>
      <c r="K2" s="608"/>
      <c r="L2" s="608"/>
      <c r="M2" s="608"/>
      <c r="N2" s="608"/>
      <c r="O2" s="608"/>
      <c r="P2" s="608"/>
      <c r="Q2" s="608"/>
      <c r="R2" s="608"/>
      <c r="S2" s="608"/>
    </row>
    <row r="3" spans="1:24" ht="23.25" x14ac:dyDescent="0.2">
      <c r="A3" s="597" t="str">
        <f>'AT-2-S1 BUDGET'!A3</f>
        <v>Annual Work Plan and Budget 2018-19</v>
      </c>
      <c r="B3" s="608"/>
      <c r="C3" s="608"/>
      <c r="D3" s="608"/>
      <c r="E3" s="608"/>
      <c r="F3" s="608"/>
      <c r="G3" s="608"/>
      <c r="H3" s="608"/>
      <c r="I3" s="608"/>
      <c r="J3" s="608"/>
      <c r="K3" s="608"/>
      <c r="L3" s="608"/>
      <c r="M3" s="608"/>
      <c r="N3" s="608"/>
      <c r="O3" s="608"/>
      <c r="P3" s="608"/>
      <c r="Q3" s="608"/>
      <c r="R3" s="608"/>
      <c r="S3" s="608"/>
    </row>
    <row r="4" spans="1:24" ht="12.75" x14ac:dyDescent="0.2">
      <c r="A4" s="681" t="s">
        <v>802</v>
      </c>
      <c r="B4" s="608"/>
      <c r="C4" s="608"/>
      <c r="D4" s="608"/>
      <c r="E4" s="608"/>
      <c r="F4" s="608"/>
      <c r="G4" s="608"/>
      <c r="H4" s="608"/>
      <c r="I4" s="608"/>
      <c r="J4" s="608"/>
      <c r="K4" s="608"/>
      <c r="L4" s="608"/>
      <c r="M4" s="608"/>
      <c r="N4" s="608"/>
      <c r="O4" s="608"/>
      <c r="P4" s="608"/>
      <c r="Q4" s="608"/>
      <c r="R4" s="608"/>
      <c r="S4" s="608"/>
    </row>
    <row r="5" spans="1:24" ht="12.75" x14ac:dyDescent="0.2">
      <c r="A5" s="456" t="str">
        <f>AT_2A_fundflow!A5</f>
        <v>State: UTTAR PRADESH</v>
      </c>
      <c r="B5" s="357"/>
      <c r="C5" s="302"/>
      <c r="D5" s="302"/>
      <c r="E5" s="302"/>
      <c r="F5" s="302"/>
      <c r="G5" s="302"/>
      <c r="H5" s="302"/>
      <c r="I5" s="302"/>
      <c r="J5" s="302"/>
      <c r="K5" s="302"/>
      <c r="L5" s="302"/>
      <c r="M5" s="608"/>
      <c r="N5" s="608"/>
      <c r="O5" s="608"/>
      <c r="P5" s="608"/>
      <c r="Q5" s="608"/>
      <c r="R5" s="608"/>
      <c r="S5" s="608"/>
    </row>
    <row r="6" spans="1:24" ht="15.75" customHeight="1" x14ac:dyDescent="0.2">
      <c r="A6" s="603" t="s">
        <v>91</v>
      </c>
      <c r="B6" s="603" t="s">
        <v>99</v>
      </c>
      <c r="C6" s="605" t="s">
        <v>803</v>
      </c>
      <c r="D6" s="609"/>
      <c r="E6" s="609"/>
      <c r="F6" s="609"/>
      <c r="G6" s="609"/>
      <c r="H6" s="610"/>
      <c r="I6" s="603" t="s">
        <v>804</v>
      </c>
      <c r="J6" s="605" t="s">
        <v>805</v>
      </c>
      <c r="K6" s="609"/>
      <c r="L6" s="609"/>
      <c r="M6" s="610"/>
      <c r="N6" s="605" t="s">
        <v>806</v>
      </c>
      <c r="O6" s="609"/>
      <c r="P6" s="609"/>
      <c r="Q6" s="609"/>
      <c r="R6" s="609"/>
      <c r="S6" s="610"/>
    </row>
    <row r="7" spans="1:24" ht="45" customHeight="1" x14ac:dyDescent="0.2">
      <c r="A7" s="611"/>
      <c r="B7" s="611"/>
      <c r="C7" s="310" t="s">
        <v>807</v>
      </c>
      <c r="D7" s="310" t="s">
        <v>808</v>
      </c>
      <c r="E7" s="310" t="s">
        <v>161</v>
      </c>
      <c r="F7" s="310" t="s">
        <v>162</v>
      </c>
      <c r="G7" s="310" t="s">
        <v>163</v>
      </c>
      <c r="H7" s="310" t="s">
        <v>809</v>
      </c>
      <c r="I7" s="611"/>
      <c r="J7" s="310" t="s">
        <v>810</v>
      </c>
      <c r="K7" s="310" t="s">
        <v>811</v>
      </c>
      <c r="L7" s="310" t="s">
        <v>812</v>
      </c>
      <c r="M7" s="310" t="s">
        <v>813</v>
      </c>
      <c r="N7" s="310" t="s">
        <v>11</v>
      </c>
      <c r="O7" s="326" t="s">
        <v>1086</v>
      </c>
      <c r="P7" s="326" t="s">
        <v>817</v>
      </c>
      <c r="Q7" s="310" t="s">
        <v>814</v>
      </c>
      <c r="R7" s="310" t="s">
        <v>815</v>
      </c>
      <c r="S7" s="310" t="s">
        <v>816</v>
      </c>
    </row>
    <row r="8" spans="1:24" ht="15.75" customHeight="1" x14ac:dyDescent="0.2">
      <c r="A8" s="310">
        <v>1</v>
      </c>
      <c r="B8" s="310">
        <v>2</v>
      </c>
      <c r="C8" s="310">
        <v>3</v>
      </c>
      <c r="D8" s="310">
        <v>4</v>
      </c>
      <c r="E8" s="310">
        <v>5</v>
      </c>
      <c r="F8" s="310">
        <v>6</v>
      </c>
      <c r="G8" s="310">
        <v>7</v>
      </c>
      <c r="H8" s="310">
        <v>8</v>
      </c>
      <c r="I8" s="310">
        <v>9</v>
      </c>
      <c r="J8" s="310">
        <v>10</v>
      </c>
      <c r="K8" s="310">
        <v>11</v>
      </c>
      <c r="L8" s="310">
        <v>12</v>
      </c>
      <c r="M8" s="310">
        <v>13</v>
      </c>
      <c r="N8" s="310">
        <v>14</v>
      </c>
      <c r="O8" s="310">
        <v>15</v>
      </c>
      <c r="P8" s="310">
        <v>16</v>
      </c>
      <c r="Q8" s="310">
        <v>17</v>
      </c>
      <c r="R8" s="310">
        <v>18</v>
      </c>
      <c r="S8" s="310">
        <v>19</v>
      </c>
    </row>
    <row r="9" spans="1:24" ht="12.75" x14ac:dyDescent="0.2">
      <c r="A9" s="375"/>
      <c r="B9" s="375" t="s">
        <v>32</v>
      </c>
      <c r="C9" s="375">
        <f t="shared" ref="C9:H9" si="0">SUM(C10:C84)</f>
        <v>12522</v>
      </c>
      <c r="D9" s="375">
        <f t="shared" si="0"/>
        <v>7523225</v>
      </c>
      <c r="E9" s="375">
        <f t="shared" si="0"/>
        <v>154854</v>
      </c>
      <c r="F9" s="375">
        <f t="shared" si="0"/>
        <v>0</v>
      </c>
      <c r="G9" s="375">
        <f t="shared" si="0"/>
        <v>93539</v>
      </c>
      <c r="H9" s="375">
        <f t="shared" si="0"/>
        <v>7784140</v>
      </c>
      <c r="I9" s="375">
        <f>AT26_NoWD_PS!J22</f>
        <v>244</v>
      </c>
      <c r="J9" s="460">
        <f t="shared" ref="J9:S9" si="1">SUM(J10:J84)</f>
        <v>189933.01499999998</v>
      </c>
      <c r="K9" s="460">
        <f t="shared" si="1"/>
        <v>127255.11700000003</v>
      </c>
      <c r="L9" s="460">
        <f t="shared" si="1"/>
        <v>62677.897999999994</v>
      </c>
      <c r="M9" s="460">
        <f t="shared" si="1"/>
        <v>0</v>
      </c>
      <c r="N9" s="460">
        <f t="shared" si="1"/>
        <v>12662.202000000001</v>
      </c>
      <c r="O9" s="460">
        <f t="shared" si="1"/>
        <v>12662.202000000001</v>
      </c>
      <c r="P9" s="460">
        <f t="shared" si="1"/>
        <v>0</v>
      </c>
      <c r="Q9" s="460">
        <f t="shared" si="1"/>
        <v>0</v>
      </c>
      <c r="R9" s="460">
        <f t="shared" si="1"/>
        <v>0</v>
      </c>
      <c r="S9" s="460">
        <f t="shared" si="1"/>
        <v>0</v>
      </c>
      <c r="T9" s="347"/>
      <c r="U9" s="347"/>
      <c r="V9" s="347"/>
      <c r="W9" s="347"/>
      <c r="X9" s="347"/>
    </row>
    <row r="10" spans="1:24" ht="12.75" x14ac:dyDescent="0.2">
      <c r="A10" s="379">
        <f>AT3A_Schools_PS!A10</f>
        <v>1</v>
      </c>
      <c r="B10" s="379" t="str">
        <f>AT3A_Schools_PS!B10</f>
        <v>01-AGRA</v>
      </c>
      <c r="C10" s="379">
        <v>76</v>
      </c>
      <c r="D10" s="379">
        <v>122607</v>
      </c>
      <c r="E10" s="379">
        <v>4079</v>
      </c>
      <c r="F10" s="379">
        <v>0</v>
      </c>
      <c r="G10" s="379">
        <v>0</v>
      </c>
      <c r="H10" s="400">
        <f t="shared" ref="H10:H84" si="2">SUM(C10:G10)</f>
        <v>126762</v>
      </c>
      <c r="I10" s="401">
        <f>AT26_NoWD_PS!$J$22</f>
        <v>244</v>
      </c>
      <c r="J10" s="377">
        <f t="shared" ref="J10:J84" si="3">ROUND(H10*I10*0.0001,3)</f>
        <v>3092.9929999999999</v>
      </c>
      <c r="K10" s="381">
        <f t="shared" ref="K10:K84" si="4">ROUND(J10*67%,3)</f>
        <v>2072.3049999999998</v>
      </c>
      <c r="L10" s="381">
        <f t="shared" ref="L10:L84" si="5">ROUND(J10-K10,3)</f>
        <v>1020.688</v>
      </c>
      <c r="M10" s="446"/>
      <c r="N10" s="377">
        <f>ROUND(H10*I10*0.00002/3,3)</f>
        <v>206.2</v>
      </c>
      <c r="O10" s="381">
        <f>N10</f>
        <v>206.2</v>
      </c>
      <c r="P10" s="381">
        <v>0</v>
      </c>
      <c r="Q10" s="381">
        <v>0</v>
      </c>
      <c r="R10" s="381">
        <v>0</v>
      </c>
      <c r="S10" s="446">
        <v>0</v>
      </c>
    </row>
    <row r="11" spans="1:24" ht="12.75" x14ac:dyDescent="0.2">
      <c r="A11" s="379">
        <f>AT3A_Schools_PS!A11</f>
        <v>2</v>
      </c>
      <c r="B11" s="379" t="str">
        <f>AT3A_Schools_PS!B11</f>
        <v>02-ALIGARH</v>
      </c>
      <c r="C11" s="379">
        <v>201</v>
      </c>
      <c r="D11" s="379">
        <v>99147</v>
      </c>
      <c r="E11" s="379">
        <v>1236</v>
      </c>
      <c r="F11" s="379">
        <v>0</v>
      </c>
      <c r="G11" s="379">
        <v>560</v>
      </c>
      <c r="H11" s="400">
        <f t="shared" si="2"/>
        <v>101144</v>
      </c>
      <c r="I11" s="401">
        <f>AT26_NoWD_PS!$J$22</f>
        <v>244</v>
      </c>
      <c r="J11" s="377">
        <f t="shared" si="3"/>
        <v>2467.9140000000002</v>
      </c>
      <c r="K11" s="381">
        <f t="shared" si="4"/>
        <v>1653.502</v>
      </c>
      <c r="L11" s="381">
        <f t="shared" si="5"/>
        <v>814.41200000000003</v>
      </c>
      <c r="M11" s="446"/>
      <c r="N11" s="377">
        <f t="shared" ref="N11:N74" si="6">ROUND(H11*I11*0.00002/3,3)</f>
        <v>164.52799999999999</v>
      </c>
      <c r="O11" s="381">
        <f t="shared" ref="O11:O74" si="7">N11</f>
        <v>164.52799999999999</v>
      </c>
      <c r="P11" s="381">
        <v>0</v>
      </c>
      <c r="Q11" s="381">
        <v>0</v>
      </c>
      <c r="R11" s="381">
        <v>0</v>
      </c>
      <c r="S11" s="446">
        <v>0</v>
      </c>
    </row>
    <row r="12" spans="1:24" ht="12.75" x14ac:dyDescent="0.2">
      <c r="A12" s="379">
        <f>AT3A_Schools_PS!A12</f>
        <v>3</v>
      </c>
      <c r="B12" s="379" t="str">
        <f>AT3A_Schools_PS!B12</f>
        <v>03-ALLAHABAD</v>
      </c>
      <c r="C12" s="379">
        <v>88</v>
      </c>
      <c r="D12" s="379">
        <v>156004</v>
      </c>
      <c r="E12" s="379">
        <v>11848</v>
      </c>
      <c r="F12" s="379">
        <v>0</v>
      </c>
      <c r="G12" s="379">
        <v>5065</v>
      </c>
      <c r="H12" s="400">
        <f t="shared" si="2"/>
        <v>173005</v>
      </c>
      <c r="I12" s="401">
        <f>AT26_NoWD_PS!$J$22</f>
        <v>244</v>
      </c>
      <c r="J12" s="377">
        <f t="shared" si="3"/>
        <v>4221.3220000000001</v>
      </c>
      <c r="K12" s="381">
        <f t="shared" si="4"/>
        <v>2828.2860000000001</v>
      </c>
      <c r="L12" s="381">
        <f t="shared" si="5"/>
        <v>1393.0360000000001</v>
      </c>
      <c r="M12" s="446"/>
      <c r="N12" s="377">
        <f t="shared" si="6"/>
        <v>281.42099999999999</v>
      </c>
      <c r="O12" s="381">
        <f t="shared" si="7"/>
        <v>281.42099999999999</v>
      </c>
      <c r="P12" s="381">
        <v>0</v>
      </c>
      <c r="Q12" s="381">
        <v>0</v>
      </c>
      <c r="R12" s="381">
        <v>0</v>
      </c>
      <c r="S12" s="446">
        <v>0</v>
      </c>
    </row>
    <row r="13" spans="1:24" ht="12.75" x14ac:dyDescent="0.2">
      <c r="A13" s="379">
        <f>AT3A_Schools_PS!A13</f>
        <v>4</v>
      </c>
      <c r="B13" s="379" t="str">
        <f>AT3A_Schools_PS!B13</f>
        <v>04-AMBEDKAR NAGAR</v>
      </c>
      <c r="C13" s="379">
        <v>115</v>
      </c>
      <c r="D13" s="379">
        <v>90244</v>
      </c>
      <c r="E13" s="379">
        <v>886</v>
      </c>
      <c r="F13" s="379">
        <v>0</v>
      </c>
      <c r="G13" s="379">
        <v>1150</v>
      </c>
      <c r="H13" s="400">
        <f t="shared" si="2"/>
        <v>92395</v>
      </c>
      <c r="I13" s="401">
        <f>AT26_NoWD_PS!$J$22</f>
        <v>244</v>
      </c>
      <c r="J13" s="377">
        <f t="shared" si="3"/>
        <v>2254.4380000000001</v>
      </c>
      <c r="K13" s="381">
        <f t="shared" si="4"/>
        <v>1510.473</v>
      </c>
      <c r="L13" s="381">
        <f t="shared" si="5"/>
        <v>743.96500000000003</v>
      </c>
      <c r="M13" s="446"/>
      <c r="N13" s="377">
        <f t="shared" si="6"/>
        <v>150.29599999999999</v>
      </c>
      <c r="O13" s="381">
        <f t="shared" si="7"/>
        <v>150.29599999999999</v>
      </c>
      <c r="P13" s="381">
        <v>0</v>
      </c>
      <c r="Q13" s="381">
        <v>0</v>
      </c>
      <c r="R13" s="381">
        <v>0</v>
      </c>
      <c r="S13" s="446">
        <v>0</v>
      </c>
    </row>
    <row r="14" spans="1:24" ht="12.75" x14ac:dyDescent="0.2">
      <c r="A14" s="379">
        <f>AT3A_Schools_PS!A14</f>
        <v>5</v>
      </c>
      <c r="B14" s="379" t="str">
        <f>AT3A_Schools_PS!B14</f>
        <v>05-AURAIYA</v>
      </c>
      <c r="C14" s="379">
        <v>100</v>
      </c>
      <c r="D14" s="379">
        <v>57807</v>
      </c>
      <c r="E14" s="379">
        <v>1379</v>
      </c>
      <c r="F14" s="379">
        <v>0</v>
      </c>
      <c r="G14" s="379">
        <v>0</v>
      </c>
      <c r="H14" s="400">
        <f t="shared" si="2"/>
        <v>59286</v>
      </c>
      <c r="I14" s="401">
        <f>AT26_NoWD_PS!$J$22</f>
        <v>244</v>
      </c>
      <c r="J14" s="377">
        <f t="shared" si="3"/>
        <v>1446.578</v>
      </c>
      <c r="K14" s="381">
        <f t="shared" si="4"/>
        <v>969.20699999999999</v>
      </c>
      <c r="L14" s="381">
        <f t="shared" si="5"/>
        <v>477.37099999999998</v>
      </c>
      <c r="M14" s="446"/>
      <c r="N14" s="377">
        <f t="shared" si="6"/>
        <v>96.438999999999993</v>
      </c>
      <c r="O14" s="381">
        <f t="shared" si="7"/>
        <v>96.438999999999993</v>
      </c>
      <c r="P14" s="381">
        <v>0</v>
      </c>
      <c r="Q14" s="381">
        <v>0</v>
      </c>
      <c r="R14" s="381">
        <v>0</v>
      </c>
      <c r="S14" s="446">
        <v>0</v>
      </c>
    </row>
    <row r="15" spans="1:24" ht="12.75" x14ac:dyDescent="0.2">
      <c r="A15" s="379">
        <f>AT3A_Schools_PS!A15</f>
        <v>6</v>
      </c>
      <c r="B15" s="379" t="str">
        <f>AT3A_Schools_PS!B15</f>
        <v>06-AZAMGARH</v>
      </c>
      <c r="C15" s="379">
        <v>148</v>
      </c>
      <c r="D15" s="379">
        <v>149310</v>
      </c>
      <c r="E15" s="379">
        <v>16329</v>
      </c>
      <c r="F15" s="379">
        <v>0</v>
      </c>
      <c r="G15" s="379">
        <v>3909</v>
      </c>
      <c r="H15" s="400">
        <f t="shared" si="2"/>
        <v>169696</v>
      </c>
      <c r="I15" s="401">
        <f>AT26_NoWD_PS!$J$22</f>
        <v>244</v>
      </c>
      <c r="J15" s="377">
        <f t="shared" si="3"/>
        <v>4140.5820000000003</v>
      </c>
      <c r="K15" s="381">
        <f t="shared" si="4"/>
        <v>2774.19</v>
      </c>
      <c r="L15" s="381">
        <f t="shared" si="5"/>
        <v>1366.3920000000001</v>
      </c>
      <c r="M15" s="446"/>
      <c r="N15" s="377">
        <f t="shared" si="6"/>
        <v>276.03899999999999</v>
      </c>
      <c r="O15" s="381">
        <f t="shared" si="7"/>
        <v>276.03899999999999</v>
      </c>
      <c r="P15" s="381">
        <v>0</v>
      </c>
      <c r="Q15" s="381">
        <v>0</v>
      </c>
      <c r="R15" s="381">
        <v>0</v>
      </c>
      <c r="S15" s="446">
        <v>0</v>
      </c>
    </row>
    <row r="16" spans="1:24" ht="12.75" x14ac:dyDescent="0.2">
      <c r="A16" s="379">
        <f>AT3A_Schools_PS!A16</f>
        <v>7</v>
      </c>
      <c r="B16" s="379" t="str">
        <f>AT3A_Schools_PS!B16</f>
        <v>07-BADAUN</v>
      </c>
      <c r="C16" s="379">
        <v>0</v>
      </c>
      <c r="D16" s="379">
        <v>145902</v>
      </c>
      <c r="E16" s="379">
        <v>2003</v>
      </c>
      <c r="F16" s="379">
        <v>0</v>
      </c>
      <c r="G16" s="379">
        <v>147</v>
      </c>
      <c r="H16" s="400">
        <f t="shared" si="2"/>
        <v>148052</v>
      </c>
      <c r="I16" s="401">
        <f>AT26_NoWD_PS!$J$22</f>
        <v>244</v>
      </c>
      <c r="J16" s="377">
        <f t="shared" si="3"/>
        <v>3612.4690000000001</v>
      </c>
      <c r="K16" s="381">
        <f t="shared" si="4"/>
        <v>2420.3539999999998</v>
      </c>
      <c r="L16" s="381">
        <f t="shared" si="5"/>
        <v>1192.115</v>
      </c>
      <c r="M16" s="446"/>
      <c r="N16" s="377">
        <f t="shared" si="6"/>
        <v>240.83099999999999</v>
      </c>
      <c r="O16" s="381">
        <f t="shared" si="7"/>
        <v>240.83099999999999</v>
      </c>
      <c r="P16" s="381">
        <v>0</v>
      </c>
      <c r="Q16" s="381">
        <v>0</v>
      </c>
      <c r="R16" s="381">
        <v>0</v>
      </c>
      <c r="S16" s="446">
        <v>0</v>
      </c>
    </row>
    <row r="17" spans="1:19" ht="12.75" x14ac:dyDescent="0.2">
      <c r="A17" s="379">
        <f>AT3A_Schools_PS!A17</f>
        <v>8</v>
      </c>
      <c r="B17" s="379" t="str">
        <f>AT3A_Schools_PS!B17</f>
        <v>08-BAGHPAT</v>
      </c>
      <c r="C17" s="379">
        <v>42</v>
      </c>
      <c r="D17" s="379">
        <v>35362</v>
      </c>
      <c r="E17" s="379">
        <v>538</v>
      </c>
      <c r="F17" s="379">
        <v>0</v>
      </c>
      <c r="G17" s="379">
        <v>0</v>
      </c>
      <c r="H17" s="400">
        <f t="shared" si="2"/>
        <v>35942</v>
      </c>
      <c r="I17" s="401">
        <f>AT26_NoWD_PS!$J$22</f>
        <v>244</v>
      </c>
      <c r="J17" s="377">
        <f t="shared" si="3"/>
        <v>876.98500000000001</v>
      </c>
      <c r="K17" s="381">
        <f t="shared" si="4"/>
        <v>587.58000000000004</v>
      </c>
      <c r="L17" s="381">
        <f t="shared" si="5"/>
        <v>289.40499999999997</v>
      </c>
      <c r="M17" s="446"/>
      <c r="N17" s="377">
        <f t="shared" si="6"/>
        <v>58.466000000000001</v>
      </c>
      <c r="O17" s="381">
        <f t="shared" si="7"/>
        <v>58.466000000000001</v>
      </c>
      <c r="P17" s="381">
        <v>0</v>
      </c>
      <c r="Q17" s="381">
        <v>0</v>
      </c>
      <c r="R17" s="381">
        <v>0</v>
      </c>
      <c r="S17" s="446">
        <v>0</v>
      </c>
    </row>
    <row r="18" spans="1:19" ht="12.75" x14ac:dyDescent="0.2">
      <c r="A18" s="379">
        <f>AT3A_Schools_PS!A18</f>
        <v>9</v>
      </c>
      <c r="B18" s="379" t="str">
        <f>AT3A_Schools_PS!B18</f>
        <v>09-BAHRAICH</v>
      </c>
      <c r="C18" s="379">
        <v>146</v>
      </c>
      <c r="D18" s="379">
        <v>210598</v>
      </c>
      <c r="E18" s="379">
        <v>894</v>
      </c>
      <c r="F18" s="379">
        <v>0</v>
      </c>
      <c r="G18" s="379">
        <v>2815</v>
      </c>
      <c r="H18" s="400">
        <f t="shared" si="2"/>
        <v>214453</v>
      </c>
      <c r="I18" s="401">
        <f>AT26_NoWD_PS!$J$22</f>
        <v>244</v>
      </c>
      <c r="J18" s="377">
        <f t="shared" si="3"/>
        <v>5232.6530000000002</v>
      </c>
      <c r="K18" s="381">
        <f t="shared" si="4"/>
        <v>3505.8780000000002</v>
      </c>
      <c r="L18" s="381">
        <f t="shared" si="5"/>
        <v>1726.7750000000001</v>
      </c>
      <c r="M18" s="446"/>
      <c r="N18" s="377">
        <f t="shared" si="6"/>
        <v>348.84399999999999</v>
      </c>
      <c r="O18" s="381">
        <f t="shared" si="7"/>
        <v>348.84399999999999</v>
      </c>
      <c r="P18" s="381">
        <v>0</v>
      </c>
      <c r="Q18" s="381">
        <v>0</v>
      </c>
      <c r="R18" s="381">
        <v>0</v>
      </c>
      <c r="S18" s="446">
        <v>0</v>
      </c>
    </row>
    <row r="19" spans="1:19" ht="12.75" x14ac:dyDescent="0.2">
      <c r="A19" s="379">
        <f>AT3A_Schools_PS!A19</f>
        <v>10</v>
      </c>
      <c r="B19" s="379" t="str">
        <f>AT3A_Schools_PS!B19</f>
        <v>10-BALLIA</v>
      </c>
      <c r="C19" s="379">
        <v>0</v>
      </c>
      <c r="D19" s="379">
        <v>131496</v>
      </c>
      <c r="E19" s="379">
        <v>1111</v>
      </c>
      <c r="F19" s="379">
        <v>0</v>
      </c>
      <c r="G19" s="379">
        <v>0</v>
      </c>
      <c r="H19" s="400">
        <f t="shared" si="2"/>
        <v>132607</v>
      </c>
      <c r="I19" s="401">
        <f>AT26_NoWD_PS!$J$22</f>
        <v>244</v>
      </c>
      <c r="J19" s="377">
        <f t="shared" si="3"/>
        <v>3235.6109999999999</v>
      </c>
      <c r="K19" s="381">
        <f t="shared" si="4"/>
        <v>2167.8589999999999</v>
      </c>
      <c r="L19" s="381">
        <f t="shared" si="5"/>
        <v>1067.752</v>
      </c>
      <c r="M19" s="446"/>
      <c r="N19" s="377">
        <f t="shared" si="6"/>
        <v>215.70699999999999</v>
      </c>
      <c r="O19" s="381">
        <f t="shared" si="7"/>
        <v>215.70699999999999</v>
      </c>
      <c r="P19" s="381">
        <v>0</v>
      </c>
      <c r="Q19" s="381">
        <v>0</v>
      </c>
      <c r="R19" s="381">
        <v>0</v>
      </c>
      <c r="S19" s="446">
        <v>0</v>
      </c>
    </row>
    <row r="20" spans="1:19" ht="12.75" x14ac:dyDescent="0.2">
      <c r="A20" s="379">
        <f>AT3A_Schools_PS!A20</f>
        <v>11</v>
      </c>
      <c r="B20" s="379" t="str">
        <f>AT3A_Schools_PS!B20</f>
        <v>11-BALRAMPUR</v>
      </c>
      <c r="C20" s="379">
        <v>0</v>
      </c>
      <c r="D20" s="379">
        <v>124429</v>
      </c>
      <c r="E20" s="379">
        <v>815</v>
      </c>
      <c r="F20" s="379">
        <v>0</v>
      </c>
      <c r="G20" s="379">
        <v>4515</v>
      </c>
      <c r="H20" s="400">
        <f t="shared" si="2"/>
        <v>129759</v>
      </c>
      <c r="I20" s="401">
        <f>AT26_NoWD_PS!$J$22</f>
        <v>244</v>
      </c>
      <c r="J20" s="377">
        <f t="shared" si="3"/>
        <v>3166.12</v>
      </c>
      <c r="K20" s="381">
        <f t="shared" si="4"/>
        <v>2121.3000000000002</v>
      </c>
      <c r="L20" s="381">
        <f t="shared" si="5"/>
        <v>1044.82</v>
      </c>
      <c r="M20" s="446"/>
      <c r="N20" s="377">
        <f t="shared" si="6"/>
        <v>211.07499999999999</v>
      </c>
      <c r="O20" s="381">
        <f t="shared" si="7"/>
        <v>211.07499999999999</v>
      </c>
      <c r="P20" s="381">
        <v>0</v>
      </c>
      <c r="Q20" s="381">
        <v>0</v>
      </c>
      <c r="R20" s="381">
        <v>0</v>
      </c>
      <c r="S20" s="446">
        <v>0</v>
      </c>
    </row>
    <row r="21" spans="1:19" ht="12.75" x14ac:dyDescent="0.2">
      <c r="A21" s="379">
        <f>AT3A_Schools_PS!A21</f>
        <v>12</v>
      </c>
      <c r="B21" s="379" t="str">
        <f>AT3A_Schools_PS!B21</f>
        <v>12-BANDA</v>
      </c>
      <c r="C21" s="379">
        <v>133</v>
      </c>
      <c r="D21" s="379">
        <v>100871</v>
      </c>
      <c r="E21" s="379">
        <v>374</v>
      </c>
      <c r="F21" s="379">
        <v>0</v>
      </c>
      <c r="G21" s="379">
        <v>0</v>
      </c>
      <c r="H21" s="400">
        <f t="shared" si="2"/>
        <v>101378</v>
      </c>
      <c r="I21" s="401">
        <f>AT26_NoWD_PS!$J$22</f>
        <v>244</v>
      </c>
      <c r="J21" s="377">
        <f t="shared" si="3"/>
        <v>2473.623</v>
      </c>
      <c r="K21" s="381">
        <f t="shared" si="4"/>
        <v>1657.327</v>
      </c>
      <c r="L21" s="381">
        <f t="shared" si="5"/>
        <v>816.29600000000005</v>
      </c>
      <c r="M21" s="446"/>
      <c r="N21" s="377">
        <f t="shared" si="6"/>
        <v>164.90799999999999</v>
      </c>
      <c r="O21" s="381">
        <f t="shared" si="7"/>
        <v>164.90799999999999</v>
      </c>
      <c r="P21" s="381">
        <v>0</v>
      </c>
      <c r="Q21" s="381">
        <v>0</v>
      </c>
      <c r="R21" s="381">
        <v>0</v>
      </c>
      <c r="S21" s="446">
        <v>0</v>
      </c>
    </row>
    <row r="22" spans="1:19" ht="12.75" x14ac:dyDescent="0.2">
      <c r="A22" s="379">
        <f>AT3A_Schools_PS!A22</f>
        <v>13</v>
      </c>
      <c r="B22" s="379" t="str">
        <f>AT3A_Schools_PS!B22</f>
        <v>13-BARABANKI</v>
      </c>
      <c r="C22" s="379">
        <v>29</v>
      </c>
      <c r="D22" s="379">
        <v>140099</v>
      </c>
      <c r="E22" s="379">
        <v>831</v>
      </c>
      <c r="F22" s="379">
        <v>0</v>
      </c>
      <c r="G22" s="379">
        <v>2715</v>
      </c>
      <c r="H22" s="400">
        <f t="shared" si="2"/>
        <v>143674</v>
      </c>
      <c r="I22" s="401">
        <f>AT26_NoWD_PS!$J$22</f>
        <v>244</v>
      </c>
      <c r="J22" s="377">
        <f t="shared" si="3"/>
        <v>3505.6460000000002</v>
      </c>
      <c r="K22" s="381">
        <f t="shared" si="4"/>
        <v>2348.7829999999999</v>
      </c>
      <c r="L22" s="381">
        <f t="shared" si="5"/>
        <v>1156.8630000000001</v>
      </c>
      <c r="M22" s="446"/>
      <c r="N22" s="377">
        <f t="shared" si="6"/>
        <v>233.71</v>
      </c>
      <c r="O22" s="381">
        <f t="shared" si="7"/>
        <v>233.71</v>
      </c>
      <c r="P22" s="381">
        <v>0</v>
      </c>
      <c r="Q22" s="381">
        <v>0</v>
      </c>
      <c r="R22" s="381">
        <v>0</v>
      </c>
      <c r="S22" s="446">
        <v>0</v>
      </c>
    </row>
    <row r="23" spans="1:19" ht="12.75" x14ac:dyDescent="0.2">
      <c r="A23" s="379">
        <f>AT3A_Schools_PS!A23</f>
        <v>14</v>
      </c>
      <c r="B23" s="379" t="str">
        <f>AT3A_Schools_PS!B23</f>
        <v>14-BAREILY</v>
      </c>
      <c r="C23" s="379">
        <v>0</v>
      </c>
      <c r="D23" s="379">
        <v>154949</v>
      </c>
      <c r="E23" s="379">
        <v>2997</v>
      </c>
      <c r="F23" s="379">
        <v>0</v>
      </c>
      <c r="G23" s="379">
        <v>555</v>
      </c>
      <c r="H23" s="400">
        <f t="shared" si="2"/>
        <v>158501</v>
      </c>
      <c r="I23" s="401">
        <f>AT26_NoWD_PS!$J$22</f>
        <v>244</v>
      </c>
      <c r="J23" s="377">
        <f t="shared" si="3"/>
        <v>3867.424</v>
      </c>
      <c r="K23" s="381">
        <f t="shared" si="4"/>
        <v>2591.174</v>
      </c>
      <c r="L23" s="381">
        <f t="shared" si="5"/>
        <v>1276.25</v>
      </c>
      <c r="M23" s="446"/>
      <c r="N23" s="377">
        <f t="shared" si="6"/>
        <v>257.82799999999997</v>
      </c>
      <c r="O23" s="381">
        <f t="shared" si="7"/>
        <v>257.82799999999997</v>
      </c>
      <c r="P23" s="381">
        <v>0</v>
      </c>
      <c r="Q23" s="381">
        <v>0</v>
      </c>
      <c r="R23" s="381">
        <v>0</v>
      </c>
      <c r="S23" s="446">
        <v>0</v>
      </c>
    </row>
    <row r="24" spans="1:19" ht="12.75" x14ac:dyDescent="0.2">
      <c r="A24" s="379">
        <f>AT3A_Schools_PS!A24</f>
        <v>15</v>
      </c>
      <c r="B24" s="379" t="str">
        <f>AT3A_Schools_PS!B24</f>
        <v>15-BASTI</v>
      </c>
      <c r="C24" s="379">
        <v>46</v>
      </c>
      <c r="D24" s="379">
        <v>106556</v>
      </c>
      <c r="E24" s="379">
        <v>409</v>
      </c>
      <c r="F24" s="379">
        <v>0</v>
      </c>
      <c r="G24" s="379">
        <v>1864</v>
      </c>
      <c r="H24" s="400">
        <f t="shared" si="2"/>
        <v>108875</v>
      </c>
      <c r="I24" s="401">
        <f>AT26_NoWD_PS!$J$22</f>
        <v>244</v>
      </c>
      <c r="J24" s="377">
        <f t="shared" si="3"/>
        <v>2656.55</v>
      </c>
      <c r="K24" s="381">
        <f t="shared" si="4"/>
        <v>1779.8889999999999</v>
      </c>
      <c r="L24" s="381">
        <f t="shared" si="5"/>
        <v>876.66099999999994</v>
      </c>
      <c r="M24" s="446"/>
      <c r="N24" s="377">
        <f t="shared" si="6"/>
        <v>177.10300000000001</v>
      </c>
      <c r="O24" s="381">
        <f t="shared" si="7"/>
        <v>177.10300000000001</v>
      </c>
      <c r="P24" s="381">
        <v>0</v>
      </c>
      <c r="Q24" s="381">
        <v>0</v>
      </c>
      <c r="R24" s="381">
        <v>0</v>
      </c>
      <c r="S24" s="446">
        <v>0</v>
      </c>
    </row>
    <row r="25" spans="1:19" ht="12.75" x14ac:dyDescent="0.2">
      <c r="A25" s="379">
        <f>AT3A_Schools_PS!A25</f>
        <v>16</v>
      </c>
      <c r="B25" s="379" t="str">
        <f>AT3A_Schools_PS!B25</f>
        <v>16-BHADOHI</v>
      </c>
      <c r="C25" s="379">
        <v>0</v>
      </c>
      <c r="D25" s="379">
        <v>62349</v>
      </c>
      <c r="E25" s="379">
        <v>579</v>
      </c>
      <c r="F25" s="379">
        <v>0</v>
      </c>
      <c r="G25" s="379">
        <v>558</v>
      </c>
      <c r="H25" s="400">
        <f t="shared" si="2"/>
        <v>63486</v>
      </c>
      <c r="I25" s="401">
        <f>AT26_NoWD_PS!$J$22</f>
        <v>244</v>
      </c>
      <c r="J25" s="377">
        <f t="shared" si="3"/>
        <v>1549.058</v>
      </c>
      <c r="K25" s="381">
        <f t="shared" si="4"/>
        <v>1037.8689999999999</v>
      </c>
      <c r="L25" s="381">
        <f t="shared" si="5"/>
        <v>511.18900000000002</v>
      </c>
      <c r="M25" s="446"/>
      <c r="N25" s="377">
        <f t="shared" si="6"/>
        <v>103.271</v>
      </c>
      <c r="O25" s="381">
        <f t="shared" si="7"/>
        <v>103.271</v>
      </c>
      <c r="P25" s="381">
        <v>0</v>
      </c>
      <c r="Q25" s="381">
        <v>0</v>
      </c>
      <c r="R25" s="381">
        <v>0</v>
      </c>
      <c r="S25" s="446">
        <v>0</v>
      </c>
    </row>
    <row r="26" spans="1:19" ht="12.75" x14ac:dyDescent="0.2">
      <c r="A26" s="379">
        <f>AT3A_Schools_PS!A26</f>
        <v>17</v>
      </c>
      <c r="B26" s="379" t="str">
        <f>AT3A_Schools_PS!B26</f>
        <v>17-BIJNOUR</v>
      </c>
      <c r="C26" s="379">
        <v>2587</v>
      </c>
      <c r="D26" s="379">
        <v>97546</v>
      </c>
      <c r="E26" s="379">
        <v>0</v>
      </c>
      <c r="F26" s="379">
        <v>0</v>
      </c>
      <c r="G26" s="379">
        <v>936</v>
      </c>
      <c r="H26" s="400">
        <f t="shared" si="2"/>
        <v>101069</v>
      </c>
      <c r="I26" s="401">
        <f>AT26_NoWD_PS!$J$22</f>
        <v>244</v>
      </c>
      <c r="J26" s="377">
        <f t="shared" si="3"/>
        <v>2466.0839999999998</v>
      </c>
      <c r="K26" s="381">
        <f t="shared" si="4"/>
        <v>1652.2760000000001</v>
      </c>
      <c r="L26" s="381">
        <f t="shared" si="5"/>
        <v>813.80799999999999</v>
      </c>
      <c r="M26" s="446"/>
      <c r="N26" s="377">
        <f t="shared" si="6"/>
        <v>164.40600000000001</v>
      </c>
      <c r="O26" s="381">
        <f t="shared" si="7"/>
        <v>164.40600000000001</v>
      </c>
      <c r="P26" s="381">
        <v>0</v>
      </c>
      <c r="Q26" s="381">
        <v>0</v>
      </c>
      <c r="R26" s="381">
        <v>0</v>
      </c>
      <c r="S26" s="446">
        <v>0</v>
      </c>
    </row>
    <row r="27" spans="1:19" ht="12.75" x14ac:dyDescent="0.2">
      <c r="A27" s="379">
        <f>AT3A_Schools_PS!A27</f>
        <v>18</v>
      </c>
      <c r="B27" s="379" t="str">
        <f>AT3A_Schools_PS!B27</f>
        <v>18-BULANDSHAHAR</v>
      </c>
      <c r="C27" s="379">
        <v>0</v>
      </c>
      <c r="D27" s="379">
        <v>119075</v>
      </c>
      <c r="E27" s="379">
        <v>265</v>
      </c>
      <c r="F27" s="379">
        <v>0</v>
      </c>
      <c r="G27" s="379">
        <v>0</v>
      </c>
      <c r="H27" s="400">
        <f t="shared" si="2"/>
        <v>119340</v>
      </c>
      <c r="I27" s="401">
        <f>AT26_NoWD_PS!$J$22</f>
        <v>244</v>
      </c>
      <c r="J27" s="377">
        <f t="shared" si="3"/>
        <v>2911.8960000000002</v>
      </c>
      <c r="K27" s="381">
        <f t="shared" si="4"/>
        <v>1950.97</v>
      </c>
      <c r="L27" s="381">
        <f t="shared" si="5"/>
        <v>960.92600000000004</v>
      </c>
      <c r="M27" s="446"/>
      <c r="N27" s="377">
        <f t="shared" si="6"/>
        <v>194.126</v>
      </c>
      <c r="O27" s="381">
        <f t="shared" si="7"/>
        <v>194.126</v>
      </c>
      <c r="P27" s="381">
        <v>0</v>
      </c>
      <c r="Q27" s="381">
        <v>0</v>
      </c>
      <c r="R27" s="381">
        <v>0</v>
      </c>
      <c r="S27" s="446">
        <v>0</v>
      </c>
    </row>
    <row r="28" spans="1:19" ht="12.75" x14ac:dyDescent="0.2">
      <c r="A28" s="379">
        <f>AT3A_Schools_PS!A28</f>
        <v>19</v>
      </c>
      <c r="B28" s="379" t="str">
        <f>AT3A_Schools_PS!B28</f>
        <v>19-CHANDAULI</v>
      </c>
      <c r="C28" s="379">
        <v>0</v>
      </c>
      <c r="D28" s="379">
        <v>93272</v>
      </c>
      <c r="E28" s="379">
        <v>1361</v>
      </c>
      <c r="F28" s="379">
        <v>0</v>
      </c>
      <c r="G28" s="379">
        <v>0</v>
      </c>
      <c r="H28" s="400">
        <f t="shared" si="2"/>
        <v>94633</v>
      </c>
      <c r="I28" s="401">
        <f>AT26_NoWD_PS!$J$22</f>
        <v>244</v>
      </c>
      <c r="J28" s="377">
        <f t="shared" si="3"/>
        <v>2309.0450000000001</v>
      </c>
      <c r="K28" s="381">
        <f t="shared" si="4"/>
        <v>1547.06</v>
      </c>
      <c r="L28" s="381">
        <f t="shared" si="5"/>
        <v>761.98500000000001</v>
      </c>
      <c r="M28" s="446"/>
      <c r="N28" s="377">
        <f t="shared" si="6"/>
        <v>153.93600000000001</v>
      </c>
      <c r="O28" s="381">
        <f t="shared" si="7"/>
        <v>153.93600000000001</v>
      </c>
      <c r="P28" s="381">
        <v>0</v>
      </c>
      <c r="Q28" s="381">
        <v>0</v>
      </c>
      <c r="R28" s="381">
        <v>0</v>
      </c>
      <c r="S28" s="446">
        <v>0</v>
      </c>
    </row>
    <row r="29" spans="1:19" ht="12.75" x14ac:dyDescent="0.2">
      <c r="A29" s="379">
        <f>AT3A_Schools_PS!A29</f>
        <v>20</v>
      </c>
      <c r="B29" s="379" t="str">
        <f>AT3A_Schools_PS!B29</f>
        <v>20-CHITRAKOOT</v>
      </c>
      <c r="C29" s="379">
        <v>174</v>
      </c>
      <c r="D29" s="379">
        <v>63936</v>
      </c>
      <c r="E29" s="379">
        <v>128</v>
      </c>
      <c r="F29" s="379">
        <v>0</v>
      </c>
      <c r="G29" s="379">
        <v>0</v>
      </c>
      <c r="H29" s="400">
        <f t="shared" si="2"/>
        <v>64238</v>
      </c>
      <c r="I29" s="401">
        <f>AT26_NoWD_PS!$J$22</f>
        <v>244</v>
      </c>
      <c r="J29" s="377">
        <f t="shared" si="3"/>
        <v>1567.4069999999999</v>
      </c>
      <c r="K29" s="381">
        <f t="shared" si="4"/>
        <v>1050.163</v>
      </c>
      <c r="L29" s="381">
        <f t="shared" si="5"/>
        <v>517.24400000000003</v>
      </c>
      <c r="M29" s="446"/>
      <c r="N29" s="377">
        <f t="shared" si="6"/>
        <v>104.494</v>
      </c>
      <c r="O29" s="381">
        <f t="shared" si="7"/>
        <v>104.494</v>
      </c>
      <c r="P29" s="381">
        <v>0</v>
      </c>
      <c r="Q29" s="381">
        <v>0</v>
      </c>
      <c r="R29" s="381">
        <v>0</v>
      </c>
      <c r="S29" s="446">
        <v>0</v>
      </c>
    </row>
    <row r="30" spans="1:19" ht="12.75" x14ac:dyDescent="0.2">
      <c r="A30" s="379">
        <f>AT3A_Schools_PS!A30</f>
        <v>21</v>
      </c>
      <c r="B30" s="379" t="str">
        <f>AT3A_Schools_PS!B30</f>
        <v>21-AMETHI</v>
      </c>
      <c r="C30" s="379">
        <v>0</v>
      </c>
      <c r="D30" s="379">
        <v>77645</v>
      </c>
      <c r="E30" s="379">
        <v>0</v>
      </c>
      <c r="F30" s="379">
        <v>0</v>
      </c>
      <c r="G30" s="379">
        <v>0</v>
      </c>
      <c r="H30" s="400">
        <f t="shared" si="2"/>
        <v>77645</v>
      </c>
      <c r="I30" s="401">
        <f>AT26_NoWD_PS!$J$22</f>
        <v>244</v>
      </c>
      <c r="J30" s="377">
        <f t="shared" si="3"/>
        <v>1894.538</v>
      </c>
      <c r="K30" s="381">
        <f t="shared" si="4"/>
        <v>1269.3399999999999</v>
      </c>
      <c r="L30" s="381">
        <f t="shared" si="5"/>
        <v>625.19799999999998</v>
      </c>
      <c r="M30" s="446"/>
      <c r="N30" s="377">
        <f t="shared" si="6"/>
        <v>126.303</v>
      </c>
      <c r="O30" s="381">
        <f t="shared" si="7"/>
        <v>126.303</v>
      </c>
      <c r="P30" s="381">
        <v>0</v>
      </c>
      <c r="Q30" s="381">
        <v>0</v>
      </c>
      <c r="R30" s="381">
        <v>0</v>
      </c>
      <c r="S30" s="446">
        <v>0</v>
      </c>
    </row>
    <row r="31" spans="1:19" ht="12.75" x14ac:dyDescent="0.2">
      <c r="A31" s="379">
        <f>AT3A_Schools_PS!A31</f>
        <v>22</v>
      </c>
      <c r="B31" s="379" t="str">
        <f>AT3A_Schools_PS!B31</f>
        <v>22-DEORIA</v>
      </c>
      <c r="C31" s="379">
        <v>0</v>
      </c>
      <c r="D31" s="379">
        <v>114385</v>
      </c>
      <c r="E31" s="379">
        <v>5612</v>
      </c>
      <c r="F31" s="379">
        <v>0</v>
      </c>
      <c r="G31" s="379">
        <v>1714</v>
      </c>
      <c r="H31" s="400">
        <f t="shared" si="2"/>
        <v>121711</v>
      </c>
      <c r="I31" s="401">
        <f>AT26_NoWD_PS!$J$22</f>
        <v>244</v>
      </c>
      <c r="J31" s="377">
        <f t="shared" si="3"/>
        <v>2969.748</v>
      </c>
      <c r="K31" s="381">
        <f t="shared" si="4"/>
        <v>1989.731</v>
      </c>
      <c r="L31" s="381">
        <f t="shared" si="5"/>
        <v>980.01700000000005</v>
      </c>
      <c r="M31" s="446"/>
      <c r="N31" s="377">
        <f t="shared" si="6"/>
        <v>197.983</v>
      </c>
      <c r="O31" s="381">
        <f t="shared" si="7"/>
        <v>197.983</v>
      </c>
      <c r="P31" s="381">
        <v>0</v>
      </c>
      <c r="Q31" s="381">
        <v>0</v>
      </c>
      <c r="R31" s="381">
        <v>0</v>
      </c>
      <c r="S31" s="446">
        <v>0</v>
      </c>
    </row>
    <row r="32" spans="1:19" ht="12.75" x14ac:dyDescent="0.2">
      <c r="A32" s="379">
        <f>AT3A_Schools_PS!A32</f>
        <v>23</v>
      </c>
      <c r="B32" s="379" t="str">
        <f>AT3A_Schools_PS!B32</f>
        <v>23-ETAH</v>
      </c>
      <c r="C32" s="379">
        <v>136</v>
      </c>
      <c r="D32" s="379">
        <v>81225</v>
      </c>
      <c r="E32" s="379">
        <v>1134</v>
      </c>
      <c r="F32" s="379">
        <v>0</v>
      </c>
      <c r="G32" s="379">
        <v>0</v>
      </c>
      <c r="H32" s="400">
        <f t="shared" si="2"/>
        <v>82495</v>
      </c>
      <c r="I32" s="401">
        <f>AT26_NoWD_PS!$J$22</f>
        <v>244</v>
      </c>
      <c r="J32" s="377">
        <f t="shared" si="3"/>
        <v>2012.8779999999999</v>
      </c>
      <c r="K32" s="381">
        <f t="shared" si="4"/>
        <v>1348.6279999999999</v>
      </c>
      <c r="L32" s="381">
        <f t="shared" si="5"/>
        <v>664.25</v>
      </c>
      <c r="M32" s="446"/>
      <c r="N32" s="377">
        <f t="shared" si="6"/>
        <v>134.19200000000001</v>
      </c>
      <c r="O32" s="381">
        <f t="shared" si="7"/>
        <v>134.19200000000001</v>
      </c>
      <c r="P32" s="381">
        <v>0</v>
      </c>
      <c r="Q32" s="381">
        <v>0</v>
      </c>
      <c r="R32" s="381">
        <v>0</v>
      </c>
      <c r="S32" s="446">
        <v>0</v>
      </c>
    </row>
    <row r="33" spans="1:19" ht="12.75" x14ac:dyDescent="0.2">
      <c r="A33" s="379">
        <f>AT3A_Schools_PS!A33</f>
        <v>24</v>
      </c>
      <c r="B33" s="379" t="str">
        <f>AT3A_Schools_PS!B33</f>
        <v>24-FAIZABAD</v>
      </c>
      <c r="C33" s="379">
        <v>34</v>
      </c>
      <c r="D33" s="379">
        <v>97878</v>
      </c>
      <c r="E33" s="379">
        <v>1064</v>
      </c>
      <c r="F33" s="379">
        <v>0</v>
      </c>
      <c r="G33" s="379">
        <v>922</v>
      </c>
      <c r="H33" s="400">
        <f t="shared" si="2"/>
        <v>99898</v>
      </c>
      <c r="I33" s="401">
        <f>AT26_NoWD_PS!$J$22</f>
        <v>244</v>
      </c>
      <c r="J33" s="377">
        <f t="shared" si="3"/>
        <v>2437.511</v>
      </c>
      <c r="K33" s="381">
        <f t="shared" si="4"/>
        <v>1633.1320000000001</v>
      </c>
      <c r="L33" s="381">
        <f t="shared" si="5"/>
        <v>804.37900000000002</v>
      </c>
      <c r="M33" s="446"/>
      <c r="N33" s="377">
        <f t="shared" si="6"/>
        <v>162.501</v>
      </c>
      <c r="O33" s="381">
        <f t="shared" si="7"/>
        <v>162.501</v>
      </c>
      <c r="P33" s="381">
        <v>0</v>
      </c>
      <c r="Q33" s="381">
        <v>0</v>
      </c>
      <c r="R33" s="381">
        <v>0</v>
      </c>
      <c r="S33" s="446">
        <v>0</v>
      </c>
    </row>
    <row r="34" spans="1:19" ht="12.75" x14ac:dyDescent="0.2">
      <c r="A34" s="379">
        <f>AT3A_Schools_PS!A34</f>
        <v>25</v>
      </c>
      <c r="B34" s="379" t="str">
        <f>AT3A_Schools_PS!B34</f>
        <v>25-FARRUKHABAD</v>
      </c>
      <c r="C34" s="379">
        <v>50</v>
      </c>
      <c r="D34" s="379">
        <v>81977</v>
      </c>
      <c r="E34" s="379">
        <v>1270</v>
      </c>
      <c r="F34" s="379">
        <v>0</v>
      </c>
      <c r="G34" s="379">
        <v>0</v>
      </c>
      <c r="H34" s="400">
        <f t="shared" si="2"/>
        <v>83297</v>
      </c>
      <c r="I34" s="401">
        <f>AT26_NoWD_PS!$J$22</f>
        <v>244</v>
      </c>
      <c r="J34" s="377">
        <f t="shared" si="3"/>
        <v>2032.4469999999999</v>
      </c>
      <c r="K34" s="381">
        <f t="shared" si="4"/>
        <v>1361.739</v>
      </c>
      <c r="L34" s="381">
        <f t="shared" si="5"/>
        <v>670.70799999999997</v>
      </c>
      <c r="M34" s="446"/>
      <c r="N34" s="377">
        <f t="shared" si="6"/>
        <v>135.49600000000001</v>
      </c>
      <c r="O34" s="381">
        <f t="shared" si="7"/>
        <v>135.49600000000001</v>
      </c>
      <c r="P34" s="381">
        <v>0</v>
      </c>
      <c r="Q34" s="381">
        <v>0</v>
      </c>
      <c r="R34" s="381">
        <v>0</v>
      </c>
      <c r="S34" s="446">
        <v>0</v>
      </c>
    </row>
    <row r="35" spans="1:19" ht="12.75" x14ac:dyDescent="0.2">
      <c r="A35" s="379">
        <f>AT3A_Schools_PS!A35</f>
        <v>26</v>
      </c>
      <c r="B35" s="379" t="str">
        <f>AT3A_Schools_PS!B35</f>
        <v>26-FATEHPUR</v>
      </c>
      <c r="C35" s="379">
        <v>181</v>
      </c>
      <c r="D35" s="379">
        <v>122547</v>
      </c>
      <c r="E35" s="379">
        <v>506</v>
      </c>
      <c r="F35" s="379">
        <v>0</v>
      </c>
      <c r="G35" s="379">
        <v>963</v>
      </c>
      <c r="H35" s="400">
        <f t="shared" si="2"/>
        <v>124197</v>
      </c>
      <c r="I35" s="401">
        <f>AT26_NoWD_PS!$J$22</f>
        <v>244</v>
      </c>
      <c r="J35" s="377">
        <f t="shared" si="3"/>
        <v>3030.4070000000002</v>
      </c>
      <c r="K35" s="381">
        <f t="shared" si="4"/>
        <v>2030.373</v>
      </c>
      <c r="L35" s="381">
        <f t="shared" si="5"/>
        <v>1000.034</v>
      </c>
      <c r="M35" s="446"/>
      <c r="N35" s="377">
        <f t="shared" si="6"/>
        <v>202.02699999999999</v>
      </c>
      <c r="O35" s="381">
        <f t="shared" si="7"/>
        <v>202.02699999999999</v>
      </c>
      <c r="P35" s="381">
        <v>0</v>
      </c>
      <c r="Q35" s="381">
        <v>0</v>
      </c>
      <c r="R35" s="381">
        <v>0</v>
      </c>
      <c r="S35" s="446">
        <v>0</v>
      </c>
    </row>
    <row r="36" spans="1:19" ht="12.75" x14ac:dyDescent="0.2">
      <c r="A36" s="379">
        <f>AT3A_Schools_PS!A36</f>
        <v>27</v>
      </c>
      <c r="B36" s="379" t="str">
        <f>AT3A_Schools_PS!B36</f>
        <v>27-FIROZABAD</v>
      </c>
      <c r="C36" s="379">
        <v>115</v>
      </c>
      <c r="D36" s="379">
        <v>73310</v>
      </c>
      <c r="E36" s="379">
        <v>958</v>
      </c>
      <c r="F36" s="379">
        <v>0</v>
      </c>
      <c r="G36" s="379">
        <v>0</v>
      </c>
      <c r="H36" s="400">
        <f t="shared" si="2"/>
        <v>74383</v>
      </c>
      <c r="I36" s="401">
        <f>AT26_NoWD_PS!$J$22</f>
        <v>244</v>
      </c>
      <c r="J36" s="377">
        <f t="shared" si="3"/>
        <v>1814.9449999999999</v>
      </c>
      <c r="K36" s="381">
        <f t="shared" si="4"/>
        <v>1216.0129999999999</v>
      </c>
      <c r="L36" s="381">
        <f t="shared" si="5"/>
        <v>598.93200000000002</v>
      </c>
      <c r="M36" s="446"/>
      <c r="N36" s="377">
        <f t="shared" si="6"/>
        <v>120.996</v>
      </c>
      <c r="O36" s="381">
        <f t="shared" si="7"/>
        <v>120.996</v>
      </c>
      <c r="P36" s="381">
        <v>0</v>
      </c>
      <c r="Q36" s="381">
        <v>0</v>
      </c>
      <c r="R36" s="381">
        <v>0</v>
      </c>
      <c r="S36" s="446">
        <v>0</v>
      </c>
    </row>
    <row r="37" spans="1:19" ht="12.75" x14ac:dyDescent="0.2">
      <c r="A37" s="379">
        <f>AT3A_Schools_PS!A37</f>
        <v>28</v>
      </c>
      <c r="B37" s="379" t="str">
        <f>AT3A_Schools_PS!B37</f>
        <v>28-G.B. NAGAR</v>
      </c>
      <c r="C37" s="379">
        <v>40</v>
      </c>
      <c r="D37" s="379">
        <v>39167</v>
      </c>
      <c r="E37" s="379">
        <v>1335</v>
      </c>
      <c r="F37" s="379">
        <v>0</v>
      </c>
      <c r="G37" s="379">
        <v>0</v>
      </c>
      <c r="H37" s="400">
        <f t="shared" si="2"/>
        <v>40542</v>
      </c>
      <c r="I37" s="401">
        <f>AT26_NoWD_PS!$J$22</f>
        <v>244</v>
      </c>
      <c r="J37" s="377">
        <f t="shared" si="3"/>
        <v>989.22500000000002</v>
      </c>
      <c r="K37" s="381">
        <f t="shared" si="4"/>
        <v>662.78099999999995</v>
      </c>
      <c r="L37" s="381">
        <f t="shared" si="5"/>
        <v>326.44400000000002</v>
      </c>
      <c r="M37" s="446"/>
      <c r="N37" s="377">
        <f t="shared" si="6"/>
        <v>65.947999999999993</v>
      </c>
      <c r="O37" s="381">
        <f t="shared" si="7"/>
        <v>65.947999999999993</v>
      </c>
      <c r="P37" s="381">
        <v>0</v>
      </c>
      <c r="Q37" s="381">
        <v>0</v>
      </c>
      <c r="R37" s="381">
        <v>0</v>
      </c>
      <c r="S37" s="446">
        <v>0</v>
      </c>
    </row>
    <row r="38" spans="1:19" ht="12.75" x14ac:dyDescent="0.2">
      <c r="A38" s="379">
        <f>AT3A_Schools_PS!A38</f>
        <v>29</v>
      </c>
      <c r="B38" s="379" t="str">
        <f>AT3A_Schools_PS!B38</f>
        <v>29-GHAZIPUR</v>
      </c>
      <c r="C38" s="379">
        <v>45</v>
      </c>
      <c r="D38" s="379">
        <v>145217</v>
      </c>
      <c r="E38" s="379">
        <v>4714</v>
      </c>
      <c r="F38" s="379">
        <v>0</v>
      </c>
      <c r="G38" s="379">
        <v>1979</v>
      </c>
      <c r="H38" s="400">
        <f t="shared" si="2"/>
        <v>151955</v>
      </c>
      <c r="I38" s="401">
        <f>AT26_NoWD_PS!$J$22</f>
        <v>244</v>
      </c>
      <c r="J38" s="377">
        <f t="shared" si="3"/>
        <v>3707.7020000000002</v>
      </c>
      <c r="K38" s="381">
        <f t="shared" si="4"/>
        <v>2484.16</v>
      </c>
      <c r="L38" s="381">
        <f t="shared" si="5"/>
        <v>1223.5419999999999</v>
      </c>
      <c r="M38" s="446"/>
      <c r="N38" s="377">
        <f t="shared" si="6"/>
        <v>247.18</v>
      </c>
      <c r="O38" s="381">
        <f t="shared" si="7"/>
        <v>247.18</v>
      </c>
      <c r="P38" s="381">
        <v>0</v>
      </c>
      <c r="Q38" s="381">
        <v>0</v>
      </c>
      <c r="R38" s="381">
        <v>0</v>
      </c>
      <c r="S38" s="446">
        <v>0</v>
      </c>
    </row>
    <row r="39" spans="1:19" ht="12.75" x14ac:dyDescent="0.2">
      <c r="A39" s="379">
        <f>AT3A_Schools_PS!A39</f>
        <v>30</v>
      </c>
      <c r="B39" s="379" t="str">
        <f>AT3A_Schools_PS!B39</f>
        <v>30-GHAZIYABAD</v>
      </c>
      <c r="C39" s="379">
        <v>22</v>
      </c>
      <c r="D39" s="379">
        <v>40268</v>
      </c>
      <c r="E39" s="379">
        <v>1382</v>
      </c>
      <c r="F39" s="379">
        <v>0</v>
      </c>
      <c r="G39" s="379">
        <v>0</v>
      </c>
      <c r="H39" s="400">
        <f t="shared" si="2"/>
        <v>41672</v>
      </c>
      <c r="I39" s="401">
        <f>AT26_NoWD_PS!$J$22</f>
        <v>244</v>
      </c>
      <c r="J39" s="377">
        <f t="shared" si="3"/>
        <v>1016.797</v>
      </c>
      <c r="K39" s="381">
        <f t="shared" si="4"/>
        <v>681.25400000000002</v>
      </c>
      <c r="L39" s="381">
        <f t="shared" si="5"/>
        <v>335.54300000000001</v>
      </c>
      <c r="M39" s="446"/>
      <c r="N39" s="377">
        <f t="shared" si="6"/>
        <v>67.786000000000001</v>
      </c>
      <c r="O39" s="381">
        <f t="shared" si="7"/>
        <v>67.786000000000001</v>
      </c>
      <c r="P39" s="381">
        <v>0</v>
      </c>
      <c r="Q39" s="381">
        <v>0</v>
      </c>
      <c r="R39" s="381">
        <v>0</v>
      </c>
      <c r="S39" s="446">
        <v>0</v>
      </c>
    </row>
    <row r="40" spans="1:19" ht="12.75" x14ac:dyDescent="0.2">
      <c r="A40" s="379">
        <f>AT3A_Schools_PS!A40</f>
        <v>31</v>
      </c>
      <c r="B40" s="379" t="str">
        <f>AT3A_Schools_PS!B40</f>
        <v>31-GONDA</v>
      </c>
      <c r="C40" s="379">
        <v>122</v>
      </c>
      <c r="D40" s="379">
        <v>167491</v>
      </c>
      <c r="E40" s="379">
        <v>1907</v>
      </c>
      <c r="F40" s="379">
        <v>0</v>
      </c>
      <c r="G40" s="379">
        <v>1095</v>
      </c>
      <c r="H40" s="400">
        <f t="shared" si="2"/>
        <v>170615</v>
      </c>
      <c r="I40" s="401">
        <f>AT26_NoWD_PS!$J$22</f>
        <v>244</v>
      </c>
      <c r="J40" s="377">
        <f t="shared" si="3"/>
        <v>4163.0060000000003</v>
      </c>
      <c r="K40" s="381">
        <f t="shared" si="4"/>
        <v>2789.2139999999999</v>
      </c>
      <c r="L40" s="381">
        <f t="shared" si="5"/>
        <v>1373.7919999999999</v>
      </c>
      <c r="M40" s="446"/>
      <c r="N40" s="377">
        <f t="shared" si="6"/>
        <v>277.53399999999999</v>
      </c>
      <c r="O40" s="381">
        <f t="shared" si="7"/>
        <v>277.53399999999999</v>
      </c>
      <c r="P40" s="381">
        <v>0</v>
      </c>
      <c r="Q40" s="381">
        <v>0</v>
      </c>
      <c r="R40" s="381">
        <v>0</v>
      </c>
      <c r="S40" s="446">
        <v>0</v>
      </c>
    </row>
    <row r="41" spans="1:19" ht="12.75" x14ac:dyDescent="0.2">
      <c r="A41" s="379">
        <f>AT3A_Schools_PS!A41</f>
        <v>32</v>
      </c>
      <c r="B41" s="379" t="str">
        <f>AT3A_Schools_PS!B41</f>
        <v>32-GORAKHPUR</v>
      </c>
      <c r="C41" s="379">
        <v>55</v>
      </c>
      <c r="D41" s="379">
        <v>125406</v>
      </c>
      <c r="E41" s="379">
        <v>4810</v>
      </c>
      <c r="F41" s="379">
        <v>0</v>
      </c>
      <c r="G41" s="379">
        <v>1275</v>
      </c>
      <c r="H41" s="400">
        <f t="shared" si="2"/>
        <v>131546</v>
      </c>
      <c r="I41" s="401">
        <f>AT26_NoWD_PS!$J$22</f>
        <v>244</v>
      </c>
      <c r="J41" s="377">
        <f t="shared" si="3"/>
        <v>3209.7220000000002</v>
      </c>
      <c r="K41" s="381">
        <f t="shared" si="4"/>
        <v>2150.5140000000001</v>
      </c>
      <c r="L41" s="381">
        <f t="shared" si="5"/>
        <v>1059.2080000000001</v>
      </c>
      <c r="M41" s="446"/>
      <c r="N41" s="377">
        <f t="shared" si="6"/>
        <v>213.98099999999999</v>
      </c>
      <c r="O41" s="381">
        <f t="shared" si="7"/>
        <v>213.98099999999999</v>
      </c>
      <c r="P41" s="381">
        <v>0</v>
      </c>
      <c r="Q41" s="381">
        <v>0</v>
      </c>
      <c r="R41" s="381">
        <v>0</v>
      </c>
      <c r="S41" s="446">
        <v>0</v>
      </c>
    </row>
    <row r="42" spans="1:19" ht="12.75" x14ac:dyDescent="0.2">
      <c r="A42" s="379">
        <f>AT3A_Schools_PS!A42</f>
        <v>33</v>
      </c>
      <c r="B42" s="379" t="str">
        <f>AT3A_Schools_PS!B42</f>
        <v>33-HAMEERPUR</v>
      </c>
      <c r="C42" s="379">
        <v>22</v>
      </c>
      <c r="D42" s="379">
        <v>49210</v>
      </c>
      <c r="E42" s="379">
        <v>894</v>
      </c>
      <c r="F42" s="379">
        <v>0</v>
      </c>
      <c r="G42" s="379">
        <v>73</v>
      </c>
      <c r="H42" s="400">
        <f t="shared" si="2"/>
        <v>50199</v>
      </c>
      <c r="I42" s="401">
        <f>AT26_NoWD_PS!$J$22</f>
        <v>244</v>
      </c>
      <c r="J42" s="377">
        <f t="shared" si="3"/>
        <v>1224.856</v>
      </c>
      <c r="K42" s="381">
        <f t="shared" si="4"/>
        <v>820.654</v>
      </c>
      <c r="L42" s="381">
        <f t="shared" si="5"/>
        <v>404.202</v>
      </c>
      <c r="M42" s="446"/>
      <c r="N42" s="377">
        <f t="shared" si="6"/>
        <v>81.656999999999996</v>
      </c>
      <c r="O42" s="381">
        <f t="shared" si="7"/>
        <v>81.656999999999996</v>
      </c>
      <c r="P42" s="381">
        <v>0</v>
      </c>
      <c r="Q42" s="381">
        <v>0</v>
      </c>
      <c r="R42" s="381">
        <v>0</v>
      </c>
      <c r="S42" s="446">
        <v>0</v>
      </c>
    </row>
    <row r="43" spans="1:19" ht="12.75" x14ac:dyDescent="0.2">
      <c r="A43" s="379">
        <f>AT3A_Schools_PS!A43</f>
        <v>34</v>
      </c>
      <c r="B43" s="379" t="str">
        <f>AT3A_Schools_PS!B43</f>
        <v>34-HARDOI</v>
      </c>
      <c r="C43" s="379">
        <v>182</v>
      </c>
      <c r="D43" s="379">
        <v>245839</v>
      </c>
      <c r="E43" s="379">
        <v>1441</v>
      </c>
      <c r="F43" s="379">
        <v>0</v>
      </c>
      <c r="G43" s="379">
        <v>0</v>
      </c>
      <c r="H43" s="400">
        <f t="shared" si="2"/>
        <v>247462</v>
      </c>
      <c r="I43" s="401">
        <f>AT26_NoWD_PS!$J$22</f>
        <v>244</v>
      </c>
      <c r="J43" s="377">
        <f t="shared" si="3"/>
        <v>6038.0730000000003</v>
      </c>
      <c r="K43" s="381">
        <f t="shared" si="4"/>
        <v>4045.509</v>
      </c>
      <c r="L43" s="381">
        <f t="shared" si="5"/>
        <v>1992.5640000000001</v>
      </c>
      <c r="M43" s="446"/>
      <c r="N43" s="377">
        <f t="shared" si="6"/>
        <v>402.53800000000001</v>
      </c>
      <c r="O43" s="381">
        <f t="shared" si="7"/>
        <v>402.53800000000001</v>
      </c>
      <c r="P43" s="381">
        <v>0</v>
      </c>
      <c r="Q43" s="381">
        <v>0</v>
      </c>
      <c r="R43" s="381">
        <v>0</v>
      </c>
      <c r="S43" s="446">
        <v>0</v>
      </c>
    </row>
    <row r="44" spans="1:19" ht="12.75" x14ac:dyDescent="0.2">
      <c r="A44" s="379">
        <f>AT3A_Schools_PS!A44</f>
        <v>35</v>
      </c>
      <c r="B44" s="379" t="str">
        <f>AT3A_Schools_PS!B44</f>
        <v>35-HATHRAS</v>
      </c>
      <c r="C44" s="379">
        <v>66</v>
      </c>
      <c r="D44" s="379">
        <v>54575</v>
      </c>
      <c r="E44" s="379">
        <v>3411</v>
      </c>
      <c r="F44" s="379">
        <v>0</v>
      </c>
      <c r="G44" s="379">
        <v>0</v>
      </c>
      <c r="H44" s="400">
        <f t="shared" si="2"/>
        <v>58052</v>
      </c>
      <c r="I44" s="401">
        <f>AT26_NoWD_PS!$J$22</f>
        <v>244</v>
      </c>
      <c r="J44" s="377">
        <f t="shared" si="3"/>
        <v>1416.4690000000001</v>
      </c>
      <c r="K44" s="381">
        <f t="shared" si="4"/>
        <v>949.03399999999999</v>
      </c>
      <c r="L44" s="381">
        <f t="shared" si="5"/>
        <v>467.435</v>
      </c>
      <c r="M44" s="446"/>
      <c r="N44" s="377">
        <f t="shared" si="6"/>
        <v>94.430999999999997</v>
      </c>
      <c r="O44" s="381">
        <f t="shared" si="7"/>
        <v>94.430999999999997</v>
      </c>
      <c r="P44" s="381">
        <v>0</v>
      </c>
      <c r="Q44" s="381">
        <v>0</v>
      </c>
      <c r="R44" s="381">
        <v>0</v>
      </c>
      <c r="S44" s="446">
        <v>0</v>
      </c>
    </row>
    <row r="45" spans="1:19" ht="12.75" x14ac:dyDescent="0.2">
      <c r="A45" s="379">
        <f>AT3A_Schools_PS!A45</f>
        <v>36</v>
      </c>
      <c r="B45" s="379" t="str">
        <f>AT3A_Schools_PS!B45</f>
        <v>36-ITAWAH</v>
      </c>
      <c r="C45" s="379">
        <v>21</v>
      </c>
      <c r="D45" s="379">
        <v>55956</v>
      </c>
      <c r="E45" s="379">
        <v>680</v>
      </c>
      <c r="F45" s="379">
        <v>0</v>
      </c>
      <c r="G45" s="379">
        <v>245</v>
      </c>
      <c r="H45" s="400">
        <f t="shared" si="2"/>
        <v>56902</v>
      </c>
      <c r="I45" s="401">
        <f>AT26_NoWD_PS!$J$22</f>
        <v>244</v>
      </c>
      <c r="J45" s="377">
        <f t="shared" si="3"/>
        <v>1388.4090000000001</v>
      </c>
      <c r="K45" s="381">
        <f t="shared" si="4"/>
        <v>930.23400000000004</v>
      </c>
      <c r="L45" s="381">
        <f t="shared" si="5"/>
        <v>458.17500000000001</v>
      </c>
      <c r="M45" s="446"/>
      <c r="N45" s="377">
        <f t="shared" si="6"/>
        <v>92.561000000000007</v>
      </c>
      <c r="O45" s="381">
        <f t="shared" si="7"/>
        <v>92.561000000000007</v>
      </c>
      <c r="P45" s="381">
        <v>0</v>
      </c>
      <c r="Q45" s="381">
        <v>0</v>
      </c>
      <c r="R45" s="381">
        <v>0</v>
      </c>
      <c r="S45" s="446">
        <v>0</v>
      </c>
    </row>
    <row r="46" spans="1:19" ht="12.75" x14ac:dyDescent="0.2">
      <c r="A46" s="379">
        <f>AT3A_Schools_PS!A46</f>
        <v>37</v>
      </c>
      <c r="B46" s="379" t="str">
        <f>AT3A_Schools_PS!B46</f>
        <v>37-J.P. NAGAR</v>
      </c>
      <c r="C46" s="379">
        <v>50</v>
      </c>
      <c r="D46" s="379">
        <v>52299</v>
      </c>
      <c r="E46" s="379">
        <v>692</v>
      </c>
      <c r="F46" s="379">
        <v>0</v>
      </c>
      <c r="G46" s="379">
        <v>970</v>
      </c>
      <c r="H46" s="400">
        <f t="shared" si="2"/>
        <v>54011</v>
      </c>
      <c r="I46" s="401">
        <f>AT26_NoWD_PS!$J$22</f>
        <v>244</v>
      </c>
      <c r="J46" s="377">
        <f t="shared" si="3"/>
        <v>1317.8679999999999</v>
      </c>
      <c r="K46" s="381">
        <f t="shared" si="4"/>
        <v>882.97199999999998</v>
      </c>
      <c r="L46" s="381">
        <f t="shared" si="5"/>
        <v>434.89600000000002</v>
      </c>
      <c r="M46" s="446"/>
      <c r="N46" s="377">
        <f t="shared" si="6"/>
        <v>87.858000000000004</v>
      </c>
      <c r="O46" s="381">
        <f t="shared" si="7"/>
        <v>87.858000000000004</v>
      </c>
      <c r="P46" s="381">
        <v>0</v>
      </c>
      <c r="Q46" s="381">
        <v>0</v>
      </c>
      <c r="R46" s="381">
        <v>0</v>
      </c>
      <c r="S46" s="446">
        <v>0</v>
      </c>
    </row>
    <row r="47" spans="1:19" ht="12.75" x14ac:dyDescent="0.2">
      <c r="A47" s="379">
        <f>AT3A_Schools_PS!A47</f>
        <v>38</v>
      </c>
      <c r="B47" s="379" t="str">
        <f>AT3A_Schools_PS!B47</f>
        <v>38-JALAUN</v>
      </c>
      <c r="C47" s="379">
        <v>158</v>
      </c>
      <c r="D47" s="379">
        <v>55971</v>
      </c>
      <c r="E47" s="379">
        <v>1588</v>
      </c>
      <c r="F47" s="379">
        <v>0</v>
      </c>
      <c r="G47" s="379">
        <v>0</v>
      </c>
      <c r="H47" s="400">
        <f t="shared" si="2"/>
        <v>57717</v>
      </c>
      <c r="I47" s="401">
        <f>AT26_NoWD_PS!$J$22</f>
        <v>244</v>
      </c>
      <c r="J47" s="377">
        <f t="shared" si="3"/>
        <v>1408.2950000000001</v>
      </c>
      <c r="K47" s="381">
        <f t="shared" si="4"/>
        <v>943.55799999999999</v>
      </c>
      <c r="L47" s="381">
        <f t="shared" si="5"/>
        <v>464.73700000000002</v>
      </c>
      <c r="M47" s="446"/>
      <c r="N47" s="377">
        <f t="shared" si="6"/>
        <v>93.885999999999996</v>
      </c>
      <c r="O47" s="381">
        <f t="shared" si="7"/>
        <v>93.885999999999996</v>
      </c>
      <c r="P47" s="381">
        <v>0</v>
      </c>
      <c r="Q47" s="381">
        <v>0</v>
      </c>
      <c r="R47" s="381">
        <v>0</v>
      </c>
      <c r="S47" s="446">
        <v>0</v>
      </c>
    </row>
    <row r="48" spans="1:19" ht="12.75" x14ac:dyDescent="0.2">
      <c r="A48" s="379">
        <f>AT3A_Schools_PS!A48</f>
        <v>39</v>
      </c>
      <c r="B48" s="379" t="str">
        <f>AT3A_Schools_PS!B48</f>
        <v>39-JAUNPUR</v>
      </c>
      <c r="C48" s="379">
        <v>309</v>
      </c>
      <c r="D48" s="379">
        <v>182725</v>
      </c>
      <c r="E48" s="379">
        <v>2197</v>
      </c>
      <c r="F48" s="379">
        <v>0</v>
      </c>
      <c r="G48" s="379">
        <v>2130</v>
      </c>
      <c r="H48" s="400">
        <f t="shared" si="2"/>
        <v>187361</v>
      </c>
      <c r="I48" s="401">
        <f>AT26_NoWD_PS!$J$22</f>
        <v>244</v>
      </c>
      <c r="J48" s="377">
        <f t="shared" si="3"/>
        <v>4571.6080000000002</v>
      </c>
      <c r="K48" s="381">
        <f t="shared" si="4"/>
        <v>3062.9769999999999</v>
      </c>
      <c r="L48" s="381">
        <f t="shared" si="5"/>
        <v>1508.6310000000001</v>
      </c>
      <c r="M48" s="446"/>
      <c r="N48" s="377">
        <f t="shared" si="6"/>
        <v>304.774</v>
      </c>
      <c r="O48" s="381">
        <f t="shared" si="7"/>
        <v>304.774</v>
      </c>
      <c r="P48" s="381">
        <v>0</v>
      </c>
      <c r="Q48" s="381">
        <v>0</v>
      </c>
      <c r="R48" s="381">
        <v>0</v>
      </c>
      <c r="S48" s="446">
        <v>0</v>
      </c>
    </row>
    <row r="49" spans="1:19" ht="12.75" x14ac:dyDescent="0.2">
      <c r="A49" s="379">
        <f>AT3A_Schools_PS!A49</f>
        <v>40</v>
      </c>
      <c r="B49" s="379" t="str">
        <f>AT3A_Schools_PS!B49</f>
        <v>40-JHANSI</v>
      </c>
      <c r="C49" s="379">
        <v>31</v>
      </c>
      <c r="D49" s="379">
        <v>62425</v>
      </c>
      <c r="E49" s="379">
        <v>770</v>
      </c>
      <c r="F49" s="379">
        <v>0</v>
      </c>
      <c r="G49" s="379">
        <v>0</v>
      </c>
      <c r="H49" s="400">
        <f t="shared" si="2"/>
        <v>63226</v>
      </c>
      <c r="I49" s="401">
        <f>AT26_NoWD_PS!$J$22</f>
        <v>244</v>
      </c>
      <c r="J49" s="377">
        <f t="shared" si="3"/>
        <v>1542.7139999999999</v>
      </c>
      <c r="K49" s="381">
        <f t="shared" si="4"/>
        <v>1033.6179999999999</v>
      </c>
      <c r="L49" s="381">
        <f t="shared" si="5"/>
        <v>509.096</v>
      </c>
      <c r="M49" s="446"/>
      <c r="N49" s="377">
        <f t="shared" si="6"/>
        <v>102.848</v>
      </c>
      <c r="O49" s="381">
        <f t="shared" si="7"/>
        <v>102.848</v>
      </c>
      <c r="P49" s="381">
        <v>0</v>
      </c>
      <c r="Q49" s="381">
        <v>0</v>
      </c>
      <c r="R49" s="381">
        <v>0</v>
      </c>
      <c r="S49" s="446">
        <v>0</v>
      </c>
    </row>
    <row r="50" spans="1:19" ht="12.75" x14ac:dyDescent="0.2">
      <c r="A50" s="379">
        <f>AT3A_Schools_PS!A50</f>
        <v>41</v>
      </c>
      <c r="B50" s="379" t="str">
        <f>AT3A_Schools_PS!B50</f>
        <v>41-KANNAUJ</v>
      </c>
      <c r="C50" s="379">
        <v>0</v>
      </c>
      <c r="D50" s="379">
        <v>67695</v>
      </c>
      <c r="E50" s="379">
        <v>1317</v>
      </c>
      <c r="F50" s="379">
        <v>0</v>
      </c>
      <c r="G50" s="379">
        <v>2342</v>
      </c>
      <c r="H50" s="400">
        <f t="shared" si="2"/>
        <v>71354</v>
      </c>
      <c r="I50" s="401">
        <f>AT26_NoWD_PS!$J$22</f>
        <v>244</v>
      </c>
      <c r="J50" s="377">
        <f t="shared" si="3"/>
        <v>1741.038</v>
      </c>
      <c r="K50" s="381">
        <f t="shared" si="4"/>
        <v>1166.4949999999999</v>
      </c>
      <c r="L50" s="381">
        <f t="shared" si="5"/>
        <v>574.54300000000001</v>
      </c>
      <c r="M50" s="446"/>
      <c r="N50" s="377">
        <f t="shared" si="6"/>
        <v>116.069</v>
      </c>
      <c r="O50" s="381">
        <f t="shared" si="7"/>
        <v>116.069</v>
      </c>
      <c r="P50" s="381">
        <v>0</v>
      </c>
      <c r="Q50" s="381">
        <v>0</v>
      </c>
      <c r="R50" s="381">
        <v>0</v>
      </c>
      <c r="S50" s="446">
        <v>0</v>
      </c>
    </row>
    <row r="51" spans="1:19" ht="12.75" x14ac:dyDescent="0.2">
      <c r="A51" s="379">
        <f>AT3A_Schools_PS!A51</f>
        <v>42</v>
      </c>
      <c r="B51" s="379" t="str">
        <f>AT3A_Schools_PS!B51</f>
        <v>42-KANPUR DEHAT</v>
      </c>
      <c r="C51" s="379">
        <v>0</v>
      </c>
      <c r="D51" s="379">
        <v>64692</v>
      </c>
      <c r="E51" s="379">
        <v>2249</v>
      </c>
      <c r="F51" s="379">
        <v>0</v>
      </c>
      <c r="G51" s="379">
        <v>237</v>
      </c>
      <c r="H51" s="400">
        <f t="shared" si="2"/>
        <v>67178</v>
      </c>
      <c r="I51" s="401">
        <f>AT26_NoWD_PS!$J$22</f>
        <v>244</v>
      </c>
      <c r="J51" s="377">
        <f t="shared" si="3"/>
        <v>1639.143</v>
      </c>
      <c r="K51" s="381">
        <f t="shared" si="4"/>
        <v>1098.2260000000001</v>
      </c>
      <c r="L51" s="381">
        <f t="shared" si="5"/>
        <v>540.91700000000003</v>
      </c>
      <c r="M51" s="446"/>
      <c r="N51" s="377">
        <f t="shared" si="6"/>
        <v>109.276</v>
      </c>
      <c r="O51" s="381">
        <f t="shared" si="7"/>
        <v>109.276</v>
      </c>
      <c r="P51" s="381">
        <v>0</v>
      </c>
      <c r="Q51" s="381">
        <v>0</v>
      </c>
      <c r="R51" s="381">
        <v>0</v>
      </c>
      <c r="S51" s="446">
        <v>0</v>
      </c>
    </row>
    <row r="52" spans="1:19" ht="12.75" x14ac:dyDescent="0.2">
      <c r="A52" s="379">
        <f>AT3A_Schools_PS!A52</f>
        <v>43</v>
      </c>
      <c r="B52" s="379" t="str">
        <f>AT3A_Schools_PS!B52</f>
        <v>43-KANPUR NAGAR</v>
      </c>
      <c r="C52" s="379">
        <v>50</v>
      </c>
      <c r="D52" s="379">
        <v>74412</v>
      </c>
      <c r="E52" s="379">
        <v>4564</v>
      </c>
      <c r="F52" s="379">
        <v>0</v>
      </c>
      <c r="G52" s="379">
        <v>2666</v>
      </c>
      <c r="H52" s="400">
        <f t="shared" si="2"/>
        <v>81692</v>
      </c>
      <c r="I52" s="401">
        <f>AT26_NoWD_PS!$J$22</f>
        <v>244</v>
      </c>
      <c r="J52" s="377">
        <f t="shared" si="3"/>
        <v>1993.2850000000001</v>
      </c>
      <c r="K52" s="381">
        <f t="shared" si="4"/>
        <v>1335.501</v>
      </c>
      <c r="L52" s="381">
        <f t="shared" si="5"/>
        <v>657.78399999999999</v>
      </c>
      <c r="M52" s="446"/>
      <c r="N52" s="377">
        <f t="shared" si="6"/>
        <v>132.886</v>
      </c>
      <c r="O52" s="381">
        <f t="shared" si="7"/>
        <v>132.886</v>
      </c>
      <c r="P52" s="381">
        <v>0</v>
      </c>
      <c r="Q52" s="381">
        <v>0</v>
      </c>
      <c r="R52" s="381">
        <v>0</v>
      </c>
      <c r="S52" s="446">
        <v>0</v>
      </c>
    </row>
    <row r="53" spans="1:19" ht="12.75" x14ac:dyDescent="0.2">
      <c r="A53" s="379">
        <f>AT3A_Schools_PS!A53</f>
        <v>44</v>
      </c>
      <c r="B53" s="379" t="str">
        <f>AT3A_Schools_PS!B53</f>
        <v>44-KAAS GANJ</v>
      </c>
      <c r="C53" s="379">
        <v>79</v>
      </c>
      <c r="D53" s="379">
        <v>66204</v>
      </c>
      <c r="E53" s="379">
        <v>68</v>
      </c>
      <c r="F53" s="379">
        <v>0</v>
      </c>
      <c r="G53" s="379">
        <v>0</v>
      </c>
      <c r="H53" s="400">
        <f t="shared" si="2"/>
        <v>66351</v>
      </c>
      <c r="I53" s="401">
        <f>AT26_NoWD_PS!$J$22</f>
        <v>244</v>
      </c>
      <c r="J53" s="377">
        <f t="shared" si="3"/>
        <v>1618.9639999999999</v>
      </c>
      <c r="K53" s="381">
        <f t="shared" si="4"/>
        <v>1084.7059999999999</v>
      </c>
      <c r="L53" s="381">
        <f t="shared" si="5"/>
        <v>534.25800000000004</v>
      </c>
      <c r="M53" s="446"/>
      <c r="N53" s="377">
        <f t="shared" si="6"/>
        <v>107.931</v>
      </c>
      <c r="O53" s="381">
        <f t="shared" si="7"/>
        <v>107.931</v>
      </c>
      <c r="P53" s="381">
        <v>0</v>
      </c>
      <c r="Q53" s="381">
        <v>0</v>
      </c>
      <c r="R53" s="381">
        <v>0</v>
      </c>
      <c r="S53" s="446">
        <v>0</v>
      </c>
    </row>
    <row r="54" spans="1:19" ht="12.75" x14ac:dyDescent="0.2">
      <c r="A54" s="379">
        <f>AT3A_Schools_PS!A54</f>
        <v>45</v>
      </c>
      <c r="B54" s="379" t="str">
        <f>AT3A_Schools_PS!B54</f>
        <v>45-KAUSHAMBI</v>
      </c>
      <c r="C54" s="379">
        <v>0</v>
      </c>
      <c r="D54" s="379">
        <v>75328</v>
      </c>
      <c r="E54" s="379">
        <v>652</v>
      </c>
      <c r="F54" s="379">
        <v>0</v>
      </c>
      <c r="G54" s="379">
        <v>1048</v>
      </c>
      <c r="H54" s="400">
        <f t="shared" si="2"/>
        <v>77028</v>
      </c>
      <c r="I54" s="401">
        <f>AT26_NoWD_PS!$J$22</f>
        <v>244</v>
      </c>
      <c r="J54" s="377">
        <f t="shared" si="3"/>
        <v>1879.4829999999999</v>
      </c>
      <c r="K54" s="381">
        <f t="shared" si="4"/>
        <v>1259.2539999999999</v>
      </c>
      <c r="L54" s="381">
        <f t="shared" si="5"/>
        <v>620.22900000000004</v>
      </c>
      <c r="M54" s="446"/>
      <c r="N54" s="377">
        <f t="shared" si="6"/>
        <v>125.29900000000001</v>
      </c>
      <c r="O54" s="381">
        <f t="shared" si="7"/>
        <v>125.29900000000001</v>
      </c>
      <c r="P54" s="381">
        <v>0</v>
      </c>
      <c r="Q54" s="381">
        <v>0</v>
      </c>
      <c r="R54" s="381">
        <v>0</v>
      </c>
      <c r="S54" s="446">
        <v>0</v>
      </c>
    </row>
    <row r="55" spans="1:19" ht="12.75" x14ac:dyDescent="0.2">
      <c r="A55" s="379">
        <f>AT3A_Schools_PS!A55</f>
        <v>46</v>
      </c>
      <c r="B55" s="379" t="str">
        <f>AT3A_Schools_PS!B55</f>
        <v>46-KUSHINAGAR</v>
      </c>
      <c r="C55" s="379">
        <v>156</v>
      </c>
      <c r="D55" s="379">
        <v>137488</v>
      </c>
      <c r="E55" s="379">
        <v>5331</v>
      </c>
      <c r="F55" s="379">
        <v>0</v>
      </c>
      <c r="G55" s="379">
        <v>5514</v>
      </c>
      <c r="H55" s="400">
        <f t="shared" si="2"/>
        <v>148489</v>
      </c>
      <c r="I55" s="401">
        <f>AT26_NoWD_PS!$J$22</f>
        <v>244</v>
      </c>
      <c r="J55" s="377">
        <f t="shared" si="3"/>
        <v>3623.1320000000001</v>
      </c>
      <c r="K55" s="381">
        <f t="shared" si="4"/>
        <v>2427.498</v>
      </c>
      <c r="L55" s="381">
        <f t="shared" si="5"/>
        <v>1195.634</v>
      </c>
      <c r="M55" s="446"/>
      <c r="N55" s="377">
        <f t="shared" si="6"/>
        <v>241.542</v>
      </c>
      <c r="O55" s="381">
        <f t="shared" si="7"/>
        <v>241.542</v>
      </c>
      <c r="P55" s="381">
        <v>0</v>
      </c>
      <c r="Q55" s="381">
        <v>0</v>
      </c>
      <c r="R55" s="381">
        <v>0</v>
      </c>
      <c r="S55" s="446">
        <v>0</v>
      </c>
    </row>
    <row r="56" spans="1:19" ht="12.75" x14ac:dyDescent="0.2">
      <c r="A56" s="379">
        <f>AT3A_Schools_PS!A56</f>
        <v>47</v>
      </c>
      <c r="B56" s="379" t="str">
        <f>AT3A_Schools_PS!B56</f>
        <v>47-LAKHIMPUR KHERI</v>
      </c>
      <c r="C56" s="379">
        <v>411</v>
      </c>
      <c r="D56" s="379">
        <v>240533</v>
      </c>
      <c r="E56" s="379">
        <v>688</v>
      </c>
      <c r="F56" s="379">
        <v>0</v>
      </c>
      <c r="G56" s="379">
        <v>653</v>
      </c>
      <c r="H56" s="400">
        <f t="shared" si="2"/>
        <v>242285</v>
      </c>
      <c r="I56" s="401">
        <f>AT26_NoWD_PS!$J$22</f>
        <v>244</v>
      </c>
      <c r="J56" s="377">
        <f t="shared" si="3"/>
        <v>5911.7539999999999</v>
      </c>
      <c r="K56" s="381">
        <f t="shared" si="4"/>
        <v>3960.875</v>
      </c>
      <c r="L56" s="381">
        <f t="shared" si="5"/>
        <v>1950.8789999999999</v>
      </c>
      <c r="M56" s="446"/>
      <c r="N56" s="377">
        <f t="shared" si="6"/>
        <v>394.11700000000002</v>
      </c>
      <c r="O56" s="381">
        <f t="shared" si="7"/>
        <v>394.11700000000002</v>
      </c>
      <c r="P56" s="381">
        <v>0</v>
      </c>
      <c r="Q56" s="381">
        <v>0</v>
      </c>
      <c r="R56" s="381">
        <v>0</v>
      </c>
      <c r="S56" s="446">
        <v>0</v>
      </c>
    </row>
    <row r="57" spans="1:19" ht="12.75" x14ac:dyDescent="0.2">
      <c r="A57" s="379">
        <f>AT3A_Schools_PS!A57</f>
        <v>48</v>
      </c>
      <c r="B57" s="379" t="str">
        <f>AT3A_Schools_PS!B57</f>
        <v>48-LALITPUR</v>
      </c>
      <c r="C57" s="379">
        <v>292</v>
      </c>
      <c r="D57" s="379">
        <v>72058</v>
      </c>
      <c r="E57" s="379">
        <v>0</v>
      </c>
      <c r="F57" s="379">
        <v>0</v>
      </c>
      <c r="G57" s="379">
        <v>0</v>
      </c>
      <c r="H57" s="400">
        <f t="shared" si="2"/>
        <v>72350</v>
      </c>
      <c r="I57" s="401">
        <f>AT26_NoWD_PS!$J$22</f>
        <v>244</v>
      </c>
      <c r="J57" s="377">
        <f t="shared" si="3"/>
        <v>1765.34</v>
      </c>
      <c r="K57" s="381">
        <f t="shared" si="4"/>
        <v>1182.778</v>
      </c>
      <c r="L57" s="381">
        <f t="shared" si="5"/>
        <v>582.56200000000001</v>
      </c>
      <c r="M57" s="446"/>
      <c r="N57" s="377">
        <f t="shared" si="6"/>
        <v>117.68899999999999</v>
      </c>
      <c r="O57" s="381">
        <f t="shared" si="7"/>
        <v>117.68899999999999</v>
      </c>
      <c r="P57" s="381">
        <v>0</v>
      </c>
      <c r="Q57" s="381">
        <v>0</v>
      </c>
      <c r="R57" s="381">
        <v>0</v>
      </c>
      <c r="S57" s="446">
        <v>0</v>
      </c>
    </row>
    <row r="58" spans="1:19" ht="12.75" x14ac:dyDescent="0.2">
      <c r="A58" s="379">
        <f>AT3A_Schools_PS!A58</f>
        <v>49</v>
      </c>
      <c r="B58" s="379" t="str">
        <f>AT3A_Schools_PS!B58</f>
        <v>49-LUCKNOW</v>
      </c>
      <c r="C58" s="379">
        <v>336</v>
      </c>
      <c r="D58" s="379">
        <v>80913</v>
      </c>
      <c r="E58" s="379">
        <v>10789</v>
      </c>
      <c r="F58" s="379">
        <v>0</v>
      </c>
      <c r="G58" s="379">
        <v>2790</v>
      </c>
      <c r="H58" s="400">
        <f t="shared" si="2"/>
        <v>94828</v>
      </c>
      <c r="I58" s="401">
        <f>AT26_NoWD_PS!$J$22</f>
        <v>244</v>
      </c>
      <c r="J58" s="377">
        <f t="shared" si="3"/>
        <v>2313.8029999999999</v>
      </c>
      <c r="K58" s="381">
        <f t="shared" si="4"/>
        <v>1550.248</v>
      </c>
      <c r="L58" s="381">
        <f t="shared" si="5"/>
        <v>763.55499999999995</v>
      </c>
      <c r="M58" s="446"/>
      <c r="N58" s="377">
        <f t="shared" si="6"/>
        <v>154.25399999999999</v>
      </c>
      <c r="O58" s="381">
        <f t="shared" si="7"/>
        <v>154.25399999999999</v>
      </c>
      <c r="P58" s="381">
        <v>0</v>
      </c>
      <c r="Q58" s="381">
        <v>0</v>
      </c>
      <c r="R58" s="381">
        <v>0</v>
      </c>
      <c r="S58" s="446">
        <v>0</v>
      </c>
    </row>
    <row r="59" spans="1:19" ht="12.75" x14ac:dyDescent="0.2">
      <c r="A59" s="379">
        <f>AT3A_Schools_PS!A59</f>
        <v>50</v>
      </c>
      <c r="B59" s="379" t="str">
        <f>AT3A_Schools_PS!B59</f>
        <v>50-MAHOBA</v>
      </c>
      <c r="C59" s="379">
        <v>60</v>
      </c>
      <c r="D59" s="379">
        <v>47942</v>
      </c>
      <c r="E59" s="379">
        <v>102</v>
      </c>
      <c r="F59" s="379">
        <v>0</v>
      </c>
      <c r="G59" s="379">
        <v>252</v>
      </c>
      <c r="H59" s="400">
        <f t="shared" si="2"/>
        <v>48356</v>
      </c>
      <c r="I59" s="401">
        <f>AT26_NoWD_PS!$J$22</f>
        <v>244</v>
      </c>
      <c r="J59" s="377">
        <f t="shared" si="3"/>
        <v>1179.886</v>
      </c>
      <c r="K59" s="381">
        <f t="shared" si="4"/>
        <v>790.524</v>
      </c>
      <c r="L59" s="381">
        <f t="shared" si="5"/>
        <v>389.36200000000002</v>
      </c>
      <c r="M59" s="446"/>
      <c r="N59" s="377">
        <f t="shared" si="6"/>
        <v>78.659000000000006</v>
      </c>
      <c r="O59" s="381">
        <f t="shared" si="7"/>
        <v>78.659000000000006</v>
      </c>
      <c r="P59" s="381">
        <v>0</v>
      </c>
      <c r="Q59" s="381">
        <v>0</v>
      </c>
      <c r="R59" s="381">
        <v>0</v>
      </c>
      <c r="S59" s="446">
        <v>0</v>
      </c>
    </row>
    <row r="60" spans="1:19" ht="12.75" x14ac:dyDescent="0.2">
      <c r="A60" s="379">
        <f>AT3A_Schools_PS!A60</f>
        <v>51</v>
      </c>
      <c r="B60" s="379" t="str">
        <f>AT3A_Schools_PS!B60</f>
        <v>51-MAHRAJGANJ</v>
      </c>
      <c r="C60" s="379">
        <v>134</v>
      </c>
      <c r="D60" s="379">
        <v>111179</v>
      </c>
      <c r="E60" s="379">
        <v>4810</v>
      </c>
      <c r="F60" s="379">
        <v>0</v>
      </c>
      <c r="G60" s="379">
        <v>4242</v>
      </c>
      <c r="H60" s="400">
        <f t="shared" si="2"/>
        <v>120365</v>
      </c>
      <c r="I60" s="401">
        <f>AT26_NoWD_PS!$J$22</f>
        <v>244</v>
      </c>
      <c r="J60" s="377">
        <f t="shared" si="3"/>
        <v>2936.9059999999999</v>
      </c>
      <c r="K60" s="381">
        <f t="shared" si="4"/>
        <v>1967.7270000000001</v>
      </c>
      <c r="L60" s="381">
        <f t="shared" si="5"/>
        <v>969.17899999999997</v>
      </c>
      <c r="M60" s="446"/>
      <c r="N60" s="377">
        <f t="shared" si="6"/>
        <v>195.79400000000001</v>
      </c>
      <c r="O60" s="381">
        <f t="shared" si="7"/>
        <v>195.79400000000001</v>
      </c>
      <c r="P60" s="381">
        <v>0</v>
      </c>
      <c r="Q60" s="381">
        <v>0</v>
      </c>
      <c r="R60" s="381">
        <v>0</v>
      </c>
      <c r="S60" s="446">
        <v>0</v>
      </c>
    </row>
    <row r="61" spans="1:19" ht="12.75" x14ac:dyDescent="0.2">
      <c r="A61" s="379">
        <f>AT3A_Schools_PS!A61</f>
        <v>52</v>
      </c>
      <c r="B61" s="379" t="str">
        <f>AT3A_Schools_PS!B61</f>
        <v>52-MAINPURI</v>
      </c>
      <c r="C61" s="379">
        <v>255</v>
      </c>
      <c r="D61" s="379">
        <v>69351</v>
      </c>
      <c r="E61" s="379">
        <v>144</v>
      </c>
      <c r="F61" s="379">
        <v>0</v>
      </c>
      <c r="G61" s="379">
        <v>0</v>
      </c>
      <c r="H61" s="400">
        <f t="shared" si="2"/>
        <v>69750</v>
      </c>
      <c r="I61" s="401">
        <f>AT26_NoWD_PS!$J$22</f>
        <v>244</v>
      </c>
      <c r="J61" s="377">
        <f t="shared" si="3"/>
        <v>1701.9</v>
      </c>
      <c r="K61" s="381">
        <f t="shared" si="4"/>
        <v>1140.2729999999999</v>
      </c>
      <c r="L61" s="381">
        <f t="shared" si="5"/>
        <v>561.62699999999995</v>
      </c>
      <c r="M61" s="446"/>
      <c r="N61" s="377">
        <f t="shared" si="6"/>
        <v>113.46</v>
      </c>
      <c r="O61" s="381">
        <f t="shared" si="7"/>
        <v>113.46</v>
      </c>
      <c r="P61" s="381">
        <v>0</v>
      </c>
      <c r="Q61" s="381">
        <v>0</v>
      </c>
      <c r="R61" s="381">
        <v>0</v>
      </c>
      <c r="S61" s="446">
        <v>0</v>
      </c>
    </row>
    <row r="62" spans="1:19" ht="12.75" x14ac:dyDescent="0.2">
      <c r="A62" s="379">
        <f>AT3A_Schools_PS!A62</f>
        <v>53</v>
      </c>
      <c r="B62" s="379" t="str">
        <f>AT3A_Schools_PS!B62</f>
        <v>53-MATHURA</v>
      </c>
      <c r="C62" s="379">
        <v>144</v>
      </c>
      <c r="D62" s="379">
        <v>77558</v>
      </c>
      <c r="E62" s="379">
        <v>911</v>
      </c>
      <c r="F62" s="379">
        <v>0</v>
      </c>
      <c r="G62" s="379">
        <v>0</v>
      </c>
      <c r="H62" s="400">
        <f t="shared" si="2"/>
        <v>78613</v>
      </c>
      <c r="I62" s="401">
        <f>AT26_NoWD_PS!$J$22</f>
        <v>244</v>
      </c>
      <c r="J62" s="377">
        <f t="shared" si="3"/>
        <v>1918.1569999999999</v>
      </c>
      <c r="K62" s="381">
        <f t="shared" si="4"/>
        <v>1285.165</v>
      </c>
      <c r="L62" s="381">
        <f t="shared" si="5"/>
        <v>632.99199999999996</v>
      </c>
      <c r="M62" s="446"/>
      <c r="N62" s="377">
        <f t="shared" si="6"/>
        <v>127.877</v>
      </c>
      <c r="O62" s="381">
        <f t="shared" si="7"/>
        <v>127.877</v>
      </c>
      <c r="P62" s="381">
        <v>0</v>
      </c>
      <c r="Q62" s="381">
        <v>0</v>
      </c>
      <c r="R62" s="381">
        <v>0</v>
      </c>
      <c r="S62" s="446">
        <v>0</v>
      </c>
    </row>
    <row r="63" spans="1:19" ht="12.75" x14ac:dyDescent="0.2">
      <c r="A63" s="379">
        <f>AT3A_Schools_PS!A63</f>
        <v>54</v>
      </c>
      <c r="B63" s="379" t="str">
        <f>AT3A_Schools_PS!B63</f>
        <v>54-MAU</v>
      </c>
      <c r="C63" s="379">
        <v>26</v>
      </c>
      <c r="D63" s="379">
        <v>61811</v>
      </c>
      <c r="E63" s="379">
        <v>11178</v>
      </c>
      <c r="F63" s="379">
        <v>0</v>
      </c>
      <c r="G63" s="379">
        <v>12555</v>
      </c>
      <c r="H63" s="400">
        <f t="shared" si="2"/>
        <v>85570</v>
      </c>
      <c r="I63" s="401">
        <f>AT26_NoWD_PS!$J$22</f>
        <v>244</v>
      </c>
      <c r="J63" s="377">
        <f t="shared" si="3"/>
        <v>2087.9079999999999</v>
      </c>
      <c r="K63" s="381">
        <f t="shared" si="4"/>
        <v>1398.8979999999999</v>
      </c>
      <c r="L63" s="381">
        <f t="shared" si="5"/>
        <v>689.01</v>
      </c>
      <c r="M63" s="446"/>
      <c r="N63" s="377">
        <f t="shared" si="6"/>
        <v>139.19399999999999</v>
      </c>
      <c r="O63" s="381">
        <f t="shared" si="7"/>
        <v>139.19399999999999</v>
      </c>
      <c r="P63" s="381">
        <v>0</v>
      </c>
      <c r="Q63" s="381">
        <v>0</v>
      </c>
      <c r="R63" s="381">
        <v>0</v>
      </c>
      <c r="S63" s="446">
        <v>0</v>
      </c>
    </row>
    <row r="64" spans="1:19" ht="12.75" x14ac:dyDescent="0.2">
      <c r="A64" s="379">
        <f>AT3A_Schools_PS!A64</f>
        <v>55</v>
      </c>
      <c r="B64" s="379" t="str">
        <f>AT3A_Schools_PS!B64</f>
        <v>55-MEERUT</v>
      </c>
      <c r="C64" s="379">
        <v>351</v>
      </c>
      <c r="D64" s="379">
        <v>65006</v>
      </c>
      <c r="E64" s="379">
        <v>4431</v>
      </c>
      <c r="F64" s="379">
        <v>0</v>
      </c>
      <c r="G64" s="379">
        <v>109</v>
      </c>
      <c r="H64" s="400">
        <f t="shared" si="2"/>
        <v>69897</v>
      </c>
      <c r="I64" s="401">
        <f>AT26_NoWD_PS!$J$22</f>
        <v>244</v>
      </c>
      <c r="J64" s="377">
        <f t="shared" si="3"/>
        <v>1705.4870000000001</v>
      </c>
      <c r="K64" s="381">
        <f t="shared" si="4"/>
        <v>1142.6759999999999</v>
      </c>
      <c r="L64" s="381">
        <f t="shared" si="5"/>
        <v>562.81100000000004</v>
      </c>
      <c r="M64" s="446"/>
      <c r="N64" s="377">
        <f t="shared" si="6"/>
        <v>113.699</v>
      </c>
      <c r="O64" s="381">
        <f t="shared" si="7"/>
        <v>113.699</v>
      </c>
      <c r="P64" s="381">
        <v>0</v>
      </c>
      <c r="Q64" s="381">
        <v>0</v>
      </c>
      <c r="R64" s="381">
        <v>0</v>
      </c>
      <c r="S64" s="446">
        <v>0</v>
      </c>
    </row>
    <row r="65" spans="1:19" ht="12.75" x14ac:dyDescent="0.2">
      <c r="A65" s="379">
        <f>AT3A_Schools_PS!A65</f>
        <v>56</v>
      </c>
      <c r="B65" s="379" t="str">
        <f>AT3A_Schools_PS!B65</f>
        <v>56-MIRZAPUR</v>
      </c>
      <c r="C65" s="379">
        <v>389</v>
      </c>
      <c r="D65" s="379">
        <v>127157</v>
      </c>
      <c r="E65" s="379">
        <v>313</v>
      </c>
      <c r="F65" s="379">
        <v>0</v>
      </c>
      <c r="G65" s="379">
        <v>747</v>
      </c>
      <c r="H65" s="400">
        <f t="shared" si="2"/>
        <v>128606</v>
      </c>
      <c r="I65" s="401">
        <f>AT26_NoWD_PS!$J$22</f>
        <v>244</v>
      </c>
      <c r="J65" s="377">
        <f t="shared" si="3"/>
        <v>3137.9859999999999</v>
      </c>
      <c r="K65" s="381">
        <f t="shared" si="4"/>
        <v>2102.451</v>
      </c>
      <c r="L65" s="381">
        <f t="shared" si="5"/>
        <v>1035.5350000000001</v>
      </c>
      <c r="M65" s="446"/>
      <c r="N65" s="377">
        <f t="shared" si="6"/>
        <v>209.19900000000001</v>
      </c>
      <c r="O65" s="381">
        <f t="shared" si="7"/>
        <v>209.19900000000001</v>
      </c>
      <c r="P65" s="381">
        <v>0</v>
      </c>
      <c r="Q65" s="381">
        <v>0</v>
      </c>
      <c r="R65" s="381">
        <v>0</v>
      </c>
      <c r="S65" s="446">
        <v>0</v>
      </c>
    </row>
    <row r="66" spans="1:19" ht="12.75" x14ac:dyDescent="0.2">
      <c r="A66" s="379">
        <f>AT3A_Schools_PS!A66</f>
        <v>57</v>
      </c>
      <c r="B66" s="379" t="str">
        <f>AT3A_Schools_PS!B66</f>
        <v>57-MORADABAD</v>
      </c>
      <c r="C66" s="379">
        <v>62</v>
      </c>
      <c r="D66" s="379">
        <v>75538</v>
      </c>
      <c r="E66" s="379">
        <v>3531</v>
      </c>
      <c r="F66" s="379">
        <v>0</v>
      </c>
      <c r="G66" s="379">
        <v>450</v>
      </c>
      <c r="H66" s="400">
        <f t="shared" si="2"/>
        <v>79581</v>
      </c>
      <c r="I66" s="401">
        <f>AT26_NoWD_PS!$J$22</f>
        <v>244</v>
      </c>
      <c r="J66" s="377">
        <f t="shared" si="3"/>
        <v>1941.7760000000001</v>
      </c>
      <c r="K66" s="381">
        <f t="shared" si="4"/>
        <v>1300.99</v>
      </c>
      <c r="L66" s="381">
        <f t="shared" si="5"/>
        <v>640.78599999999994</v>
      </c>
      <c r="M66" s="446"/>
      <c r="N66" s="377">
        <f t="shared" si="6"/>
        <v>129.452</v>
      </c>
      <c r="O66" s="381">
        <f t="shared" si="7"/>
        <v>129.452</v>
      </c>
      <c r="P66" s="381">
        <v>0</v>
      </c>
      <c r="Q66" s="381">
        <v>0</v>
      </c>
      <c r="R66" s="381">
        <v>0</v>
      </c>
      <c r="S66" s="446">
        <v>0</v>
      </c>
    </row>
    <row r="67" spans="1:19" ht="12.75" x14ac:dyDescent="0.2">
      <c r="A67" s="379">
        <f>AT3A_Schools_PS!A67</f>
        <v>58</v>
      </c>
      <c r="B67" s="379" t="str">
        <f>AT3A_Schools_PS!B67</f>
        <v>58-MUZAFFARNAGAR</v>
      </c>
      <c r="C67" s="379">
        <v>0</v>
      </c>
      <c r="D67" s="379">
        <v>70449</v>
      </c>
      <c r="E67" s="379">
        <v>448</v>
      </c>
      <c r="F67" s="379">
        <v>0</v>
      </c>
      <c r="G67" s="379">
        <v>0</v>
      </c>
      <c r="H67" s="400">
        <f t="shared" si="2"/>
        <v>70897</v>
      </c>
      <c r="I67" s="401">
        <f>AT26_NoWD_PS!$J$22</f>
        <v>244</v>
      </c>
      <c r="J67" s="377">
        <f t="shared" si="3"/>
        <v>1729.8869999999999</v>
      </c>
      <c r="K67" s="381">
        <f t="shared" si="4"/>
        <v>1159.0239999999999</v>
      </c>
      <c r="L67" s="381">
        <f t="shared" si="5"/>
        <v>570.86300000000006</v>
      </c>
      <c r="M67" s="446"/>
      <c r="N67" s="377">
        <f t="shared" si="6"/>
        <v>115.32599999999999</v>
      </c>
      <c r="O67" s="381">
        <f t="shared" si="7"/>
        <v>115.32599999999999</v>
      </c>
      <c r="P67" s="381">
        <v>0</v>
      </c>
      <c r="Q67" s="381">
        <v>0</v>
      </c>
      <c r="R67" s="381">
        <v>0</v>
      </c>
      <c r="S67" s="446">
        <v>0</v>
      </c>
    </row>
    <row r="68" spans="1:19" ht="12.75" x14ac:dyDescent="0.2">
      <c r="A68" s="379">
        <f>AT3A_Schools_PS!A68</f>
        <v>59</v>
      </c>
      <c r="B68" s="379" t="str">
        <f>AT3A_Schools_PS!B68</f>
        <v>59-PILIBHIT</v>
      </c>
      <c r="C68" s="379">
        <v>0</v>
      </c>
      <c r="D68" s="379">
        <v>74805</v>
      </c>
      <c r="E68" s="379">
        <v>137</v>
      </c>
      <c r="F68" s="379">
        <v>0</v>
      </c>
      <c r="G68" s="379">
        <v>0</v>
      </c>
      <c r="H68" s="400">
        <f t="shared" si="2"/>
        <v>74942</v>
      </c>
      <c r="I68" s="401">
        <f>AT26_NoWD_PS!$J$22</f>
        <v>244</v>
      </c>
      <c r="J68" s="377">
        <f t="shared" si="3"/>
        <v>1828.585</v>
      </c>
      <c r="K68" s="381">
        <f t="shared" si="4"/>
        <v>1225.152</v>
      </c>
      <c r="L68" s="381">
        <f t="shared" si="5"/>
        <v>603.43299999999999</v>
      </c>
      <c r="M68" s="446"/>
      <c r="N68" s="377">
        <f t="shared" si="6"/>
        <v>121.90600000000001</v>
      </c>
      <c r="O68" s="381">
        <f t="shared" si="7"/>
        <v>121.90600000000001</v>
      </c>
      <c r="P68" s="381">
        <v>0</v>
      </c>
      <c r="Q68" s="381">
        <v>0</v>
      </c>
      <c r="R68" s="381">
        <v>0</v>
      </c>
      <c r="S68" s="446">
        <v>0</v>
      </c>
    </row>
    <row r="69" spans="1:19" ht="12.75" x14ac:dyDescent="0.2">
      <c r="A69" s="379">
        <f>AT3A_Schools_PS!A69</f>
        <v>60</v>
      </c>
      <c r="B69" s="379" t="str">
        <f>AT3A_Schools_PS!B69</f>
        <v>60-PRATAPGARH</v>
      </c>
      <c r="C69" s="379">
        <v>28</v>
      </c>
      <c r="D69" s="379">
        <v>115954</v>
      </c>
      <c r="E69" s="379">
        <v>460</v>
      </c>
      <c r="F69" s="379">
        <v>0</v>
      </c>
      <c r="G69" s="379">
        <v>1043</v>
      </c>
      <c r="H69" s="400">
        <f t="shared" si="2"/>
        <v>117485</v>
      </c>
      <c r="I69" s="401">
        <f>AT26_NoWD_PS!$J$22</f>
        <v>244</v>
      </c>
      <c r="J69" s="377">
        <f t="shared" si="3"/>
        <v>2866.634</v>
      </c>
      <c r="K69" s="381">
        <f t="shared" si="4"/>
        <v>1920.645</v>
      </c>
      <c r="L69" s="381">
        <f t="shared" si="5"/>
        <v>945.98900000000003</v>
      </c>
      <c r="M69" s="446"/>
      <c r="N69" s="377">
        <f t="shared" si="6"/>
        <v>191.10900000000001</v>
      </c>
      <c r="O69" s="381">
        <f t="shared" si="7"/>
        <v>191.10900000000001</v>
      </c>
      <c r="P69" s="381">
        <v>0</v>
      </c>
      <c r="Q69" s="381">
        <v>0</v>
      </c>
      <c r="R69" s="381">
        <v>0</v>
      </c>
      <c r="S69" s="446">
        <v>0</v>
      </c>
    </row>
    <row r="70" spans="1:19" ht="12.75" x14ac:dyDescent="0.2">
      <c r="A70" s="379">
        <f>AT3A_Schools_PS!A70</f>
        <v>61</v>
      </c>
      <c r="B70" s="379" t="str">
        <f>AT3A_Schools_PS!B70</f>
        <v>61-RAI BAREILY</v>
      </c>
      <c r="C70" s="379">
        <v>753</v>
      </c>
      <c r="D70" s="379">
        <v>99159</v>
      </c>
      <c r="E70" s="379">
        <v>789</v>
      </c>
      <c r="F70" s="379">
        <v>0</v>
      </c>
      <c r="G70" s="379">
        <v>430</v>
      </c>
      <c r="H70" s="400">
        <f t="shared" si="2"/>
        <v>101131</v>
      </c>
      <c r="I70" s="401">
        <f>AT26_NoWD_PS!$J$22</f>
        <v>244</v>
      </c>
      <c r="J70" s="377">
        <f t="shared" si="3"/>
        <v>2467.596</v>
      </c>
      <c r="K70" s="381">
        <f t="shared" si="4"/>
        <v>1653.289</v>
      </c>
      <c r="L70" s="381">
        <f t="shared" si="5"/>
        <v>814.30700000000002</v>
      </c>
      <c r="M70" s="446"/>
      <c r="N70" s="377">
        <f t="shared" si="6"/>
        <v>164.506</v>
      </c>
      <c r="O70" s="381">
        <f t="shared" si="7"/>
        <v>164.506</v>
      </c>
      <c r="P70" s="381">
        <v>0</v>
      </c>
      <c r="Q70" s="381">
        <v>0</v>
      </c>
      <c r="R70" s="381">
        <v>0</v>
      </c>
      <c r="S70" s="446">
        <v>0</v>
      </c>
    </row>
    <row r="71" spans="1:19" ht="12.75" x14ac:dyDescent="0.2">
      <c r="A71" s="379">
        <f>AT3A_Schools_PS!A71</f>
        <v>62</v>
      </c>
      <c r="B71" s="379" t="str">
        <f>AT3A_Schools_PS!B71</f>
        <v>62-RAMPUR</v>
      </c>
      <c r="C71" s="379">
        <v>201</v>
      </c>
      <c r="D71" s="379">
        <v>72215</v>
      </c>
      <c r="E71" s="379">
        <v>522</v>
      </c>
      <c r="F71" s="379">
        <v>0</v>
      </c>
      <c r="G71" s="379">
        <v>551</v>
      </c>
      <c r="H71" s="400">
        <f t="shared" si="2"/>
        <v>73489</v>
      </c>
      <c r="I71" s="401">
        <f>AT26_NoWD_PS!$J$22</f>
        <v>244</v>
      </c>
      <c r="J71" s="377">
        <f t="shared" si="3"/>
        <v>1793.1320000000001</v>
      </c>
      <c r="K71" s="381">
        <f t="shared" si="4"/>
        <v>1201.3979999999999</v>
      </c>
      <c r="L71" s="381">
        <f t="shared" si="5"/>
        <v>591.73400000000004</v>
      </c>
      <c r="M71" s="446"/>
      <c r="N71" s="377">
        <f t="shared" si="6"/>
        <v>119.542</v>
      </c>
      <c r="O71" s="381">
        <f t="shared" si="7"/>
        <v>119.542</v>
      </c>
      <c r="P71" s="381">
        <v>0</v>
      </c>
      <c r="Q71" s="381">
        <v>0</v>
      </c>
      <c r="R71" s="381">
        <v>0</v>
      </c>
      <c r="S71" s="446">
        <v>0</v>
      </c>
    </row>
    <row r="72" spans="1:19" ht="12.75" x14ac:dyDescent="0.2">
      <c r="A72" s="379">
        <f>AT3A_Schools_PS!A72</f>
        <v>63</v>
      </c>
      <c r="B72" s="379" t="str">
        <f>AT3A_Schools_PS!B72</f>
        <v>63-SAHARANPUR</v>
      </c>
      <c r="C72" s="379">
        <v>39</v>
      </c>
      <c r="D72" s="379">
        <v>92455</v>
      </c>
      <c r="E72" s="379">
        <v>2652</v>
      </c>
      <c r="F72" s="379">
        <v>0</v>
      </c>
      <c r="G72" s="379">
        <v>146</v>
      </c>
      <c r="H72" s="400">
        <f t="shared" si="2"/>
        <v>95292</v>
      </c>
      <c r="I72" s="401">
        <f>AT26_NoWD_PS!$J$22</f>
        <v>244</v>
      </c>
      <c r="J72" s="377">
        <f t="shared" si="3"/>
        <v>2325.125</v>
      </c>
      <c r="K72" s="381">
        <f t="shared" si="4"/>
        <v>1557.8340000000001</v>
      </c>
      <c r="L72" s="381">
        <f t="shared" si="5"/>
        <v>767.29100000000005</v>
      </c>
      <c r="M72" s="446"/>
      <c r="N72" s="377">
        <f t="shared" si="6"/>
        <v>155.00800000000001</v>
      </c>
      <c r="O72" s="381">
        <f t="shared" si="7"/>
        <v>155.00800000000001</v>
      </c>
      <c r="P72" s="381">
        <v>0</v>
      </c>
      <c r="Q72" s="381">
        <v>0</v>
      </c>
      <c r="R72" s="381">
        <v>0</v>
      </c>
      <c r="S72" s="446">
        <v>0</v>
      </c>
    </row>
    <row r="73" spans="1:19" ht="12.75" x14ac:dyDescent="0.2">
      <c r="A73" s="379">
        <f>AT3A_Schools_PS!A73</f>
        <v>64</v>
      </c>
      <c r="B73" s="379" t="str">
        <f>AT3A_Schools_PS!B73</f>
        <v>64-SANTKABIR NAGAR</v>
      </c>
      <c r="C73" s="379">
        <v>0</v>
      </c>
      <c r="D73" s="379">
        <v>67317</v>
      </c>
      <c r="E73" s="379">
        <v>72</v>
      </c>
      <c r="F73" s="379">
        <v>0</v>
      </c>
      <c r="G73" s="379">
        <v>1703</v>
      </c>
      <c r="H73" s="400">
        <f t="shared" si="2"/>
        <v>69092</v>
      </c>
      <c r="I73" s="401">
        <f>AT26_NoWD_PS!$J$22</f>
        <v>244</v>
      </c>
      <c r="J73" s="377">
        <f t="shared" si="3"/>
        <v>1685.845</v>
      </c>
      <c r="K73" s="381">
        <f t="shared" si="4"/>
        <v>1129.5160000000001</v>
      </c>
      <c r="L73" s="381">
        <f t="shared" si="5"/>
        <v>556.32899999999995</v>
      </c>
      <c r="M73" s="446"/>
      <c r="N73" s="377">
        <f t="shared" si="6"/>
        <v>112.39</v>
      </c>
      <c r="O73" s="381">
        <f t="shared" si="7"/>
        <v>112.39</v>
      </c>
      <c r="P73" s="381">
        <v>0</v>
      </c>
      <c r="Q73" s="381">
        <v>0</v>
      </c>
      <c r="R73" s="381">
        <v>0</v>
      </c>
      <c r="S73" s="446">
        <v>0</v>
      </c>
    </row>
    <row r="74" spans="1:19" ht="12.75" x14ac:dyDescent="0.2">
      <c r="A74" s="379">
        <f>AT3A_Schools_PS!A74</f>
        <v>65</v>
      </c>
      <c r="B74" s="379" t="str">
        <f>AT3A_Schools_PS!B74</f>
        <v>65-SHAHJAHANPUR</v>
      </c>
      <c r="C74" s="379">
        <v>162</v>
      </c>
      <c r="D74" s="379">
        <v>153545</v>
      </c>
      <c r="E74" s="379">
        <v>2117</v>
      </c>
      <c r="F74" s="379">
        <v>0</v>
      </c>
      <c r="G74" s="379">
        <v>618</v>
      </c>
      <c r="H74" s="400">
        <f t="shared" si="2"/>
        <v>156442</v>
      </c>
      <c r="I74" s="401">
        <f>AT26_NoWD_PS!$J$22</f>
        <v>244</v>
      </c>
      <c r="J74" s="377">
        <f t="shared" si="3"/>
        <v>3817.1849999999999</v>
      </c>
      <c r="K74" s="381">
        <f t="shared" si="4"/>
        <v>2557.5140000000001</v>
      </c>
      <c r="L74" s="381">
        <f t="shared" si="5"/>
        <v>1259.671</v>
      </c>
      <c r="M74" s="446"/>
      <c r="N74" s="377">
        <f t="shared" si="6"/>
        <v>254.47900000000001</v>
      </c>
      <c r="O74" s="381">
        <f t="shared" si="7"/>
        <v>254.47900000000001</v>
      </c>
      <c r="P74" s="381">
        <v>0</v>
      </c>
      <c r="Q74" s="381">
        <v>0</v>
      </c>
      <c r="R74" s="381">
        <v>0</v>
      </c>
      <c r="S74" s="446">
        <v>0</v>
      </c>
    </row>
    <row r="75" spans="1:19" ht="12.75" x14ac:dyDescent="0.2">
      <c r="A75" s="379">
        <f>AT3A_Schools_PS!A75</f>
        <v>66</v>
      </c>
      <c r="B75" s="379" t="str">
        <f>AT3A_Schools_PS!B75</f>
        <v>66-SHRAWASTI</v>
      </c>
      <c r="C75" s="379">
        <v>0</v>
      </c>
      <c r="D75" s="379">
        <v>52951</v>
      </c>
      <c r="E75" s="379">
        <v>0</v>
      </c>
      <c r="F75" s="379">
        <v>0</v>
      </c>
      <c r="G75" s="379">
        <v>0</v>
      </c>
      <c r="H75" s="400">
        <f t="shared" si="2"/>
        <v>52951</v>
      </c>
      <c r="I75" s="401">
        <f>AT26_NoWD_PS!$J$22</f>
        <v>244</v>
      </c>
      <c r="J75" s="377">
        <f t="shared" si="3"/>
        <v>1292.0039999999999</v>
      </c>
      <c r="K75" s="381">
        <f t="shared" si="4"/>
        <v>865.64300000000003</v>
      </c>
      <c r="L75" s="381">
        <f t="shared" si="5"/>
        <v>426.36099999999999</v>
      </c>
      <c r="M75" s="446"/>
      <c r="N75" s="377">
        <f t="shared" ref="N75:N84" si="8">ROUND(H75*I75*0.00002/3,3)</f>
        <v>86.134</v>
      </c>
      <c r="O75" s="381">
        <f t="shared" ref="O75:O84" si="9">N75</f>
        <v>86.134</v>
      </c>
      <c r="P75" s="381">
        <v>0</v>
      </c>
      <c r="Q75" s="381">
        <v>0</v>
      </c>
      <c r="R75" s="381">
        <v>0</v>
      </c>
      <c r="S75" s="446">
        <v>0</v>
      </c>
    </row>
    <row r="76" spans="1:19" ht="12.75" x14ac:dyDescent="0.2">
      <c r="A76" s="379">
        <f>AT3A_Schools_PS!A76</f>
        <v>67</v>
      </c>
      <c r="B76" s="379" t="str">
        <f>AT3A_Schools_PS!B76</f>
        <v>67-SIDDHARTHNAGAR</v>
      </c>
      <c r="C76" s="379">
        <v>0</v>
      </c>
      <c r="D76" s="379">
        <v>153256</v>
      </c>
      <c r="E76" s="379">
        <v>280</v>
      </c>
      <c r="F76" s="379">
        <v>0</v>
      </c>
      <c r="G76" s="379">
        <v>2783</v>
      </c>
      <c r="H76" s="400">
        <f t="shared" si="2"/>
        <v>156319</v>
      </c>
      <c r="I76" s="401">
        <f>AT26_NoWD_PS!$J$22</f>
        <v>244</v>
      </c>
      <c r="J76" s="377">
        <f t="shared" si="3"/>
        <v>3814.1840000000002</v>
      </c>
      <c r="K76" s="381">
        <f t="shared" si="4"/>
        <v>2555.5030000000002</v>
      </c>
      <c r="L76" s="381">
        <f t="shared" si="5"/>
        <v>1258.681</v>
      </c>
      <c r="M76" s="446"/>
      <c r="N76" s="377">
        <f t="shared" si="8"/>
        <v>254.279</v>
      </c>
      <c r="O76" s="381">
        <f t="shared" si="9"/>
        <v>254.279</v>
      </c>
      <c r="P76" s="381">
        <v>0</v>
      </c>
      <c r="Q76" s="381">
        <v>0</v>
      </c>
      <c r="R76" s="381">
        <v>0</v>
      </c>
      <c r="S76" s="446">
        <v>0</v>
      </c>
    </row>
    <row r="77" spans="1:19" ht="12.75" x14ac:dyDescent="0.2">
      <c r="A77" s="379">
        <f>AT3A_Schools_PS!A77</f>
        <v>68</v>
      </c>
      <c r="B77" s="379" t="str">
        <f>AT3A_Schools_PS!B77</f>
        <v>68-SITAPUR</v>
      </c>
      <c r="C77" s="379">
        <v>461</v>
      </c>
      <c r="D77" s="379">
        <v>237229</v>
      </c>
      <c r="E77" s="379">
        <v>1286</v>
      </c>
      <c r="F77" s="379">
        <v>0</v>
      </c>
      <c r="G77" s="379">
        <v>2465</v>
      </c>
      <c r="H77" s="400">
        <f t="shared" si="2"/>
        <v>241441</v>
      </c>
      <c r="I77" s="401">
        <f>AT26_NoWD_PS!$J$22</f>
        <v>244</v>
      </c>
      <c r="J77" s="377">
        <f t="shared" si="3"/>
        <v>5891.16</v>
      </c>
      <c r="K77" s="381">
        <f t="shared" si="4"/>
        <v>3947.0770000000002</v>
      </c>
      <c r="L77" s="381">
        <f t="shared" si="5"/>
        <v>1944.0830000000001</v>
      </c>
      <c r="M77" s="446"/>
      <c r="N77" s="377">
        <f t="shared" si="8"/>
        <v>392.74400000000003</v>
      </c>
      <c r="O77" s="381">
        <f t="shared" si="9"/>
        <v>392.74400000000003</v>
      </c>
      <c r="P77" s="381">
        <v>0</v>
      </c>
      <c r="Q77" s="381">
        <v>0</v>
      </c>
      <c r="R77" s="381">
        <v>0</v>
      </c>
      <c r="S77" s="446">
        <v>0</v>
      </c>
    </row>
    <row r="78" spans="1:19" ht="12.75" x14ac:dyDescent="0.2">
      <c r="A78" s="379">
        <f>AT3A_Schools_PS!A78</f>
        <v>69</v>
      </c>
      <c r="B78" s="379" t="str">
        <f>AT3A_Schools_PS!B78</f>
        <v>69-SONBHADRA</v>
      </c>
      <c r="C78" s="379">
        <v>267</v>
      </c>
      <c r="D78" s="379">
        <v>114567</v>
      </c>
      <c r="E78" s="379">
        <v>113</v>
      </c>
      <c r="F78" s="379">
        <v>0</v>
      </c>
      <c r="G78" s="379">
        <v>0</v>
      </c>
      <c r="H78" s="400">
        <f t="shared" si="2"/>
        <v>114947</v>
      </c>
      <c r="I78" s="401">
        <f>AT26_NoWD_PS!$J$22</f>
        <v>244</v>
      </c>
      <c r="J78" s="377">
        <f t="shared" si="3"/>
        <v>2804.7069999999999</v>
      </c>
      <c r="K78" s="381">
        <f t="shared" si="4"/>
        <v>1879.154</v>
      </c>
      <c r="L78" s="381">
        <f t="shared" si="5"/>
        <v>925.553</v>
      </c>
      <c r="M78" s="446"/>
      <c r="N78" s="377">
        <f t="shared" si="8"/>
        <v>186.98</v>
      </c>
      <c r="O78" s="381">
        <f t="shared" si="9"/>
        <v>186.98</v>
      </c>
      <c r="P78" s="381">
        <v>0</v>
      </c>
      <c r="Q78" s="381">
        <v>0</v>
      </c>
      <c r="R78" s="381">
        <v>0</v>
      </c>
      <c r="S78" s="446">
        <v>0</v>
      </c>
    </row>
    <row r="79" spans="1:19" ht="12.75" x14ac:dyDescent="0.2">
      <c r="A79" s="379">
        <f>AT3A_Schools_PS!A79</f>
        <v>70</v>
      </c>
      <c r="B79" s="379" t="str">
        <f>AT3A_Schools_PS!B79</f>
        <v>70-SULTANPUR</v>
      </c>
      <c r="C79" s="379">
        <v>0</v>
      </c>
      <c r="D79" s="379">
        <v>123171</v>
      </c>
      <c r="E79" s="379">
        <v>190</v>
      </c>
      <c r="F79" s="379">
        <v>0</v>
      </c>
      <c r="G79" s="379">
        <v>893</v>
      </c>
      <c r="H79" s="400">
        <f t="shared" si="2"/>
        <v>124254</v>
      </c>
      <c r="I79" s="401">
        <f>AT26_NoWD_PS!$J$22</f>
        <v>244</v>
      </c>
      <c r="J79" s="377">
        <f t="shared" si="3"/>
        <v>3031.7979999999998</v>
      </c>
      <c r="K79" s="381">
        <f t="shared" si="4"/>
        <v>2031.3050000000001</v>
      </c>
      <c r="L79" s="381">
        <f t="shared" si="5"/>
        <v>1000.4930000000001</v>
      </c>
      <c r="M79" s="446"/>
      <c r="N79" s="377">
        <f t="shared" si="8"/>
        <v>202.12</v>
      </c>
      <c r="O79" s="381">
        <f t="shared" si="9"/>
        <v>202.12</v>
      </c>
      <c r="P79" s="381">
        <v>0</v>
      </c>
      <c r="Q79" s="381">
        <v>0</v>
      </c>
      <c r="R79" s="381">
        <v>0</v>
      </c>
      <c r="S79" s="446">
        <v>0</v>
      </c>
    </row>
    <row r="80" spans="1:19" ht="12.75" x14ac:dyDescent="0.2">
      <c r="A80" s="379">
        <f>AT3A_Schools_PS!A80</f>
        <v>71</v>
      </c>
      <c r="B80" s="379" t="str">
        <f>AT3A_Schools_PS!B80</f>
        <v>71-UNNAO</v>
      </c>
      <c r="C80" s="379">
        <v>0</v>
      </c>
      <c r="D80" s="379">
        <v>121773</v>
      </c>
      <c r="E80" s="379">
        <v>230</v>
      </c>
      <c r="F80" s="379">
        <v>0</v>
      </c>
      <c r="G80" s="379">
        <v>0</v>
      </c>
      <c r="H80" s="400">
        <f t="shared" si="2"/>
        <v>122003</v>
      </c>
      <c r="I80" s="401">
        <f>AT26_NoWD_PS!$J$22</f>
        <v>244</v>
      </c>
      <c r="J80" s="377">
        <f t="shared" si="3"/>
        <v>2976.873</v>
      </c>
      <c r="K80" s="381">
        <f t="shared" si="4"/>
        <v>1994.5050000000001</v>
      </c>
      <c r="L80" s="381">
        <f t="shared" si="5"/>
        <v>982.36800000000005</v>
      </c>
      <c r="M80" s="446"/>
      <c r="N80" s="377">
        <f t="shared" si="8"/>
        <v>198.458</v>
      </c>
      <c r="O80" s="381">
        <f t="shared" si="9"/>
        <v>198.458</v>
      </c>
      <c r="P80" s="381">
        <v>0</v>
      </c>
      <c r="Q80" s="381">
        <v>0</v>
      </c>
      <c r="R80" s="381">
        <v>0</v>
      </c>
      <c r="S80" s="446">
        <v>0</v>
      </c>
    </row>
    <row r="81" spans="1:19" ht="12.75" x14ac:dyDescent="0.2">
      <c r="A81" s="379">
        <f>AT3A_Schools_PS!A81</f>
        <v>72</v>
      </c>
      <c r="B81" s="379" t="str">
        <f>AT3A_Schools_PS!B81</f>
        <v>72-VARANASI</v>
      </c>
      <c r="C81" s="379">
        <v>2015</v>
      </c>
      <c r="D81" s="379">
        <v>111916</v>
      </c>
      <c r="E81" s="379">
        <v>5748</v>
      </c>
      <c r="F81" s="379">
        <v>0</v>
      </c>
      <c r="G81" s="379">
        <v>12291</v>
      </c>
      <c r="H81" s="400">
        <f t="shared" si="2"/>
        <v>131970</v>
      </c>
      <c r="I81" s="401">
        <f>AT26_NoWD_PS!$J$22</f>
        <v>244</v>
      </c>
      <c r="J81" s="377">
        <f t="shared" si="3"/>
        <v>3220.0680000000002</v>
      </c>
      <c r="K81" s="381">
        <f t="shared" si="4"/>
        <v>2157.4459999999999</v>
      </c>
      <c r="L81" s="381">
        <f t="shared" si="5"/>
        <v>1062.6220000000001</v>
      </c>
      <c r="M81" s="446"/>
      <c r="N81" s="377">
        <f t="shared" si="8"/>
        <v>214.67099999999999</v>
      </c>
      <c r="O81" s="381">
        <f t="shared" si="9"/>
        <v>214.67099999999999</v>
      </c>
      <c r="P81" s="381">
        <v>0</v>
      </c>
      <c r="Q81" s="381">
        <v>0</v>
      </c>
      <c r="R81" s="381">
        <v>0</v>
      </c>
      <c r="S81" s="446">
        <v>0</v>
      </c>
    </row>
    <row r="82" spans="1:19" ht="12.75" x14ac:dyDescent="0.2">
      <c r="A82" s="379">
        <f>AT3A_Schools_PS!A82</f>
        <v>73</v>
      </c>
      <c r="B82" s="379" t="str">
        <f>AT3A_Schools_PS!B82</f>
        <v>73-SAMBHAL</v>
      </c>
      <c r="C82" s="379">
        <v>176</v>
      </c>
      <c r="D82" s="379">
        <v>89379</v>
      </c>
      <c r="E82" s="379">
        <v>2099</v>
      </c>
      <c r="F82" s="379">
        <v>0</v>
      </c>
      <c r="G82" s="379">
        <v>856</v>
      </c>
      <c r="H82" s="400">
        <f t="shared" si="2"/>
        <v>92510</v>
      </c>
      <c r="I82" s="401">
        <f>AT26_NoWD_PS!$J$22</f>
        <v>244</v>
      </c>
      <c r="J82" s="377">
        <f t="shared" si="3"/>
        <v>2257.2440000000001</v>
      </c>
      <c r="K82" s="381">
        <f t="shared" si="4"/>
        <v>1512.3530000000001</v>
      </c>
      <c r="L82" s="381">
        <f t="shared" si="5"/>
        <v>744.89099999999996</v>
      </c>
      <c r="M82" s="446"/>
      <c r="N82" s="377">
        <f t="shared" si="8"/>
        <v>150.483</v>
      </c>
      <c r="O82" s="381">
        <f t="shared" si="9"/>
        <v>150.483</v>
      </c>
      <c r="P82" s="381">
        <v>0</v>
      </c>
      <c r="Q82" s="381">
        <v>0</v>
      </c>
      <c r="R82" s="381">
        <v>0</v>
      </c>
      <c r="S82" s="446">
        <v>0</v>
      </c>
    </row>
    <row r="83" spans="1:19" ht="12.75" x14ac:dyDescent="0.2">
      <c r="A83" s="379">
        <f>AT3A_Schools_PS!A83</f>
        <v>74</v>
      </c>
      <c r="B83" s="379" t="str">
        <f>AT3A_Schools_PS!B83</f>
        <v>74-HAPUR</v>
      </c>
      <c r="C83" s="379">
        <v>151</v>
      </c>
      <c r="D83" s="379">
        <v>29398</v>
      </c>
      <c r="E83" s="379">
        <v>1277</v>
      </c>
      <c r="F83" s="379">
        <v>0</v>
      </c>
      <c r="G83" s="379">
        <v>0</v>
      </c>
      <c r="H83" s="400">
        <f t="shared" si="2"/>
        <v>30826</v>
      </c>
      <c r="I83" s="401">
        <f>AT26_NoWD_PS!$J$22</f>
        <v>244</v>
      </c>
      <c r="J83" s="377">
        <f t="shared" si="3"/>
        <v>752.154</v>
      </c>
      <c r="K83" s="381">
        <f t="shared" si="4"/>
        <v>503.94299999999998</v>
      </c>
      <c r="L83" s="381">
        <f t="shared" si="5"/>
        <v>248.21100000000001</v>
      </c>
      <c r="M83" s="446"/>
      <c r="N83" s="377">
        <f t="shared" si="8"/>
        <v>50.143999999999998</v>
      </c>
      <c r="O83" s="381">
        <f t="shared" si="9"/>
        <v>50.143999999999998</v>
      </c>
      <c r="P83" s="381">
        <v>0</v>
      </c>
      <c r="Q83" s="381">
        <v>0</v>
      </c>
      <c r="R83" s="381">
        <v>0</v>
      </c>
      <c r="S83" s="446">
        <v>0</v>
      </c>
    </row>
    <row r="84" spans="1:19" ht="12.75" x14ac:dyDescent="0.2">
      <c r="A84" s="379">
        <f>AT3A_Schools_PS!A84</f>
        <v>75</v>
      </c>
      <c r="B84" s="379" t="str">
        <f>AT3A_Schools_PS!B84</f>
        <v>75-SHAMLI</v>
      </c>
      <c r="C84" s="379">
        <v>0</v>
      </c>
      <c r="D84" s="379">
        <v>41746</v>
      </c>
      <c r="E84" s="379">
        <v>929</v>
      </c>
      <c r="F84" s="379">
        <v>0</v>
      </c>
      <c r="G84" s="379">
        <v>0</v>
      </c>
      <c r="H84" s="400">
        <f t="shared" si="2"/>
        <v>42675</v>
      </c>
      <c r="I84" s="401">
        <f>AT26_NoWD_PS!$J$22</f>
        <v>244</v>
      </c>
      <c r="J84" s="377">
        <f t="shared" si="3"/>
        <v>1041.27</v>
      </c>
      <c r="K84" s="381">
        <f t="shared" si="4"/>
        <v>697.65099999999995</v>
      </c>
      <c r="L84" s="381">
        <f t="shared" si="5"/>
        <v>343.61900000000003</v>
      </c>
      <c r="M84" s="446"/>
      <c r="N84" s="377">
        <f t="shared" si="8"/>
        <v>69.418000000000006</v>
      </c>
      <c r="O84" s="381">
        <f t="shared" si="9"/>
        <v>69.418000000000006</v>
      </c>
      <c r="P84" s="381">
        <v>0</v>
      </c>
      <c r="Q84" s="381">
        <v>0</v>
      </c>
      <c r="R84" s="381">
        <v>0</v>
      </c>
      <c r="S84" s="446">
        <v>0</v>
      </c>
    </row>
    <row r="85" spans="1:19" ht="12.75" x14ac:dyDescent="0.2">
      <c r="A85" s="680"/>
      <c r="B85" s="608"/>
      <c r="C85" s="302"/>
      <c r="D85" s="302"/>
      <c r="E85" s="302"/>
      <c r="F85" s="302"/>
      <c r="G85" s="302"/>
      <c r="H85" s="302"/>
      <c r="I85" s="302"/>
      <c r="J85" s="302"/>
      <c r="K85" s="302"/>
      <c r="L85" s="302"/>
      <c r="M85" s="302"/>
      <c r="N85" s="302"/>
      <c r="O85" s="302"/>
      <c r="P85" s="302"/>
      <c r="Q85" s="302"/>
      <c r="R85" s="302"/>
      <c r="S85" s="302"/>
    </row>
    <row r="86" spans="1:19" ht="12.75" x14ac:dyDescent="0.2">
      <c r="A86" s="680"/>
      <c r="B86" s="608"/>
      <c r="C86" s="302"/>
      <c r="D86" s="302"/>
      <c r="E86" s="302"/>
      <c r="F86" s="302"/>
      <c r="G86" s="302"/>
      <c r="H86" s="302"/>
      <c r="I86" s="302"/>
      <c r="J86" s="302"/>
      <c r="K86" s="302"/>
      <c r="L86" s="302"/>
      <c r="M86" s="302"/>
      <c r="N86" s="302"/>
      <c r="O86" s="302"/>
      <c r="P86" s="302"/>
      <c r="Q86" s="302"/>
      <c r="R86" s="302"/>
      <c r="S86" s="302"/>
    </row>
    <row r="87" spans="1:19" ht="12.75" x14ac:dyDescent="0.2">
      <c r="A87" s="680"/>
      <c r="B87" s="608"/>
      <c r="C87" s="302"/>
      <c r="D87" s="302"/>
      <c r="E87" s="302"/>
      <c r="F87" s="302"/>
      <c r="G87" s="302"/>
      <c r="H87" s="302"/>
      <c r="I87" s="302"/>
      <c r="J87" s="302"/>
      <c r="K87" s="302"/>
      <c r="L87" s="302"/>
      <c r="M87" s="302"/>
      <c r="N87" s="302"/>
      <c r="O87" s="302"/>
      <c r="P87" s="302"/>
      <c r="Q87" s="302"/>
      <c r="R87" s="302"/>
      <c r="S87" s="302"/>
    </row>
    <row r="88" spans="1:19" ht="12.75" x14ac:dyDescent="0.2">
      <c r="A88" s="680"/>
      <c r="B88" s="608"/>
      <c r="C88" s="608"/>
      <c r="D88" s="608"/>
      <c r="E88" s="608"/>
      <c r="F88" s="302"/>
      <c r="G88" s="302"/>
      <c r="H88" s="302"/>
      <c r="I88" s="302"/>
      <c r="J88" s="302"/>
      <c r="K88" s="302"/>
      <c r="L88" s="302"/>
      <c r="M88" s="302"/>
      <c r="N88" s="302"/>
      <c r="O88" s="302"/>
      <c r="P88" s="302"/>
      <c r="Q88" s="302"/>
      <c r="R88" s="302"/>
      <c r="S88" s="302"/>
    </row>
    <row r="89" spans="1:19" ht="12.75" x14ac:dyDescent="0.2">
      <c r="A89" s="302"/>
      <c r="B89" s="680"/>
      <c r="C89" s="608"/>
      <c r="D89" s="302"/>
      <c r="E89" s="302"/>
      <c r="F89" s="302"/>
      <c r="G89" s="302"/>
      <c r="H89" s="302"/>
      <c r="I89" s="302"/>
      <c r="J89" s="302"/>
      <c r="K89" s="302"/>
      <c r="L89" s="302"/>
      <c r="M89" s="302"/>
      <c r="N89" s="302"/>
      <c r="O89" s="302"/>
      <c r="P89" s="302"/>
      <c r="Q89" s="302"/>
      <c r="R89" s="302"/>
      <c r="S89" s="302"/>
    </row>
    <row r="90" spans="1:19" ht="12.75" x14ac:dyDescent="0.2">
      <c r="A90" s="302"/>
      <c r="B90" s="680"/>
      <c r="C90" s="608"/>
      <c r="D90" s="608"/>
      <c r="E90" s="608"/>
      <c r="F90" s="608"/>
      <c r="G90" s="302"/>
      <c r="H90" s="302"/>
      <c r="I90" s="302"/>
      <c r="J90" s="302"/>
      <c r="K90" s="302"/>
      <c r="L90" s="302"/>
      <c r="M90" s="302"/>
      <c r="N90" s="302"/>
      <c r="O90" s="302"/>
      <c r="P90" s="302"/>
      <c r="Q90" s="302"/>
      <c r="R90" s="302"/>
      <c r="S90" s="302"/>
    </row>
    <row r="91" spans="1:19" ht="12.75" x14ac:dyDescent="0.2">
      <c r="A91" s="302"/>
      <c r="B91" s="680"/>
      <c r="C91" s="608"/>
      <c r="D91" s="608"/>
      <c r="E91" s="608"/>
      <c r="F91" s="608"/>
      <c r="G91" s="302"/>
      <c r="H91" s="302"/>
      <c r="I91" s="302"/>
      <c r="J91" s="302"/>
      <c r="K91" s="302"/>
      <c r="L91" s="302"/>
      <c r="M91" s="302"/>
      <c r="N91" s="302"/>
      <c r="O91" s="302"/>
      <c r="P91" s="302"/>
      <c r="Q91" s="302"/>
      <c r="R91" s="302"/>
      <c r="S91" s="302"/>
    </row>
    <row r="92" spans="1:19" ht="12.75" x14ac:dyDescent="0.2">
      <c r="A92" s="302"/>
      <c r="B92" s="680"/>
      <c r="C92" s="608"/>
      <c r="D92" s="608"/>
      <c r="E92" s="608"/>
      <c r="F92" s="608"/>
      <c r="G92" s="608"/>
      <c r="H92" s="608"/>
      <c r="I92" s="608"/>
      <c r="J92" s="608"/>
      <c r="K92" s="608"/>
      <c r="L92" s="608"/>
      <c r="M92" s="302"/>
      <c r="N92" s="302"/>
      <c r="O92" s="302"/>
      <c r="P92" s="302"/>
      <c r="Q92" s="302"/>
      <c r="R92" s="302"/>
      <c r="S92" s="302"/>
    </row>
    <row r="93" spans="1:19" ht="12.75" x14ac:dyDescent="0.2">
      <c r="A93" s="302"/>
      <c r="B93" s="680"/>
      <c r="C93" s="608"/>
      <c r="D93" s="302"/>
      <c r="E93" s="302"/>
      <c r="F93" s="302"/>
      <c r="G93" s="302"/>
      <c r="H93" s="302"/>
      <c r="I93" s="302"/>
      <c r="J93" s="302"/>
      <c r="K93" s="302"/>
      <c r="L93" s="302"/>
      <c r="M93" s="302"/>
      <c r="N93" s="302"/>
      <c r="O93" s="302"/>
      <c r="P93" s="302"/>
      <c r="Q93" s="302"/>
      <c r="R93" s="302"/>
      <c r="S93" s="302"/>
    </row>
    <row r="94" spans="1:19" ht="12.75" x14ac:dyDescent="0.2">
      <c r="A94" s="302"/>
      <c r="B94" s="680"/>
      <c r="C94" s="608"/>
      <c r="D94" s="608"/>
      <c r="E94" s="608"/>
      <c r="F94" s="302"/>
      <c r="G94" s="302"/>
      <c r="H94" s="302"/>
      <c r="I94" s="302"/>
      <c r="J94" s="302"/>
      <c r="K94" s="302"/>
      <c r="L94" s="302"/>
      <c r="M94" s="302"/>
      <c r="N94" s="302"/>
      <c r="O94" s="302"/>
      <c r="P94" s="302"/>
      <c r="Q94" s="302"/>
      <c r="R94" s="302"/>
      <c r="S94" s="302"/>
    </row>
    <row r="95" spans="1:19" ht="12.75" x14ac:dyDescent="0.2">
      <c r="A95" s="302"/>
      <c r="B95" s="680"/>
      <c r="C95" s="608"/>
      <c r="D95" s="302"/>
      <c r="E95" s="302"/>
      <c r="F95" s="302"/>
      <c r="G95" s="302"/>
      <c r="H95" s="302"/>
      <c r="I95" s="302"/>
      <c r="J95" s="302"/>
      <c r="K95" s="302"/>
      <c r="L95" s="302"/>
      <c r="M95" s="302"/>
      <c r="N95" s="302"/>
      <c r="O95" s="302"/>
      <c r="P95" s="302"/>
      <c r="Q95" s="302"/>
      <c r="R95" s="302"/>
      <c r="S95" s="302"/>
    </row>
    <row r="96" spans="1:19" ht="15.75" customHeight="1" x14ac:dyDescent="0.2">
      <c r="A96" s="347" t="str">
        <f>AT_2A_fundflow!A73</f>
        <v>Date:</v>
      </c>
      <c r="Q96" s="388" t="str">
        <f>'AT-1'!J46</f>
        <v>(Signature)</v>
      </c>
    </row>
    <row r="97" spans="1:17" ht="15.75" customHeight="1" x14ac:dyDescent="0.2">
      <c r="A97" s="347" t="str">
        <f>AT_2A_fundflow!A74</f>
        <v>Place: LUCKNOW</v>
      </c>
      <c r="Q97" s="388" t="str">
        <f>'AT-1'!J47</f>
        <v>Secretary Basic Education Department</v>
      </c>
    </row>
    <row r="98" spans="1:17" ht="15.75" customHeight="1" x14ac:dyDescent="0.2">
      <c r="P98" s="388" t="str">
        <f>'AT-1'!I48</f>
        <v>Seal:</v>
      </c>
    </row>
  </sheetData>
  <mergeCells count="22">
    <mergeCell ref="B95:C95"/>
    <mergeCell ref="B93:C93"/>
    <mergeCell ref="A88:E88"/>
    <mergeCell ref="B92:L92"/>
    <mergeCell ref="B94:E94"/>
    <mergeCell ref="B90:F90"/>
    <mergeCell ref="B91:F91"/>
    <mergeCell ref="B89:C89"/>
    <mergeCell ref="A87:B87"/>
    <mergeCell ref="A86:B86"/>
    <mergeCell ref="A2:S2"/>
    <mergeCell ref="H1:J1"/>
    <mergeCell ref="B6:B7"/>
    <mergeCell ref="A6:A7"/>
    <mergeCell ref="A85:B85"/>
    <mergeCell ref="N6:S6"/>
    <mergeCell ref="J6:M6"/>
    <mergeCell ref="I6:I7"/>
    <mergeCell ref="C6:H6"/>
    <mergeCell ref="A3:S3"/>
    <mergeCell ref="A4:S4"/>
    <mergeCell ref="M5:S5"/>
  </mergeCells>
  <printOptions horizontalCentered="1"/>
  <pageMargins left="0.59055118110236227" right="0.59055118110236227" top="0.78740157480314965" bottom="0.59055118110236227" header="0.78740157480314965" footer="0.39370078740157483"/>
  <pageSetup paperSize="9" scale="72" fitToHeight="0" pageOrder="overThenDown" orientation="landscape" cellComments="atEnd" r:id="rId1"/>
  <headerFooter>
    <oddFooter>&amp;R&amp;P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X99"/>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42578125" style="387" customWidth="1"/>
    <col min="2" max="2" width="22.5703125" style="387" customWidth="1"/>
    <col min="3" max="3" width="6" style="387" bestFit="1" customWidth="1"/>
    <col min="4" max="4" width="8" style="387" bestFit="1" customWidth="1"/>
    <col min="5" max="5" width="8" style="387" customWidth="1"/>
    <col min="6" max="6" width="9.28515625" style="387" bestFit="1" customWidth="1"/>
    <col min="7" max="7" width="10.85546875" style="387" bestFit="1" customWidth="1"/>
    <col min="8" max="8" width="10.7109375" style="387" bestFit="1" customWidth="1"/>
    <col min="9" max="9" width="11.42578125" style="387" customWidth="1"/>
    <col min="10" max="12" width="10.5703125" style="387" customWidth="1"/>
    <col min="13" max="13" width="8.5703125" style="387" bestFit="1" customWidth="1"/>
    <col min="14" max="14" width="11.140625" style="387" bestFit="1" customWidth="1"/>
    <col min="15" max="16" width="9.7109375" style="387" bestFit="1" customWidth="1"/>
    <col min="17" max="17" width="8.7109375" style="387" customWidth="1"/>
    <col min="18" max="18" width="8.7109375" style="387" bestFit="1" customWidth="1"/>
    <col min="19" max="19" width="7.85546875" style="387" customWidth="1"/>
    <col min="20" max="16384" width="14.42578125" style="387"/>
  </cols>
  <sheetData>
    <row r="1" spans="1:24" ht="12.75" x14ac:dyDescent="0.2">
      <c r="A1" s="302"/>
      <c r="B1" s="302"/>
      <c r="C1" s="302"/>
      <c r="D1" s="302"/>
      <c r="E1" s="302"/>
      <c r="F1" s="302"/>
      <c r="G1" s="302"/>
      <c r="H1" s="608"/>
      <c r="I1" s="608"/>
      <c r="J1" s="608"/>
      <c r="K1" s="302"/>
      <c r="L1" s="302"/>
      <c r="M1" s="302"/>
      <c r="N1" s="302"/>
      <c r="O1" s="302"/>
      <c r="P1" s="302"/>
      <c r="Q1" s="302"/>
      <c r="R1" s="302"/>
      <c r="S1" s="459" t="s">
        <v>800</v>
      </c>
    </row>
    <row r="2" spans="1:24" ht="12.75" x14ac:dyDescent="0.2">
      <c r="A2" s="594" t="str">
        <f>'AT-2-S1 BUDGET'!A2</f>
        <v>[Mid Day Meal Scheme, U.P.]</v>
      </c>
      <c r="B2" s="608"/>
      <c r="C2" s="608"/>
      <c r="D2" s="608"/>
      <c r="E2" s="608"/>
      <c r="F2" s="608"/>
      <c r="G2" s="608"/>
      <c r="H2" s="608"/>
      <c r="I2" s="608"/>
      <c r="J2" s="608"/>
      <c r="K2" s="608"/>
      <c r="L2" s="608"/>
      <c r="M2" s="608"/>
      <c r="N2" s="608"/>
      <c r="O2" s="608"/>
      <c r="P2" s="608"/>
      <c r="Q2" s="608"/>
      <c r="R2" s="608"/>
      <c r="S2" s="608"/>
    </row>
    <row r="3" spans="1:24" ht="23.25" x14ac:dyDescent="0.2">
      <c r="A3" s="597" t="str">
        <f>'AT-2-S1 BUDGET'!A3</f>
        <v>Annual Work Plan and Budget 2018-19</v>
      </c>
      <c r="B3" s="608"/>
      <c r="C3" s="608"/>
      <c r="D3" s="608"/>
      <c r="E3" s="608"/>
      <c r="F3" s="608"/>
      <c r="G3" s="608"/>
      <c r="H3" s="608"/>
      <c r="I3" s="608"/>
      <c r="J3" s="608"/>
      <c r="K3" s="608"/>
      <c r="L3" s="608"/>
      <c r="M3" s="608"/>
      <c r="N3" s="608"/>
      <c r="O3" s="608"/>
      <c r="P3" s="608"/>
      <c r="Q3" s="608"/>
      <c r="R3" s="608"/>
      <c r="S3" s="608"/>
    </row>
    <row r="4" spans="1:24" ht="12.75" x14ac:dyDescent="0.2">
      <c r="A4" s="681" t="s">
        <v>801</v>
      </c>
      <c r="B4" s="608"/>
      <c r="C4" s="608"/>
      <c r="D4" s="608"/>
      <c r="E4" s="608"/>
      <c r="F4" s="608"/>
      <c r="G4" s="608"/>
      <c r="H4" s="608"/>
      <c r="I4" s="608"/>
      <c r="J4" s="608"/>
      <c r="K4" s="608"/>
      <c r="L4" s="608"/>
      <c r="M4" s="608"/>
      <c r="N4" s="608"/>
      <c r="O4" s="608"/>
      <c r="P4" s="608"/>
      <c r="Q4" s="608"/>
      <c r="R4" s="608"/>
      <c r="S4" s="608"/>
    </row>
    <row r="5" spans="1:24" ht="12.75" x14ac:dyDescent="0.2">
      <c r="A5" s="456" t="str">
        <f>AT_2A_fundflow!A5</f>
        <v>State: UTTAR PRADESH</v>
      </c>
      <c r="B5" s="357"/>
      <c r="C5" s="302"/>
      <c r="D5" s="302">
        <f>D15</f>
        <v>47274</v>
      </c>
      <c r="E5" s="302"/>
      <c r="F5" s="302"/>
      <c r="G5" s="302"/>
      <c r="H5" s="302"/>
      <c r="I5" s="302"/>
      <c r="J5" s="302"/>
      <c r="K5" s="302"/>
      <c r="L5" s="302"/>
      <c r="M5" s="608"/>
      <c r="N5" s="608"/>
      <c r="O5" s="608"/>
      <c r="P5" s="608"/>
      <c r="Q5" s="608"/>
      <c r="R5" s="608"/>
      <c r="S5" s="608"/>
    </row>
    <row r="6" spans="1:24" ht="15.75" customHeight="1" x14ac:dyDescent="0.2">
      <c r="A6" s="603" t="s">
        <v>91</v>
      </c>
      <c r="B6" s="603" t="s">
        <v>99</v>
      </c>
      <c r="C6" s="605" t="s">
        <v>803</v>
      </c>
      <c r="D6" s="609"/>
      <c r="E6" s="609"/>
      <c r="F6" s="609"/>
      <c r="G6" s="609"/>
      <c r="H6" s="610"/>
      <c r="I6" s="603" t="s">
        <v>804</v>
      </c>
      <c r="J6" s="605" t="s">
        <v>805</v>
      </c>
      <c r="K6" s="609"/>
      <c r="L6" s="609"/>
      <c r="M6" s="610"/>
      <c r="N6" s="605" t="s">
        <v>806</v>
      </c>
      <c r="O6" s="609"/>
      <c r="P6" s="609"/>
      <c r="Q6" s="609"/>
      <c r="R6" s="609"/>
      <c r="S6" s="610"/>
    </row>
    <row r="7" spans="1:24" ht="45" customHeight="1" x14ac:dyDescent="0.2">
      <c r="A7" s="611"/>
      <c r="B7" s="611"/>
      <c r="C7" s="310" t="s">
        <v>807</v>
      </c>
      <c r="D7" s="310" t="s">
        <v>808</v>
      </c>
      <c r="E7" s="310" t="s">
        <v>161</v>
      </c>
      <c r="F7" s="310" t="s">
        <v>162</v>
      </c>
      <c r="G7" s="310" t="s">
        <v>163</v>
      </c>
      <c r="H7" s="310" t="s">
        <v>809</v>
      </c>
      <c r="I7" s="611"/>
      <c r="J7" s="310" t="s">
        <v>810</v>
      </c>
      <c r="K7" s="310" t="s">
        <v>811</v>
      </c>
      <c r="L7" s="310" t="s">
        <v>812</v>
      </c>
      <c r="M7" s="310" t="s">
        <v>813</v>
      </c>
      <c r="N7" s="310" t="s">
        <v>11</v>
      </c>
      <c r="O7" s="326" t="s">
        <v>1086</v>
      </c>
      <c r="P7" s="310" t="s">
        <v>817</v>
      </c>
      <c r="Q7" s="310" t="s">
        <v>814</v>
      </c>
      <c r="R7" s="310" t="s">
        <v>815</v>
      </c>
      <c r="S7" s="310" t="s">
        <v>816</v>
      </c>
    </row>
    <row r="8" spans="1:24" ht="15.75" customHeight="1" x14ac:dyDescent="0.2">
      <c r="A8" s="310">
        <v>1</v>
      </c>
      <c r="B8" s="310">
        <v>2</v>
      </c>
      <c r="C8" s="310">
        <v>3</v>
      </c>
      <c r="D8" s="310">
        <v>4</v>
      </c>
      <c r="E8" s="310">
        <v>5</v>
      </c>
      <c r="F8" s="310">
        <v>6</v>
      </c>
      <c r="G8" s="310">
        <v>7</v>
      </c>
      <c r="H8" s="310">
        <v>8</v>
      </c>
      <c r="I8" s="310">
        <v>9</v>
      </c>
      <c r="J8" s="310">
        <v>10</v>
      </c>
      <c r="K8" s="310">
        <v>11</v>
      </c>
      <c r="L8" s="310">
        <v>12</v>
      </c>
      <c r="M8" s="310">
        <v>13</v>
      </c>
      <c r="N8" s="310">
        <v>14</v>
      </c>
      <c r="O8" s="310">
        <v>15</v>
      </c>
      <c r="P8" s="310"/>
      <c r="Q8" s="310"/>
      <c r="R8" s="310">
        <v>16</v>
      </c>
      <c r="S8" s="310">
        <v>17</v>
      </c>
    </row>
    <row r="9" spans="1:24" ht="12.75" x14ac:dyDescent="0.2">
      <c r="A9" s="375"/>
      <c r="B9" s="375" t="s">
        <v>32</v>
      </c>
      <c r="C9" s="375">
        <f t="shared" ref="C9:H9" si="0">SUM(C10:C84)</f>
        <v>49909</v>
      </c>
      <c r="D9" s="375">
        <f t="shared" si="0"/>
        <v>2229452</v>
      </c>
      <c r="E9" s="375">
        <f t="shared" si="0"/>
        <v>944401</v>
      </c>
      <c r="F9" s="375">
        <f t="shared" si="0"/>
        <v>0</v>
      </c>
      <c r="G9" s="375">
        <f t="shared" si="0"/>
        <v>36282</v>
      </c>
      <c r="H9" s="375">
        <f t="shared" si="0"/>
        <v>3260044</v>
      </c>
      <c r="I9" s="375">
        <f>AT26A_NoWD_UPS!$J$22</f>
        <v>244</v>
      </c>
      <c r="J9" s="460">
        <f t="shared" ref="J9:S9" si="1">SUM(J10:J84)</f>
        <v>119317.609</v>
      </c>
      <c r="K9" s="460">
        <f t="shared" si="1"/>
        <v>79942.796999999977</v>
      </c>
      <c r="L9" s="460">
        <f t="shared" si="1"/>
        <v>39374.811999999976</v>
      </c>
      <c r="M9" s="460">
        <f t="shared" si="1"/>
        <v>0</v>
      </c>
      <c r="N9" s="460">
        <f t="shared" si="1"/>
        <v>7954.5079999999998</v>
      </c>
      <c r="O9" s="460">
        <f t="shared" si="1"/>
        <v>7954.5079999999998</v>
      </c>
      <c r="P9" s="460">
        <f t="shared" si="1"/>
        <v>0</v>
      </c>
      <c r="Q9" s="460">
        <f t="shared" si="1"/>
        <v>0</v>
      </c>
      <c r="R9" s="460">
        <f t="shared" si="1"/>
        <v>0</v>
      </c>
      <c r="S9" s="460">
        <f t="shared" si="1"/>
        <v>0</v>
      </c>
      <c r="T9" s="462"/>
      <c r="U9" s="347"/>
      <c r="V9" s="347"/>
      <c r="W9" s="347"/>
      <c r="X9" s="347"/>
    </row>
    <row r="10" spans="1:24" ht="12.75" x14ac:dyDescent="0.2">
      <c r="A10" s="379">
        <f>AT3A_Schools_PS!A10</f>
        <v>1</v>
      </c>
      <c r="B10" s="379" t="str">
        <f>AT3A_Schools_PS!B10</f>
        <v>01-AGRA</v>
      </c>
      <c r="C10" s="379">
        <v>29</v>
      </c>
      <c r="D10" s="379">
        <v>29194</v>
      </c>
      <c r="E10" s="379">
        <v>2456</v>
      </c>
      <c r="F10" s="379">
        <v>0</v>
      </c>
      <c r="G10" s="379">
        <v>931</v>
      </c>
      <c r="H10" s="400">
        <f t="shared" ref="H10:H84" si="2">SUM(C10:G10)</f>
        <v>32610</v>
      </c>
      <c r="I10" s="401">
        <f>AT26A_NoWD_UPS!$J$22</f>
        <v>244</v>
      </c>
      <c r="J10" s="377">
        <f t="shared" ref="J10:J84" si="3">ROUND(H10*I10*0.00015,3)</f>
        <v>1193.5260000000001</v>
      </c>
      <c r="K10" s="381">
        <f t="shared" ref="K10:K84" si="4">ROUND(J10*67%,3)</f>
        <v>799.66200000000003</v>
      </c>
      <c r="L10" s="381">
        <f t="shared" ref="L10:L84" si="5">ROUND(J10-K10,3)</f>
        <v>393.86399999999998</v>
      </c>
      <c r="M10" s="446"/>
      <c r="N10" s="377">
        <f>ROUND(H10*I10*0.00003/3,3)</f>
        <v>79.567999999999998</v>
      </c>
      <c r="O10" s="381">
        <f>N10</f>
        <v>79.567999999999998</v>
      </c>
      <c r="P10" s="381">
        <v>0</v>
      </c>
      <c r="Q10" s="381">
        <v>0</v>
      </c>
      <c r="R10" s="381">
        <v>0</v>
      </c>
      <c r="S10" s="446">
        <v>0</v>
      </c>
    </row>
    <row r="11" spans="1:24" ht="12.75" x14ac:dyDescent="0.2">
      <c r="A11" s="379">
        <f>AT3A_Schools_PS!A11</f>
        <v>2</v>
      </c>
      <c r="B11" s="379" t="str">
        <f>AT3A_Schools_PS!B11</f>
        <v>02-ALIGARH</v>
      </c>
      <c r="C11" s="379">
        <v>2248</v>
      </c>
      <c r="D11" s="379">
        <v>29971</v>
      </c>
      <c r="E11" s="379">
        <v>22680</v>
      </c>
      <c r="F11" s="379">
        <v>0</v>
      </c>
      <c r="G11" s="379">
        <v>2492</v>
      </c>
      <c r="H11" s="400">
        <f t="shared" si="2"/>
        <v>57391</v>
      </c>
      <c r="I11" s="401">
        <f>AT26A_NoWD_UPS!$J$22</f>
        <v>244</v>
      </c>
      <c r="J11" s="377">
        <f t="shared" si="3"/>
        <v>2100.511</v>
      </c>
      <c r="K11" s="381">
        <f t="shared" si="4"/>
        <v>1407.3420000000001</v>
      </c>
      <c r="L11" s="381">
        <f t="shared" si="5"/>
        <v>693.16899999999998</v>
      </c>
      <c r="M11" s="446"/>
      <c r="N11" s="377">
        <f t="shared" ref="N11:N74" si="6">ROUND(H11*I11*0.00003/3,3)</f>
        <v>140.03399999999999</v>
      </c>
      <c r="O11" s="381">
        <f t="shared" ref="O11:O74" si="7">N11</f>
        <v>140.03399999999999</v>
      </c>
      <c r="P11" s="381">
        <v>0</v>
      </c>
      <c r="Q11" s="381">
        <v>0</v>
      </c>
      <c r="R11" s="381">
        <v>0</v>
      </c>
      <c r="S11" s="446">
        <v>0</v>
      </c>
    </row>
    <row r="12" spans="1:24" ht="12.75" x14ac:dyDescent="0.2">
      <c r="A12" s="379">
        <f>AT3A_Schools_PS!A12</f>
        <v>3</v>
      </c>
      <c r="B12" s="379" t="str">
        <f>AT3A_Schools_PS!B12</f>
        <v>03-ALLAHABAD</v>
      </c>
      <c r="C12" s="379">
        <v>1348</v>
      </c>
      <c r="D12" s="379">
        <v>47213</v>
      </c>
      <c r="E12" s="379">
        <v>41883</v>
      </c>
      <c r="F12" s="379">
        <v>0</v>
      </c>
      <c r="G12" s="379">
        <v>609</v>
      </c>
      <c r="H12" s="400">
        <f t="shared" si="2"/>
        <v>91053</v>
      </c>
      <c r="I12" s="401">
        <f>AT26A_NoWD_UPS!$J$22</f>
        <v>244</v>
      </c>
      <c r="J12" s="377">
        <f t="shared" si="3"/>
        <v>3332.54</v>
      </c>
      <c r="K12" s="381">
        <f t="shared" si="4"/>
        <v>2232.8020000000001</v>
      </c>
      <c r="L12" s="381">
        <f t="shared" si="5"/>
        <v>1099.7380000000001</v>
      </c>
      <c r="M12" s="446"/>
      <c r="N12" s="377">
        <f t="shared" si="6"/>
        <v>222.16900000000001</v>
      </c>
      <c r="O12" s="381">
        <f t="shared" si="7"/>
        <v>222.16900000000001</v>
      </c>
      <c r="P12" s="381">
        <v>0</v>
      </c>
      <c r="Q12" s="381">
        <v>0</v>
      </c>
      <c r="R12" s="381">
        <v>0</v>
      </c>
      <c r="S12" s="446">
        <v>0</v>
      </c>
    </row>
    <row r="13" spans="1:24" ht="12.75" x14ac:dyDescent="0.2">
      <c r="A13" s="379">
        <f>AT3A_Schools_PS!A13</f>
        <v>4</v>
      </c>
      <c r="B13" s="379" t="str">
        <f>AT3A_Schools_PS!B13</f>
        <v>04-AMBEDKAR NAGAR</v>
      </c>
      <c r="C13" s="379">
        <v>262</v>
      </c>
      <c r="D13" s="379">
        <v>24711</v>
      </c>
      <c r="E13" s="379">
        <v>23541</v>
      </c>
      <c r="F13" s="379">
        <v>0</v>
      </c>
      <c r="G13" s="379">
        <v>0</v>
      </c>
      <c r="H13" s="400">
        <f t="shared" si="2"/>
        <v>48514</v>
      </c>
      <c r="I13" s="401">
        <f>AT26A_NoWD_UPS!$J$22</f>
        <v>244</v>
      </c>
      <c r="J13" s="377">
        <f t="shared" si="3"/>
        <v>1775.6120000000001</v>
      </c>
      <c r="K13" s="381">
        <f t="shared" si="4"/>
        <v>1189.6600000000001</v>
      </c>
      <c r="L13" s="381">
        <f t="shared" si="5"/>
        <v>585.952</v>
      </c>
      <c r="M13" s="446"/>
      <c r="N13" s="377">
        <f t="shared" si="6"/>
        <v>118.374</v>
      </c>
      <c r="O13" s="381">
        <f t="shared" si="7"/>
        <v>118.374</v>
      </c>
      <c r="P13" s="381">
        <v>0</v>
      </c>
      <c r="Q13" s="381">
        <v>0</v>
      </c>
      <c r="R13" s="381">
        <v>0</v>
      </c>
      <c r="S13" s="446">
        <v>0</v>
      </c>
    </row>
    <row r="14" spans="1:24" ht="12.75" x14ac:dyDescent="0.2">
      <c r="A14" s="379">
        <f>AT3A_Schools_PS!A14</f>
        <v>5</v>
      </c>
      <c r="B14" s="379" t="str">
        <f>AT3A_Schools_PS!B14</f>
        <v>05-AURAIYA</v>
      </c>
      <c r="C14" s="379">
        <v>122</v>
      </c>
      <c r="D14" s="379">
        <v>17517</v>
      </c>
      <c r="E14" s="379">
        <v>9882</v>
      </c>
      <c r="F14" s="379">
        <v>0</v>
      </c>
      <c r="G14" s="379">
        <v>1401</v>
      </c>
      <c r="H14" s="400">
        <f t="shared" si="2"/>
        <v>28922</v>
      </c>
      <c r="I14" s="401">
        <f>AT26A_NoWD_UPS!$J$22</f>
        <v>244</v>
      </c>
      <c r="J14" s="377">
        <f t="shared" si="3"/>
        <v>1058.5450000000001</v>
      </c>
      <c r="K14" s="381">
        <f t="shared" si="4"/>
        <v>709.22500000000002</v>
      </c>
      <c r="L14" s="381">
        <f t="shared" si="5"/>
        <v>349.32</v>
      </c>
      <c r="M14" s="446"/>
      <c r="N14" s="377">
        <f t="shared" si="6"/>
        <v>70.569999999999993</v>
      </c>
      <c r="O14" s="381">
        <f t="shared" si="7"/>
        <v>70.569999999999993</v>
      </c>
      <c r="P14" s="381">
        <v>0</v>
      </c>
      <c r="Q14" s="381">
        <v>0</v>
      </c>
      <c r="R14" s="381">
        <v>0</v>
      </c>
      <c r="S14" s="446">
        <v>0</v>
      </c>
    </row>
    <row r="15" spans="1:24" ht="12.75" x14ac:dyDescent="0.2">
      <c r="A15" s="379">
        <f>AT3A_Schools_PS!A15</f>
        <v>6</v>
      </c>
      <c r="B15" s="379" t="str">
        <f>AT3A_Schools_PS!B15</f>
        <v>06-AZAMGARH</v>
      </c>
      <c r="C15" s="379">
        <v>604</v>
      </c>
      <c r="D15" s="379">
        <v>47274</v>
      </c>
      <c r="E15" s="379">
        <v>23246</v>
      </c>
      <c r="F15" s="379">
        <v>0</v>
      </c>
      <c r="G15" s="379">
        <v>54</v>
      </c>
      <c r="H15" s="400">
        <f t="shared" si="2"/>
        <v>71178</v>
      </c>
      <c r="I15" s="401">
        <f>AT26A_NoWD_UPS!$J$22</f>
        <v>244</v>
      </c>
      <c r="J15" s="377">
        <f t="shared" si="3"/>
        <v>2605.1149999999998</v>
      </c>
      <c r="K15" s="381">
        <f t="shared" si="4"/>
        <v>1745.4269999999999</v>
      </c>
      <c r="L15" s="381">
        <f t="shared" si="5"/>
        <v>859.68799999999999</v>
      </c>
      <c r="M15" s="446"/>
      <c r="N15" s="377">
        <f t="shared" si="6"/>
        <v>173.67400000000001</v>
      </c>
      <c r="O15" s="381">
        <f t="shared" si="7"/>
        <v>173.67400000000001</v>
      </c>
      <c r="P15" s="381">
        <v>0</v>
      </c>
      <c r="Q15" s="381">
        <v>0</v>
      </c>
      <c r="R15" s="381">
        <v>0</v>
      </c>
      <c r="S15" s="446">
        <v>0</v>
      </c>
    </row>
    <row r="16" spans="1:24" ht="12.75" x14ac:dyDescent="0.2">
      <c r="A16" s="379">
        <f>AT3A_Schools_PS!A16</f>
        <v>7</v>
      </c>
      <c r="B16" s="379" t="str">
        <f>AT3A_Schools_PS!B16</f>
        <v>07-BADAUN</v>
      </c>
      <c r="C16" s="379">
        <v>880</v>
      </c>
      <c r="D16" s="379">
        <v>36242</v>
      </c>
      <c r="E16" s="379">
        <v>11237</v>
      </c>
      <c r="F16" s="379">
        <v>0</v>
      </c>
      <c r="G16" s="379">
        <v>0</v>
      </c>
      <c r="H16" s="400">
        <f t="shared" si="2"/>
        <v>48359</v>
      </c>
      <c r="I16" s="401">
        <f>AT26A_NoWD_UPS!$J$22</f>
        <v>244</v>
      </c>
      <c r="J16" s="377">
        <f t="shared" si="3"/>
        <v>1769.9390000000001</v>
      </c>
      <c r="K16" s="381">
        <f t="shared" si="4"/>
        <v>1185.8589999999999</v>
      </c>
      <c r="L16" s="381">
        <f t="shared" si="5"/>
        <v>584.08000000000004</v>
      </c>
      <c r="M16" s="446"/>
      <c r="N16" s="377">
        <f t="shared" si="6"/>
        <v>117.996</v>
      </c>
      <c r="O16" s="381">
        <f t="shared" si="7"/>
        <v>117.996</v>
      </c>
      <c r="P16" s="381">
        <v>0</v>
      </c>
      <c r="Q16" s="381">
        <v>0</v>
      </c>
      <c r="R16" s="381">
        <v>0</v>
      </c>
      <c r="S16" s="446">
        <v>0</v>
      </c>
    </row>
    <row r="17" spans="1:19" ht="12.75" x14ac:dyDescent="0.2">
      <c r="A17" s="379">
        <f>AT3A_Schools_PS!A17</f>
        <v>8</v>
      </c>
      <c r="B17" s="379" t="str">
        <f>AT3A_Schools_PS!B17</f>
        <v>08-BAGHPAT</v>
      </c>
      <c r="C17" s="379">
        <v>414</v>
      </c>
      <c r="D17" s="379">
        <v>8186</v>
      </c>
      <c r="E17" s="379">
        <v>12206</v>
      </c>
      <c r="F17" s="379">
        <v>0</v>
      </c>
      <c r="G17" s="379">
        <v>1159</v>
      </c>
      <c r="H17" s="400">
        <f t="shared" si="2"/>
        <v>21965</v>
      </c>
      <c r="I17" s="401">
        <f>AT26A_NoWD_UPS!$J$22</f>
        <v>244</v>
      </c>
      <c r="J17" s="377">
        <f t="shared" si="3"/>
        <v>803.91899999999998</v>
      </c>
      <c r="K17" s="381">
        <f t="shared" si="4"/>
        <v>538.62599999999998</v>
      </c>
      <c r="L17" s="381">
        <f t="shared" si="5"/>
        <v>265.29300000000001</v>
      </c>
      <c r="M17" s="446"/>
      <c r="N17" s="377">
        <f t="shared" si="6"/>
        <v>53.594999999999999</v>
      </c>
      <c r="O17" s="381">
        <f t="shared" si="7"/>
        <v>53.594999999999999</v>
      </c>
      <c r="P17" s="381">
        <v>0</v>
      </c>
      <c r="Q17" s="381">
        <v>0</v>
      </c>
      <c r="R17" s="381">
        <v>0</v>
      </c>
      <c r="S17" s="446">
        <v>0</v>
      </c>
    </row>
    <row r="18" spans="1:19" ht="12.75" x14ac:dyDescent="0.2">
      <c r="A18" s="379">
        <f>AT3A_Schools_PS!A18</f>
        <v>9</v>
      </c>
      <c r="B18" s="379" t="str">
        <f>AT3A_Schools_PS!B18</f>
        <v>09-BAHRAICH</v>
      </c>
      <c r="C18" s="379">
        <v>451</v>
      </c>
      <c r="D18" s="379">
        <v>57279</v>
      </c>
      <c r="E18" s="379">
        <v>6125</v>
      </c>
      <c r="F18" s="379">
        <v>0</v>
      </c>
      <c r="G18" s="379">
        <v>0</v>
      </c>
      <c r="H18" s="400">
        <f t="shared" si="2"/>
        <v>63855</v>
      </c>
      <c r="I18" s="401">
        <f>AT26A_NoWD_UPS!$J$22</f>
        <v>244</v>
      </c>
      <c r="J18" s="377">
        <f t="shared" si="3"/>
        <v>2337.0929999999998</v>
      </c>
      <c r="K18" s="381">
        <f t="shared" si="4"/>
        <v>1565.8520000000001</v>
      </c>
      <c r="L18" s="381">
        <f t="shared" si="5"/>
        <v>771.24099999999999</v>
      </c>
      <c r="M18" s="446"/>
      <c r="N18" s="377">
        <f t="shared" si="6"/>
        <v>155.80600000000001</v>
      </c>
      <c r="O18" s="381">
        <f t="shared" si="7"/>
        <v>155.80600000000001</v>
      </c>
      <c r="P18" s="381">
        <v>0</v>
      </c>
      <c r="Q18" s="381">
        <v>0</v>
      </c>
      <c r="R18" s="381">
        <v>0</v>
      </c>
      <c r="S18" s="446">
        <v>0</v>
      </c>
    </row>
    <row r="19" spans="1:19" ht="12.75" x14ac:dyDescent="0.2">
      <c r="A19" s="379">
        <f>AT3A_Schools_PS!A19</f>
        <v>10</v>
      </c>
      <c r="B19" s="379" t="str">
        <f>AT3A_Schools_PS!B19</f>
        <v>10-BALLIA</v>
      </c>
      <c r="C19" s="379">
        <v>356</v>
      </c>
      <c r="D19" s="379">
        <v>35648</v>
      </c>
      <c r="E19" s="379">
        <v>11608</v>
      </c>
      <c r="F19" s="379">
        <v>0</v>
      </c>
      <c r="G19" s="379">
        <v>2989</v>
      </c>
      <c r="H19" s="400">
        <f t="shared" si="2"/>
        <v>50601</v>
      </c>
      <c r="I19" s="401">
        <f>AT26A_NoWD_UPS!$J$22</f>
        <v>244</v>
      </c>
      <c r="J19" s="377">
        <f t="shared" si="3"/>
        <v>1851.9970000000001</v>
      </c>
      <c r="K19" s="381">
        <f t="shared" si="4"/>
        <v>1240.838</v>
      </c>
      <c r="L19" s="381">
        <f t="shared" si="5"/>
        <v>611.15899999999999</v>
      </c>
      <c r="M19" s="446"/>
      <c r="N19" s="377">
        <f t="shared" si="6"/>
        <v>123.46599999999999</v>
      </c>
      <c r="O19" s="381">
        <f t="shared" si="7"/>
        <v>123.46599999999999</v>
      </c>
      <c r="P19" s="381">
        <v>0</v>
      </c>
      <c r="Q19" s="381">
        <v>0</v>
      </c>
      <c r="R19" s="381">
        <v>0</v>
      </c>
      <c r="S19" s="446">
        <v>0</v>
      </c>
    </row>
    <row r="20" spans="1:19" ht="12.75" x14ac:dyDescent="0.2">
      <c r="A20" s="379">
        <f>AT3A_Schools_PS!A20</f>
        <v>11</v>
      </c>
      <c r="B20" s="379" t="str">
        <f>AT3A_Schools_PS!B20</f>
        <v>11-BALRAMPUR</v>
      </c>
      <c r="C20" s="379">
        <v>214</v>
      </c>
      <c r="D20" s="379">
        <v>28650</v>
      </c>
      <c r="E20" s="379">
        <v>5658</v>
      </c>
      <c r="F20" s="379">
        <v>0</v>
      </c>
      <c r="G20" s="379">
        <v>0</v>
      </c>
      <c r="H20" s="400">
        <f t="shared" si="2"/>
        <v>34522</v>
      </c>
      <c r="I20" s="401">
        <f>AT26A_NoWD_UPS!$J$22</f>
        <v>244</v>
      </c>
      <c r="J20" s="377">
        <f t="shared" si="3"/>
        <v>1263.5050000000001</v>
      </c>
      <c r="K20" s="381">
        <f t="shared" si="4"/>
        <v>846.548</v>
      </c>
      <c r="L20" s="381">
        <f t="shared" si="5"/>
        <v>416.95699999999999</v>
      </c>
      <c r="M20" s="446"/>
      <c r="N20" s="377">
        <f t="shared" si="6"/>
        <v>84.233999999999995</v>
      </c>
      <c r="O20" s="381">
        <f t="shared" si="7"/>
        <v>84.233999999999995</v>
      </c>
      <c r="P20" s="381">
        <v>0</v>
      </c>
      <c r="Q20" s="381">
        <v>0</v>
      </c>
      <c r="R20" s="381">
        <v>0</v>
      </c>
      <c r="S20" s="446">
        <v>0</v>
      </c>
    </row>
    <row r="21" spans="1:19" ht="12.75" x14ac:dyDescent="0.2">
      <c r="A21" s="379">
        <f>AT3A_Schools_PS!A21</f>
        <v>12</v>
      </c>
      <c r="B21" s="379" t="str">
        <f>AT3A_Schools_PS!B21</f>
        <v>12-BANDA</v>
      </c>
      <c r="C21" s="379">
        <v>874</v>
      </c>
      <c r="D21" s="379">
        <v>41136</v>
      </c>
      <c r="E21" s="379">
        <v>4975</v>
      </c>
      <c r="F21" s="379">
        <v>0</v>
      </c>
      <c r="G21" s="379">
        <v>0</v>
      </c>
      <c r="H21" s="400">
        <f t="shared" si="2"/>
        <v>46985</v>
      </c>
      <c r="I21" s="401">
        <f>AT26A_NoWD_UPS!$J$22</f>
        <v>244</v>
      </c>
      <c r="J21" s="377">
        <f t="shared" si="3"/>
        <v>1719.6510000000001</v>
      </c>
      <c r="K21" s="381">
        <f t="shared" si="4"/>
        <v>1152.1659999999999</v>
      </c>
      <c r="L21" s="381">
        <f t="shared" si="5"/>
        <v>567.48500000000001</v>
      </c>
      <c r="M21" s="446"/>
      <c r="N21" s="377">
        <f t="shared" si="6"/>
        <v>114.643</v>
      </c>
      <c r="O21" s="381">
        <f t="shared" si="7"/>
        <v>114.643</v>
      </c>
      <c r="P21" s="381">
        <v>0</v>
      </c>
      <c r="Q21" s="381">
        <v>0</v>
      </c>
      <c r="R21" s="381">
        <v>0</v>
      </c>
      <c r="S21" s="446">
        <v>0</v>
      </c>
    </row>
    <row r="22" spans="1:19" ht="12.75" x14ac:dyDescent="0.2">
      <c r="A22" s="379">
        <f>AT3A_Schools_PS!A22</f>
        <v>13</v>
      </c>
      <c r="B22" s="379" t="str">
        <f>AT3A_Schools_PS!B22</f>
        <v>13-BARABANKI</v>
      </c>
      <c r="C22" s="379">
        <v>0</v>
      </c>
      <c r="D22" s="379">
        <v>48946</v>
      </c>
      <c r="E22" s="379">
        <v>2577</v>
      </c>
      <c r="F22" s="379">
        <v>0</v>
      </c>
      <c r="G22" s="379">
        <v>158</v>
      </c>
      <c r="H22" s="400">
        <f t="shared" si="2"/>
        <v>51681</v>
      </c>
      <c r="I22" s="401">
        <f>AT26A_NoWD_UPS!$J$22</f>
        <v>244</v>
      </c>
      <c r="J22" s="377">
        <f t="shared" si="3"/>
        <v>1891.5250000000001</v>
      </c>
      <c r="K22" s="381">
        <f t="shared" si="4"/>
        <v>1267.3219999999999</v>
      </c>
      <c r="L22" s="381">
        <f t="shared" si="5"/>
        <v>624.20299999999997</v>
      </c>
      <c r="M22" s="446"/>
      <c r="N22" s="377">
        <f t="shared" si="6"/>
        <v>126.102</v>
      </c>
      <c r="O22" s="381">
        <f t="shared" si="7"/>
        <v>126.102</v>
      </c>
      <c r="P22" s="381">
        <v>0</v>
      </c>
      <c r="Q22" s="381">
        <v>0</v>
      </c>
      <c r="R22" s="381">
        <v>0</v>
      </c>
      <c r="S22" s="446">
        <v>0</v>
      </c>
    </row>
    <row r="23" spans="1:19" ht="12.75" x14ac:dyDescent="0.2">
      <c r="A23" s="379">
        <f>AT3A_Schools_PS!A23</f>
        <v>14</v>
      </c>
      <c r="B23" s="379" t="str">
        <f>AT3A_Schools_PS!B23</f>
        <v>14-BAREILY</v>
      </c>
      <c r="C23" s="379">
        <v>1062</v>
      </c>
      <c r="D23" s="379">
        <v>40253</v>
      </c>
      <c r="E23" s="379">
        <v>17825</v>
      </c>
      <c r="F23" s="379">
        <v>0</v>
      </c>
      <c r="G23" s="379">
        <v>1018</v>
      </c>
      <c r="H23" s="400">
        <f t="shared" si="2"/>
        <v>60158</v>
      </c>
      <c r="I23" s="401">
        <f>AT26A_NoWD_UPS!$J$22</f>
        <v>244</v>
      </c>
      <c r="J23" s="377">
        <f t="shared" si="3"/>
        <v>2201.7829999999999</v>
      </c>
      <c r="K23" s="381">
        <f t="shared" si="4"/>
        <v>1475.1949999999999</v>
      </c>
      <c r="L23" s="381">
        <f t="shared" si="5"/>
        <v>726.58799999999997</v>
      </c>
      <c r="M23" s="446"/>
      <c r="N23" s="377">
        <f t="shared" si="6"/>
        <v>146.786</v>
      </c>
      <c r="O23" s="381">
        <f t="shared" si="7"/>
        <v>146.786</v>
      </c>
      <c r="P23" s="381">
        <v>0</v>
      </c>
      <c r="Q23" s="381">
        <v>0</v>
      </c>
      <c r="R23" s="381">
        <v>0</v>
      </c>
      <c r="S23" s="446">
        <v>0</v>
      </c>
    </row>
    <row r="24" spans="1:19" ht="12.75" x14ac:dyDescent="0.2">
      <c r="A24" s="379">
        <f>AT3A_Schools_PS!A24</f>
        <v>15</v>
      </c>
      <c r="B24" s="379" t="str">
        <f>AT3A_Schools_PS!B24</f>
        <v>15-BASTI</v>
      </c>
      <c r="C24" s="379">
        <v>283</v>
      </c>
      <c r="D24" s="379">
        <v>29322</v>
      </c>
      <c r="E24" s="379">
        <v>20579</v>
      </c>
      <c r="F24" s="379">
        <v>0</v>
      </c>
      <c r="G24" s="379">
        <v>0</v>
      </c>
      <c r="H24" s="400">
        <f t="shared" si="2"/>
        <v>50184</v>
      </c>
      <c r="I24" s="401">
        <f>AT26A_NoWD_UPS!$J$22</f>
        <v>244</v>
      </c>
      <c r="J24" s="377">
        <f t="shared" si="3"/>
        <v>1836.7339999999999</v>
      </c>
      <c r="K24" s="381">
        <f t="shared" si="4"/>
        <v>1230.6120000000001</v>
      </c>
      <c r="L24" s="381">
        <f t="shared" si="5"/>
        <v>606.12199999999996</v>
      </c>
      <c r="M24" s="446"/>
      <c r="N24" s="377">
        <f t="shared" si="6"/>
        <v>122.449</v>
      </c>
      <c r="O24" s="381">
        <f t="shared" si="7"/>
        <v>122.449</v>
      </c>
      <c r="P24" s="381">
        <v>0</v>
      </c>
      <c r="Q24" s="381">
        <v>0</v>
      </c>
      <c r="R24" s="381">
        <v>0</v>
      </c>
      <c r="S24" s="446">
        <v>0</v>
      </c>
    </row>
    <row r="25" spans="1:19" ht="12.75" x14ac:dyDescent="0.2">
      <c r="A25" s="379">
        <f>AT3A_Schools_PS!A25</f>
        <v>16</v>
      </c>
      <c r="B25" s="379" t="str">
        <f>AT3A_Schools_PS!B25</f>
        <v>16-BHADOHI</v>
      </c>
      <c r="C25" s="379">
        <v>56</v>
      </c>
      <c r="D25" s="379">
        <v>20633</v>
      </c>
      <c r="E25" s="379">
        <v>5536</v>
      </c>
      <c r="F25" s="379">
        <v>0</v>
      </c>
      <c r="G25" s="379">
        <v>0</v>
      </c>
      <c r="H25" s="400">
        <f t="shared" si="2"/>
        <v>26225</v>
      </c>
      <c r="I25" s="401">
        <f>AT26A_NoWD_UPS!$J$22</f>
        <v>244</v>
      </c>
      <c r="J25" s="377">
        <f t="shared" si="3"/>
        <v>959.83500000000004</v>
      </c>
      <c r="K25" s="381">
        <f t="shared" si="4"/>
        <v>643.08900000000006</v>
      </c>
      <c r="L25" s="381">
        <f t="shared" si="5"/>
        <v>316.74599999999998</v>
      </c>
      <c r="M25" s="446"/>
      <c r="N25" s="377">
        <f t="shared" si="6"/>
        <v>63.988999999999997</v>
      </c>
      <c r="O25" s="381">
        <f t="shared" si="7"/>
        <v>63.988999999999997</v>
      </c>
      <c r="P25" s="381">
        <v>0</v>
      </c>
      <c r="Q25" s="381">
        <v>0</v>
      </c>
      <c r="R25" s="381">
        <v>0</v>
      </c>
      <c r="S25" s="446">
        <v>0</v>
      </c>
    </row>
    <row r="26" spans="1:19" ht="12.75" x14ac:dyDescent="0.2">
      <c r="A26" s="379">
        <f>AT3A_Schools_PS!A26</f>
        <v>17</v>
      </c>
      <c r="B26" s="379" t="str">
        <f>AT3A_Schools_PS!B26</f>
        <v>17-BIJNOUR</v>
      </c>
      <c r="C26" s="379">
        <v>3082</v>
      </c>
      <c r="D26" s="379">
        <v>33488</v>
      </c>
      <c r="E26" s="379">
        <v>29860</v>
      </c>
      <c r="F26" s="379">
        <v>0</v>
      </c>
      <c r="G26" s="379">
        <v>0</v>
      </c>
      <c r="H26" s="400">
        <f t="shared" si="2"/>
        <v>66430</v>
      </c>
      <c r="I26" s="401">
        <f>AT26A_NoWD_UPS!$J$22</f>
        <v>244</v>
      </c>
      <c r="J26" s="377">
        <f t="shared" si="3"/>
        <v>2431.3380000000002</v>
      </c>
      <c r="K26" s="381">
        <f t="shared" si="4"/>
        <v>1628.9960000000001</v>
      </c>
      <c r="L26" s="381">
        <f t="shared" si="5"/>
        <v>802.34199999999998</v>
      </c>
      <c r="M26" s="446"/>
      <c r="N26" s="377">
        <f t="shared" si="6"/>
        <v>162.089</v>
      </c>
      <c r="O26" s="381">
        <f t="shared" si="7"/>
        <v>162.089</v>
      </c>
      <c r="P26" s="381">
        <v>0</v>
      </c>
      <c r="Q26" s="381">
        <v>0</v>
      </c>
      <c r="R26" s="381">
        <v>0</v>
      </c>
      <c r="S26" s="446">
        <v>0</v>
      </c>
    </row>
    <row r="27" spans="1:19" ht="12.75" x14ac:dyDescent="0.2">
      <c r="A27" s="379">
        <f>AT3A_Schools_PS!A27</f>
        <v>18</v>
      </c>
      <c r="B27" s="379" t="str">
        <f>AT3A_Schools_PS!B27</f>
        <v>18-BULANDSHAHAR</v>
      </c>
      <c r="C27" s="379">
        <v>72</v>
      </c>
      <c r="D27" s="379">
        <v>29128</v>
      </c>
      <c r="E27" s="379">
        <v>4918</v>
      </c>
      <c r="F27" s="379">
        <v>0</v>
      </c>
      <c r="G27" s="379">
        <v>0</v>
      </c>
      <c r="H27" s="400">
        <f t="shared" si="2"/>
        <v>34118</v>
      </c>
      <c r="I27" s="401">
        <f>AT26A_NoWD_UPS!$J$22</f>
        <v>244</v>
      </c>
      <c r="J27" s="377">
        <f t="shared" si="3"/>
        <v>1248.7190000000001</v>
      </c>
      <c r="K27" s="381">
        <f t="shared" si="4"/>
        <v>836.64200000000005</v>
      </c>
      <c r="L27" s="381">
        <f t="shared" si="5"/>
        <v>412.077</v>
      </c>
      <c r="M27" s="446"/>
      <c r="N27" s="377">
        <f t="shared" si="6"/>
        <v>83.248000000000005</v>
      </c>
      <c r="O27" s="381">
        <f t="shared" si="7"/>
        <v>83.248000000000005</v>
      </c>
      <c r="P27" s="381">
        <v>0</v>
      </c>
      <c r="Q27" s="381">
        <v>0</v>
      </c>
      <c r="R27" s="381">
        <v>0</v>
      </c>
      <c r="S27" s="446">
        <v>0</v>
      </c>
    </row>
    <row r="28" spans="1:19" ht="12.75" x14ac:dyDescent="0.2">
      <c r="A28" s="379">
        <f>AT3A_Schools_PS!A28</f>
        <v>19</v>
      </c>
      <c r="B28" s="379" t="str">
        <f>AT3A_Schools_PS!B28</f>
        <v>19-CHANDAULI</v>
      </c>
      <c r="C28" s="379">
        <v>462</v>
      </c>
      <c r="D28" s="379">
        <v>36746</v>
      </c>
      <c r="E28" s="379">
        <v>11217</v>
      </c>
      <c r="F28" s="379">
        <v>0</v>
      </c>
      <c r="G28" s="379">
        <v>0</v>
      </c>
      <c r="H28" s="400">
        <f t="shared" si="2"/>
        <v>48425</v>
      </c>
      <c r="I28" s="401">
        <f>AT26A_NoWD_UPS!$J$22</f>
        <v>244</v>
      </c>
      <c r="J28" s="377">
        <f t="shared" si="3"/>
        <v>1772.355</v>
      </c>
      <c r="K28" s="381">
        <f t="shared" si="4"/>
        <v>1187.4780000000001</v>
      </c>
      <c r="L28" s="381">
        <f t="shared" si="5"/>
        <v>584.87699999999995</v>
      </c>
      <c r="M28" s="446"/>
      <c r="N28" s="377">
        <f t="shared" si="6"/>
        <v>118.157</v>
      </c>
      <c r="O28" s="381">
        <f t="shared" si="7"/>
        <v>118.157</v>
      </c>
      <c r="P28" s="381">
        <v>0</v>
      </c>
      <c r="Q28" s="381">
        <v>0</v>
      </c>
      <c r="R28" s="381">
        <v>0</v>
      </c>
      <c r="S28" s="446">
        <v>0</v>
      </c>
    </row>
    <row r="29" spans="1:19" ht="12.75" x14ac:dyDescent="0.2">
      <c r="A29" s="379">
        <f>AT3A_Schools_PS!A29</f>
        <v>20</v>
      </c>
      <c r="B29" s="379" t="str">
        <f>AT3A_Schools_PS!B29</f>
        <v>20-CHITRAKOOT</v>
      </c>
      <c r="C29" s="379">
        <v>570</v>
      </c>
      <c r="D29" s="379">
        <v>24602</v>
      </c>
      <c r="E29" s="379">
        <v>3404</v>
      </c>
      <c r="F29" s="379">
        <v>0</v>
      </c>
      <c r="G29" s="379">
        <v>597</v>
      </c>
      <c r="H29" s="400">
        <f t="shared" si="2"/>
        <v>29173</v>
      </c>
      <c r="I29" s="401">
        <f>AT26A_NoWD_UPS!$J$22</f>
        <v>244</v>
      </c>
      <c r="J29" s="377">
        <f t="shared" si="3"/>
        <v>1067.732</v>
      </c>
      <c r="K29" s="381">
        <f t="shared" si="4"/>
        <v>715.38</v>
      </c>
      <c r="L29" s="381">
        <f t="shared" si="5"/>
        <v>352.35199999999998</v>
      </c>
      <c r="M29" s="446"/>
      <c r="N29" s="377">
        <f t="shared" si="6"/>
        <v>71.182000000000002</v>
      </c>
      <c r="O29" s="381">
        <f t="shared" si="7"/>
        <v>71.182000000000002</v>
      </c>
      <c r="P29" s="381">
        <v>0</v>
      </c>
      <c r="Q29" s="381">
        <v>0</v>
      </c>
      <c r="R29" s="381">
        <v>0</v>
      </c>
      <c r="S29" s="446">
        <v>0</v>
      </c>
    </row>
    <row r="30" spans="1:19" ht="12.75" x14ac:dyDescent="0.2">
      <c r="A30" s="379">
        <f>AT3A_Schools_PS!A30</f>
        <v>21</v>
      </c>
      <c r="B30" s="379" t="str">
        <f>AT3A_Schools_PS!B30</f>
        <v>21-AMETHI</v>
      </c>
      <c r="C30" s="379">
        <v>938</v>
      </c>
      <c r="D30" s="379">
        <v>19656</v>
      </c>
      <c r="E30" s="379">
        <v>8867</v>
      </c>
      <c r="F30" s="379">
        <v>0</v>
      </c>
      <c r="G30" s="379">
        <v>736</v>
      </c>
      <c r="H30" s="400">
        <f t="shared" si="2"/>
        <v>30197</v>
      </c>
      <c r="I30" s="401">
        <f>AT26A_NoWD_UPS!$J$22</f>
        <v>244</v>
      </c>
      <c r="J30" s="377">
        <f t="shared" si="3"/>
        <v>1105.21</v>
      </c>
      <c r="K30" s="381">
        <f t="shared" si="4"/>
        <v>740.49099999999999</v>
      </c>
      <c r="L30" s="381">
        <f t="shared" si="5"/>
        <v>364.71899999999999</v>
      </c>
      <c r="M30" s="446"/>
      <c r="N30" s="377">
        <f t="shared" si="6"/>
        <v>73.680999999999997</v>
      </c>
      <c r="O30" s="381">
        <f t="shared" si="7"/>
        <v>73.680999999999997</v>
      </c>
      <c r="P30" s="381">
        <v>0</v>
      </c>
      <c r="Q30" s="381">
        <v>0</v>
      </c>
      <c r="R30" s="381">
        <v>0</v>
      </c>
      <c r="S30" s="446">
        <v>0</v>
      </c>
    </row>
    <row r="31" spans="1:19" ht="12.75" x14ac:dyDescent="0.2">
      <c r="A31" s="379">
        <f>AT3A_Schools_PS!A31</f>
        <v>22</v>
      </c>
      <c r="B31" s="379" t="str">
        <f>AT3A_Schools_PS!B31</f>
        <v>22-DEORIA</v>
      </c>
      <c r="C31" s="379">
        <v>87</v>
      </c>
      <c r="D31" s="379">
        <v>33237</v>
      </c>
      <c r="E31" s="379">
        <v>25801</v>
      </c>
      <c r="F31" s="379">
        <v>0</v>
      </c>
      <c r="G31" s="379">
        <v>0</v>
      </c>
      <c r="H31" s="400">
        <f t="shared" si="2"/>
        <v>59125</v>
      </c>
      <c r="I31" s="401">
        <f>AT26A_NoWD_UPS!$J$22</f>
        <v>244</v>
      </c>
      <c r="J31" s="377">
        <f t="shared" si="3"/>
        <v>2163.9749999999999</v>
      </c>
      <c r="K31" s="381">
        <f t="shared" si="4"/>
        <v>1449.8630000000001</v>
      </c>
      <c r="L31" s="381">
        <f t="shared" si="5"/>
        <v>714.11199999999997</v>
      </c>
      <c r="M31" s="446"/>
      <c r="N31" s="377">
        <f t="shared" si="6"/>
        <v>144.26499999999999</v>
      </c>
      <c r="O31" s="381">
        <f t="shared" si="7"/>
        <v>144.26499999999999</v>
      </c>
      <c r="P31" s="381">
        <v>0</v>
      </c>
      <c r="Q31" s="381">
        <v>0</v>
      </c>
      <c r="R31" s="381">
        <v>0</v>
      </c>
      <c r="S31" s="446">
        <v>0</v>
      </c>
    </row>
    <row r="32" spans="1:19" ht="12.75" x14ac:dyDescent="0.2">
      <c r="A32" s="379">
        <f>AT3A_Schools_PS!A32</f>
        <v>23</v>
      </c>
      <c r="B32" s="379" t="str">
        <f>AT3A_Schools_PS!B32</f>
        <v>23-ETAH</v>
      </c>
      <c r="C32" s="379">
        <v>640</v>
      </c>
      <c r="D32" s="379">
        <v>17712</v>
      </c>
      <c r="E32" s="379">
        <v>12221</v>
      </c>
      <c r="F32" s="379">
        <v>0</v>
      </c>
      <c r="G32" s="379">
        <v>637</v>
      </c>
      <c r="H32" s="400">
        <f t="shared" si="2"/>
        <v>31210</v>
      </c>
      <c r="I32" s="401">
        <f>AT26A_NoWD_UPS!$J$22</f>
        <v>244</v>
      </c>
      <c r="J32" s="377">
        <f t="shared" si="3"/>
        <v>1142.2860000000001</v>
      </c>
      <c r="K32" s="381">
        <f t="shared" si="4"/>
        <v>765.33199999999999</v>
      </c>
      <c r="L32" s="381">
        <f t="shared" si="5"/>
        <v>376.95400000000001</v>
      </c>
      <c r="M32" s="446"/>
      <c r="N32" s="377">
        <f t="shared" si="6"/>
        <v>76.152000000000001</v>
      </c>
      <c r="O32" s="381">
        <f t="shared" si="7"/>
        <v>76.152000000000001</v>
      </c>
      <c r="P32" s="381">
        <v>0</v>
      </c>
      <c r="Q32" s="381">
        <v>0</v>
      </c>
      <c r="R32" s="381">
        <v>0</v>
      </c>
      <c r="S32" s="446">
        <v>0</v>
      </c>
    </row>
    <row r="33" spans="1:19" ht="12.75" x14ac:dyDescent="0.2">
      <c r="A33" s="379">
        <f>AT3A_Schools_PS!A33</f>
        <v>24</v>
      </c>
      <c r="B33" s="379" t="str">
        <f>AT3A_Schools_PS!B33</f>
        <v>24-FAIZABAD</v>
      </c>
      <c r="C33" s="379">
        <v>920</v>
      </c>
      <c r="D33" s="379">
        <v>28528</v>
      </c>
      <c r="E33" s="379">
        <v>16244</v>
      </c>
      <c r="F33" s="379">
        <v>0</v>
      </c>
      <c r="G33" s="379">
        <v>0</v>
      </c>
      <c r="H33" s="400">
        <f t="shared" si="2"/>
        <v>45692</v>
      </c>
      <c r="I33" s="401">
        <f>AT26A_NoWD_UPS!$J$22</f>
        <v>244</v>
      </c>
      <c r="J33" s="377">
        <f t="shared" si="3"/>
        <v>1672.327</v>
      </c>
      <c r="K33" s="381">
        <f t="shared" si="4"/>
        <v>1120.4590000000001</v>
      </c>
      <c r="L33" s="381">
        <f t="shared" si="5"/>
        <v>551.86800000000005</v>
      </c>
      <c r="M33" s="446"/>
      <c r="N33" s="377">
        <f t="shared" si="6"/>
        <v>111.488</v>
      </c>
      <c r="O33" s="381">
        <f t="shared" si="7"/>
        <v>111.488</v>
      </c>
      <c r="P33" s="381">
        <v>0</v>
      </c>
      <c r="Q33" s="381">
        <v>0</v>
      </c>
      <c r="R33" s="381">
        <v>0</v>
      </c>
      <c r="S33" s="446">
        <v>0</v>
      </c>
    </row>
    <row r="34" spans="1:19" ht="12.75" x14ac:dyDescent="0.2">
      <c r="A34" s="379">
        <f>AT3A_Schools_PS!A34</f>
        <v>25</v>
      </c>
      <c r="B34" s="379" t="str">
        <f>AT3A_Schools_PS!B34</f>
        <v>25-FARRUKHABAD</v>
      </c>
      <c r="C34" s="379">
        <v>629</v>
      </c>
      <c r="D34" s="379">
        <v>21465</v>
      </c>
      <c r="E34" s="379">
        <v>11776</v>
      </c>
      <c r="F34" s="379">
        <v>0</v>
      </c>
      <c r="G34" s="379">
        <v>436</v>
      </c>
      <c r="H34" s="400">
        <f t="shared" si="2"/>
        <v>34306</v>
      </c>
      <c r="I34" s="401">
        <f>AT26A_NoWD_UPS!$J$22</f>
        <v>244</v>
      </c>
      <c r="J34" s="377">
        <f t="shared" si="3"/>
        <v>1255.5999999999999</v>
      </c>
      <c r="K34" s="381">
        <f t="shared" si="4"/>
        <v>841.25199999999995</v>
      </c>
      <c r="L34" s="381">
        <f t="shared" si="5"/>
        <v>414.34800000000001</v>
      </c>
      <c r="M34" s="446"/>
      <c r="N34" s="377">
        <f t="shared" si="6"/>
        <v>83.706999999999994</v>
      </c>
      <c r="O34" s="381">
        <f t="shared" si="7"/>
        <v>83.706999999999994</v>
      </c>
      <c r="P34" s="381">
        <v>0</v>
      </c>
      <c r="Q34" s="381">
        <v>0</v>
      </c>
      <c r="R34" s="381">
        <v>0</v>
      </c>
      <c r="S34" s="446">
        <v>0</v>
      </c>
    </row>
    <row r="35" spans="1:19" ht="12.75" x14ac:dyDescent="0.2">
      <c r="A35" s="379">
        <f>AT3A_Schools_PS!A35</f>
        <v>26</v>
      </c>
      <c r="B35" s="379" t="str">
        <f>AT3A_Schools_PS!B35</f>
        <v>26-FATEHPUR</v>
      </c>
      <c r="C35" s="379">
        <v>372</v>
      </c>
      <c r="D35" s="379">
        <v>32343</v>
      </c>
      <c r="E35" s="379">
        <v>17607</v>
      </c>
      <c r="F35" s="379">
        <v>0</v>
      </c>
      <c r="G35" s="379">
        <v>0</v>
      </c>
      <c r="H35" s="400">
        <f t="shared" si="2"/>
        <v>50322</v>
      </c>
      <c r="I35" s="401">
        <f>AT26A_NoWD_UPS!$J$22</f>
        <v>244</v>
      </c>
      <c r="J35" s="377">
        <f t="shared" si="3"/>
        <v>1841.7850000000001</v>
      </c>
      <c r="K35" s="381">
        <f t="shared" si="4"/>
        <v>1233.9960000000001</v>
      </c>
      <c r="L35" s="381">
        <f t="shared" si="5"/>
        <v>607.78899999999999</v>
      </c>
      <c r="M35" s="446"/>
      <c r="N35" s="377">
        <f t="shared" si="6"/>
        <v>122.786</v>
      </c>
      <c r="O35" s="381">
        <f t="shared" si="7"/>
        <v>122.786</v>
      </c>
      <c r="P35" s="381">
        <v>0</v>
      </c>
      <c r="Q35" s="381">
        <v>0</v>
      </c>
      <c r="R35" s="381">
        <v>0</v>
      </c>
      <c r="S35" s="446">
        <v>0</v>
      </c>
    </row>
    <row r="36" spans="1:19" ht="12.75" x14ac:dyDescent="0.2">
      <c r="A36" s="379">
        <f>AT3A_Schools_PS!A36</f>
        <v>27</v>
      </c>
      <c r="B36" s="379" t="str">
        <f>AT3A_Schools_PS!B36</f>
        <v>27-FIROZABAD</v>
      </c>
      <c r="C36" s="379">
        <v>98</v>
      </c>
      <c r="D36" s="379">
        <v>18461</v>
      </c>
      <c r="E36" s="379">
        <v>6425</v>
      </c>
      <c r="F36" s="379">
        <v>0</v>
      </c>
      <c r="G36" s="379">
        <v>0</v>
      </c>
      <c r="H36" s="400">
        <f t="shared" si="2"/>
        <v>24984</v>
      </c>
      <c r="I36" s="401">
        <f>AT26A_NoWD_UPS!$J$22</f>
        <v>244</v>
      </c>
      <c r="J36" s="377">
        <f t="shared" si="3"/>
        <v>914.41399999999999</v>
      </c>
      <c r="K36" s="381">
        <f t="shared" si="4"/>
        <v>612.65700000000004</v>
      </c>
      <c r="L36" s="381">
        <f t="shared" si="5"/>
        <v>301.75700000000001</v>
      </c>
      <c r="M36" s="446"/>
      <c r="N36" s="377">
        <f t="shared" si="6"/>
        <v>60.960999999999999</v>
      </c>
      <c r="O36" s="381">
        <f t="shared" si="7"/>
        <v>60.960999999999999</v>
      </c>
      <c r="P36" s="381">
        <v>0</v>
      </c>
      <c r="Q36" s="381">
        <v>0</v>
      </c>
      <c r="R36" s="381">
        <v>0</v>
      </c>
      <c r="S36" s="446">
        <v>0</v>
      </c>
    </row>
    <row r="37" spans="1:19" ht="12.75" x14ac:dyDescent="0.2">
      <c r="A37" s="379">
        <f>AT3A_Schools_PS!A37</f>
        <v>28</v>
      </c>
      <c r="B37" s="379" t="str">
        <f>AT3A_Schools_PS!B37</f>
        <v>28-G.B. NAGAR</v>
      </c>
      <c r="C37" s="379">
        <v>683</v>
      </c>
      <c r="D37" s="379">
        <v>8608</v>
      </c>
      <c r="E37" s="379">
        <v>9796</v>
      </c>
      <c r="F37" s="379">
        <v>0</v>
      </c>
      <c r="G37" s="379">
        <v>744</v>
      </c>
      <c r="H37" s="400">
        <f t="shared" si="2"/>
        <v>19831</v>
      </c>
      <c r="I37" s="401">
        <f>AT26A_NoWD_UPS!$J$22</f>
        <v>244</v>
      </c>
      <c r="J37" s="377">
        <f t="shared" si="3"/>
        <v>725.81500000000005</v>
      </c>
      <c r="K37" s="381">
        <f t="shared" si="4"/>
        <v>486.29599999999999</v>
      </c>
      <c r="L37" s="381">
        <f t="shared" si="5"/>
        <v>239.51900000000001</v>
      </c>
      <c r="M37" s="446"/>
      <c r="N37" s="377">
        <f t="shared" si="6"/>
        <v>48.387999999999998</v>
      </c>
      <c r="O37" s="381">
        <f t="shared" si="7"/>
        <v>48.387999999999998</v>
      </c>
      <c r="P37" s="381">
        <v>0</v>
      </c>
      <c r="Q37" s="381">
        <v>0</v>
      </c>
      <c r="R37" s="381">
        <v>0</v>
      </c>
      <c r="S37" s="446">
        <v>0</v>
      </c>
    </row>
    <row r="38" spans="1:19" ht="12.75" x14ac:dyDescent="0.2">
      <c r="A38" s="379">
        <f>AT3A_Schools_PS!A38</f>
        <v>29</v>
      </c>
      <c r="B38" s="379" t="str">
        <f>AT3A_Schools_PS!B38</f>
        <v>29-GHAZIPUR</v>
      </c>
      <c r="C38" s="379">
        <v>612</v>
      </c>
      <c r="D38" s="379">
        <v>39196</v>
      </c>
      <c r="E38" s="379">
        <v>15848</v>
      </c>
      <c r="F38" s="379">
        <v>0</v>
      </c>
      <c r="G38" s="379">
        <v>0</v>
      </c>
      <c r="H38" s="400">
        <f t="shared" si="2"/>
        <v>55656</v>
      </c>
      <c r="I38" s="401">
        <f>AT26A_NoWD_UPS!$J$22</f>
        <v>244</v>
      </c>
      <c r="J38" s="377">
        <f t="shared" si="3"/>
        <v>2037.01</v>
      </c>
      <c r="K38" s="381">
        <f t="shared" si="4"/>
        <v>1364.797</v>
      </c>
      <c r="L38" s="381">
        <f t="shared" si="5"/>
        <v>672.21299999999997</v>
      </c>
      <c r="M38" s="446"/>
      <c r="N38" s="377">
        <f t="shared" si="6"/>
        <v>135.80099999999999</v>
      </c>
      <c r="O38" s="381">
        <f t="shared" si="7"/>
        <v>135.80099999999999</v>
      </c>
      <c r="P38" s="381">
        <v>0</v>
      </c>
      <c r="Q38" s="381">
        <v>0</v>
      </c>
      <c r="R38" s="381">
        <v>0</v>
      </c>
      <c r="S38" s="446">
        <v>0</v>
      </c>
    </row>
    <row r="39" spans="1:19" ht="12.75" x14ac:dyDescent="0.2">
      <c r="A39" s="379">
        <f>AT3A_Schools_PS!A39</f>
        <v>30</v>
      </c>
      <c r="B39" s="379" t="str">
        <f>AT3A_Schools_PS!B39</f>
        <v>30-GHAZIYABAD</v>
      </c>
      <c r="C39" s="379">
        <v>1413</v>
      </c>
      <c r="D39" s="379">
        <v>10919</v>
      </c>
      <c r="E39" s="379">
        <v>3852</v>
      </c>
      <c r="F39" s="379">
        <v>0</v>
      </c>
      <c r="G39" s="379">
        <v>341</v>
      </c>
      <c r="H39" s="400">
        <f t="shared" si="2"/>
        <v>16525</v>
      </c>
      <c r="I39" s="401">
        <f>AT26A_NoWD_UPS!$J$22</f>
        <v>244</v>
      </c>
      <c r="J39" s="377">
        <f t="shared" si="3"/>
        <v>604.81500000000005</v>
      </c>
      <c r="K39" s="381">
        <f t="shared" si="4"/>
        <v>405.226</v>
      </c>
      <c r="L39" s="381">
        <f t="shared" si="5"/>
        <v>199.589</v>
      </c>
      <c r="M39" s="446"/>
      <c r="N39" s="377">
        <f t="shared" si="6"/>
        <v>40.320999999999998</v>
      </c>
      <c r="O39" s="381">
        <f t="shared" si="7"/>
        <v>40.320999999999998</v>
      </c>
      <c r="P39" s="381">
        <v>0</v>
      </c>
      <c r="Q39" s="381">
        <v>0</v>
      </c>
      <c r="R39" s="381">
        <v>0</v>
      </c>
      <c r="S39" s="446">
        <v>0</v>
      </c>
    </row>
    <row r="40" spans="1:19" ht="12.75" x14ac:dyDescent="0.2">
      <c r="A40" s="379">
        <f>AT3A_Schools_PS!A40</f>
        <v>31</v>
      </c>
      <c r="B40" s="379" t="str">
        <f>AT3A_Schools_PS!B40</f>
        <v>31-GONDA</v>
      </c>
      <c r="C40" s="379">
        <v>286</v>
      </c>
      <c r="D40" s="379">
        <v>40139</v>
      </c>
      <c r="E40" s="379">
        <v>13502</v>
      </c>
      <c r="F40" s="379">
        <v>0</v>
      </c>
      <c r="G40" s="379">
        <v>116</v>
      </c>
      <c r="H40" s="400">
        <f t="shared" si="2"/>
        <v>54043</v>
      </c>
      <c r="I40" s="401">
        <f>AT26A_NoWD_UPS!$J$22</f>
        <v>244</v>
      </c>
      <c r="J40" s="377">
        <f t="shared" si="3"/>
        <v>1977.9739999999999</v>
      </c>
      <c r="K40" s="381">
        <f t="shared" si="4"/>
        <v>1325.2429999999999</v>
      </c>
      <c r="L40" s="381">
        <f t="shared" si="5"/>
        <v>652.73099999999999</v>
      </c>
      <c r="M40" s="446"/>
      <c r="N40" s="377">
        <f t="shared" si="6"/>
        <v>131.86500000000001</v>
      </c>
      <c r="O40" s="381">
        <f t="shared" si="7"/>
        <v>131.86500000000001</v>
      </c>
      <c r="P40" s="381">
        <v>0</v>
      </c>
      <c r="Q40" s="381">
        <v>0</v>
      </c>
      <c r="R40" s="381">
        <v>0</v>
      </c>
      <c r="S40" s="446">
        <v>0</v>
      </c>
    </row>
    <row r="41" spans="1:19" ht="12.75" x14ac:dyDescent="0.2">
      <c r="A41" s="379">
        <f>AT3A_Schools_PS!A41</f>
        <v>32</v>
      </c>
      <c r="B41" s="379" t="str">
        <f>AT3A_Schools_PS!B41</f>
        <v>32-GORAKHPUR</v>
      </c>
      <c r="C41" s="379">
        <v>1080</v>
      </c>
      <c r="D41" s="379">
        <v>32387</v>
      </c>
      <c r="E41" s="379">
        <v>25024</v>
      </c>
      <c r="F41" s="379">
        <v>0</v>
      </c>
      <c r="G41" s="379">
        <v>23</v>
      </c>
      <c r="H41" s="400">
        <f t="shared" si="2"/>
        <v>58514</v>
      </c>
      <c r="I41" s="401">
        <f>AT26A_NoWD_UPS!$J$22</f>
        <v>244</v>
      </c>
      <c r="J41" s="377">
        <f t="shared" si="3"/>
        <v>2141.6120000000001</v>
      </c>
      <c r="K41" s="381">
        <f t="shared" si="4"/>
        <v>1434.88</v>
      </c>
      <c r="L41" s="381">
        <f t="shared" si="5"/>
        <v>706.73199999999997</v>
      </c>
      <c r="M41" s="446"/>
      <c r="N41" s="377">
        <f t="shared" si="6"/>
        <v>142.774</v>
      </c>
      <c r="O41" s="381">
        <f t="shared" si="7"/>
        <v>142.774</v>
      </c>
      <c r="P41" s="381">
        <v>0</v>
      </c>
      <c r="Q41" s="381">
        <v>0</v>
      </c>
      <c r="R41" s="381">
        <v>0</v>
      </c>
      <c r="S41" s="446">
        <v>0</v>
      </c>
    </row>
    <row r="42" spans="1:19" ht="12.75" x14ac:dyDescent="0.2">
      <c r="A42" s="379">
        <f>AT3A_Schools_PS!A42</f>
        <v>33</v>
      </c>
      <c r="B42" s="379" t="str">
        <f>AT3A_Schools_PS!B42</f>
        <v>33-HAMEERPUR</v>
      </c>
      <c r="C42" s="379">
        <v>779</v>
      </c>
      <c r="D42" s="379">
        <v>19982</v>
      </c>
      <c r="E42" s="379">
        <v>5207</v>
      </c>
      <c r="F42" s="379">
        <v>0</v>
      </c>
      <c r="G42" s="379">
        <v>0</v>
      </c>
      <c r="H42" s="400">
        <f t="shared" si="2"/>
        <v>25968</v>
      </c>
      <c r="I42" s="401">
        <f>AT26A_NoWD_UPS!$J$22</f>
        <v>244</v>
      </c>
      <c r="J42" s="377">
        <f t="shared" si="3"/>
        <v>950.42899999999997</v>
      </c>
      <c r="K42" s="381">
        <f t="shared" si="4"/>
        <v>636.78700000000003</v>
      </c>
      <c r="L42" s="381">
        <f t="shared" si="5"/>
        <v>313.642</v>
      </c>
      <c r="M42" s="446"/>
      <c r="N42" s="377">
        <f t="shared" si="6"/>
        <v>63.362000000000002</v>
      </c>
      <c r="O42" s="381">
        <f t="shared" si="7"/>
        <v>63.362000000000002</v>
      </c>
      <c r="P42" s="381">
        <v>0</v>
      </c>
      <c r="Q42" s="381">
        <v>0</v>
      </c>
      <c r="R42" s="381">
        <v>0</v>
      </c>
      <c r="S42" s="446">
        <v>0</v>
      </c>
    </row>
    <row r="43" spans="1:19" ht="12.75" x14ac:dyDescent="0.2">
      <c r="A43" s="379">
        <f>AT3A_Schools_PS!A43</f>
        <v>34</v>
      </c>
      <c r="B43" s="379" t="str">
        <f>AT3A_Schools_PS!B43</f>
        <v>34-HARDOI</v>
      </c>
      <c r="C43" s="379">
        <v>626</v>
      </c>
      <c r="D43" s="379">
        <v>67831</v>
      </c>
      <c r="E43" s="379">
        <v>17272</v>
      </c>
      <c r="F43" s="379">
        <v>0</v>
      </c>
      <c r="G43" s="379">
        <v>0</v>
      </c>
      <c r="H43" s="400">
        <f t="shared" si="2"/>
        <v>85729</v>
      </c>
      <c r="I43" s="401">
        <f>AT26A_NoWD_UPS!$J$22</f>
        <v>244</v>
      </c>
      <c r="J43" s="377">
        <f t="shared" si="3"/>
        <v>3137.681</v>
      </c>
      <c r="K43" s="381">
        <f t="shared" si="4"/>
        <v>2102.2460000000001</v>
      </c>
      <c r="L43" s="381">
        <f t="shared" si="5"/>
        <v>1035.4349999999999</v>
      </c>
      <c r="M43" s="446"/>
      <c r="N43" s="377">
        <f t="shared" si="6"/>
        <v>209.179</v>
      </c>
      <c r="O43" s="381">
        <f t="shared" si="7"/>
        <v>209.179</v>
      </c>
      <c r="P43" s="381">
        <v>0</v>
      </c>
      <c r="Q43" s="381">
        <v>0</v>
      </c>
      <c r="R43" s="381">
        <v>0</v>
      </c>
      <c r="S43" s="446">
        <v>0</v>
      </c>
    </row>
    <row r="44" spans="1:19" ht="12.75" x14ac:dyDescent="0.2">
      <c r="A44" s="379">
        <f>AT3A_Schools_PS!A44</f>
        <v>35</v>
      </c>
      <c r="B44" s="379" t="str">
        <f>AT3A_Schools_PS!B44</f>
        <v>35-HATHRAS</v>
      </c>
      <c r="C44" s="379">
        <v>29</v>
      </c>
      <c r="D44" s="379">
        <v>17437</v>
      </c>
      <c r="E44" s="379">
        <v>7269</v>
      </c>
      <c r="F44" s="379">
        <v>0</v>
      </c>
      <c r="G44" s="379">
        <v>66</v>
      </c>
      <c r="H44" s="400">
        <f t="shared" si="2"/>
        <v>24801</v>
      </c>
      <c r="I44" s="401">
        <f>AT26A_NoWD_UPS!$J$22</f>
        <v>244</v>
      </c>
      <c r="J44" s="377">
        <f t="shared" si="3"/>
        <v>907.71699999999998</v>
      </c>
      <c r="K44" s="381">
        <f t="shared" si="4"/>
        <v>608.16999999999996</v>
      </c>
      <c r="L44" s="381">
        <f t="shared" si="5"/>
        <v>299.54700000000003</v>
      </c>
      <c r="M44" s="446"/>
      <c r="N44" s="377">
        <f t="shared" si="6"/>
        <v>60.514000000000003</v>
      </c>
      <c r="O44" s="381">
        <f t="shared" si="7"/>
        <v>60.514000000000003</v>
      </c>
      <c r="P44" s="381">
        <v>0</v>
      </c>
      <c r="Q44" s="381">
        <v>0</v>
      </c>
      <c r="R44" s="381">
        <v>0</v>
      </c>
      <c r="S44" s="446">
        <v>0</v>
      </c>
    </row>
    <row r="45" spans="1:19" ht="12.75" x14ac:dyDescent="0.2">
      <c r="A45" s="379">
        <f>AT3A_Schools_PS!A45</f>
        <v>36</v>
      </c>
      <c r="B45" s="379" t="str">
        <f>AT3A_Schools_PS!B45</f>
        <v>36-ITAWAH</v>
      </c>
      <c r="C45" s="379">
        <v>379</v>
      </c>
      <c r="D45" s="379">
        <v>18438</v>
      </c>
      <c r="E45" s="379">
        <v>10340</v>
      </c>
      <c r="F45" s="379">
        <v>0</v>
      </c>
      <c r="G45" s="379">
        <v>442</v>
      </c>
      <c r="H45" s="400">
        <f t="shared" si="2"/>
        <v>29599</v>
      </c>
      <c r="I45" s="401">
        <f>AT26A_NoWD_UPS!$J$22</f>
        <v>244</v>
      </c>
      <c r="J45" s="377">
        <f t="shared" si="3"/>
        <v>1083.3230000000001</v>
      </c>
      <c r="K45" s="381">
        <f t="shared" si="4"/>
        <v>725.82600000000002</v>
      </c>
      <c r="L45" s="381">
        <f t="shared" si="5"/>
        <v>357.49700000000001</v>
      </c>
      <c r="M45" s="446"/>
      <c r="N45" s="377">
        <f t="shared" si="6"/>
        <v>72.221999999999994</v>
      </c>
      <c r="O45" s="381">
        <f t="shared" si="7"/>
        <v>72.221999999999994</v>
      </c>
      <c r="P45" s="381">
        <v>0</v>
      </c>
      <c r="Q45" s="381">
        <v>0</v>
      </c>
      <c r="R45" s="381">
        <v>0</v>
      </c>
      <c r="S45" s="446">
        <v>0</v>
      </c>
    </row>
    <row r="46" spans="1:19" ht="12.75" x14ac:dyDescent="0.2">
      <c r="A46" s="379">
        <f>AT3A_Schools_PS!A46</f>
        <v>37</v>
      </c>
      <c r="B46" s="379" t="str">
        <f>AT3A_Schools_PS!B46</f>
        <v>37-J.P. NAGAR</v>
      </c>
      <c r="C46" s="379">
        <v>715</v>
      </c>
      <c r="D46" s="379">
        <v>13817</v>
      </c>
      <c r="E46" s="379">
        <v>10748</v>
      </c>
      <c r="F46" s="379">
        <v>0</v>
      </c>
      <c r="G46" s="379">
        <v>0</v>
      </c>
      <c r="H46" s="400">
        <f t="shared" si="2"/>
        <v>25280</v>
      </c>
      <c r="I46" s="401">
        <f>AT26A_NoWD_UPS!$J$22</f>
        <v>244</v>
      </c>
      <c r="J46" s="377">
        <f t="shared" si="3"/>
        <v>925.24800000000005</v>
      </c>
      <c r="K46" s="381">
        <f t="shared" si="4"/>
        <v>619.91600000000005</v>
      </c>
      <c r="L46" s="381">
        <f t="shared" si="5"/>
        <v>305.33199999999999</v>
      </c>
      <c r="M46" s="446"/>
      <c r="N46" s="377">
        <f t="shared" si="6"/>
        <v>61.683</v>
      </c>
      <c r="O46" s="381">
        <f t="shared" si="7"/>
        <v>61.683</v>
      </c>
      <c r="P46" s="381">
        <v>0</v>
      </c>
      <c r="Q46" s="381">
        <v>0</v>
      </c>
      <c r="R46" s="381">
        <v>0</v>
      </c>
      <c r="S46" s="446">
        <v>0</v>
      </c>
    </row>
    <row r="47" spans="1:19" ht="12.75" x14ac:dyDescent="0.2">
      <c r="A47" s="379">
        <f>AT3A_Schools_PS!A47</f>
        <v>38</v>
      </c>
      <c r="B47" s="379" t="str">
        <f>AT3A_Schools_PS!B47</f>
        <v>38-JALAUN</v>
      </c>
      <c r="C47" s="379">
        <v>576</v>
      </c>
      <c r="D47" s="379">
        <v>19839</v>
      </c>
      <c r="E47" s="379">
        <v>9945</v>
      </c>
      <c r="F47" s="379">
        <v>0</v>
      </c>
      <c r="G47" s="379">
        <v>1047</v>
      </c>
      <c r="H47" s="400">
        <f t="shared" si="2"/>
        <v>31407</v>
      </c>
      <c r="I47" s="401">
        <f>AT26A_NoWD_UPS!$J$22</f>
        <v>244</v>
      </c>
      <c r="J47" s="377">
        <f t="shared" si="3"/>
        <v>1149.4960000000001</v>
      </c>
      <c r="K47" s="381">
        <f t="shared" si="4"/>
        <v>770.16200000000003</v>
      </c>
      <c r="L47" s="381">
        <f t="shared" si="5"/>
        <v>379.334</v>
      </c>
      <c r="M47" s="446"/>
      <c r="N47" s="377">
        <f t="shared" si="6"/>
        <v>76.632999999999996</v>
      </c>
      <c r="O47" s="381">
        <f t="shared" si="7"/>
        <v>76.632999999999996</v>
      </c>
      <c r="P47" s="381">
        <v>0</v>
      </c>
      <c r="Q47" s="381">
        <v>0</v>
      </c>
      <c r="R47" s="381">
        <v>0</v>
      </c>
      <c r="S47" s="446">
        <v>0</v>
      </c>
    </row>
    <row r="48" spans="1:19" ht="12.75" x14ac:dyDescent="0.2">
      <c r="A48" s="379">
        <f>AT3A_Schools_PS!A48</f>
        <v>39</v>
      </c>
      <c r="B48" s="379" t="str">
        <f>AT3A_Schools_PS!B48</f>
        <v>39-JAUNPUR</v>
      </c>
      <c r="C48" s="379">
        <v>166</v>
      </c>
      <c r="D48" s="379">
        <v>52779</v>
      </c>
      <c r="E48" s="379">
        <v>33327</v>
      </c>
      <c r="F48" s="379">
        <v>0</v>
      </c>
      <c r="G48" s="379">
        <v>0</v>
      </c>
      <c r="H48" s="400">
        <f t="shared" si="2"/>
        <v>86272</v>
      </c>
      <c r="I48" s="401">
        <f>AT26A_NoWD_UPS!$J$22</f>
        <v>244</v>
      </c>
      <c r="J48" s="377">
        <f t="shared" si="3"/>
        <v>3157.5549999999998</v>
      </c>
      <c r="K48" s="381">
        <f t="shared" si="4"/>
        <v>2115.5619999999999</v>
      </c>
      <c r="L48" s="381">
        <f t="shared" si="5"/>
        <v>1041.9929999999999</v>
      </c>
      <c r="M48" s="446"/>
      <c r="N48" s="377">
        <f t="shared" si="6"/>
        <v>210.50399999999999</v>
      </c>
      <c r="O48" s="381">
        <f t="shared" si="7"/>
        <v>210.50399999999999</v>
      </c>
      <c r="P48" s="381">
        <v>0</v>
      </c>
      <c r="Q48" s="381">
        <v>0</v>
      </c>
      <c r="R48" s="381">
        <v>0</v>
      </c>
      <c r="S48" s="446">
        <v>0</v>
      </c>
    </row>
    <row r="49" spans="1:19" ht="12.75" x14ac:dyDescent="0.2">
      <c r="A49" s="379">
        <f>AT3A_Schools_PS!A49</f>
        <v>40</v>
      </c>
      <c r="B49" s="379" t="str">
        <f>AT3A_Schools_PS!B49</f>
        <v>40-JHANSI</v>
      </c>
      <c r="C49" s="379">
        <v>816</v>
      </c>
      <c r="D49" s="379">
        <v>27081</v>
      </c>
      <c r="E49" s="379">
        <v>6080</v>
      </c>
      <c r="F49" s="379">
        <v>0</v>
      </c>
      <c r="G49" s="379">
        <v>944</v>
      </c>
      <c r="H49" s="400">
        <f t="shared" si="2"/>
        <v>34921</v>
      </c>
      <c r="I49" s="401">
        <f>AT26A_NoWD_UPS!$J$22</f>
        <v>244</v>
      </c>
      <c r="J49" s="377">
        <f t="shared" si="3"/>
        <v>1278.1089999999999</v>
      </c>
      <c r="K49" s="381">
        <f t="shared" si="4"/>
        <v>856.33299999999997</v>
      </c>
      <c r="L49" s="381">
        <f t="shared" si="5"/>
        <v>421.77600000000001</v>
      </c>
      <c r="M49" s="446"/>
      <c r="N49" s="377">
        <f t="shared" si="6"/>
        <v>85.206999999999994</v>
      </c>
      <c r="O49" s="381">
        <f t="shared" si="7"/>
        <v>85.206999999999994</v>
      </c>
      <c r="P49" s="381">
        <v>0</v>
      </c>
      <c r="Q49" s="381">
        <v>0</v>
      </c>
      <c r="R49" s="381">
        <v>0</v>
      </c>
      <c r="S49" s="446">
        <v>0</v>
      </c>
    </row>
    <row r="50" spans="1:19" ht="12.75" x14ac:dyDescent="0.2">
      <c r="A50" s="379">
        <f>AT3A_Schools_PS!A50</f>
        <v>41</v>
      </c>
      <c r="B50" s="379" t="str">
        <f>AT3A_Schools_PS!B50</f>
        <v>41-KANNAUJ</v>
      </c>
      <c r="C50" s="379">
        <v>133</v>
      </c>
      <c r="D50" s="379">
        <v>20309</v>
      </c>
      <c r="E50" s="379">
        <v>16476</v>
      </c>
      <c r="F50" s="379">
        <v>0</v>
      </c>
      <c r="G50" s="379">
        <v>354</v>
      </c>
      <c r="H50" s="400">
        <f t="shared" si="2"/>
        <v>37272</v>
      </c>
      <c r="I50" s="401">
        <f>AT26A_NoWD_UPS!$J$22</f>
        <v>244</v>
      </c>
      <c r="J50" s="377">
        <f t="shared" si="3"/>
        <v>1364.155</v>
      </c>
      <c r="K50" s="381">
        <f t="shared" si="4"/>
        <v>913.98400000000004</v>
      </c>
      <c r="L50" s="381">
        <f t="shared" si="5"/>
        <v>450.17099999999999</v>
      </c>
      <c r="M50" s="446"/>
      <c r="N50" s="377">
        <f t="shared" si="6"/>
        <v>90.944000000000003</v>
      </c>
      <c r="O50" s="381">
        <f t="shared" si="7"/>
        <v>90.944000000000003</v>
      </c>
      <c r="P50" s="381">
        <v>0</v>
      </c>
      <c r="Q50" s="381">
        <v>0</v>
      </c>
      <c r="R50" s="381">
        <v>0</v>
      </c>
      <c r="S50" s="446">
        <v>0</v>
      </c>
    </row>
    <row r="51" spans="1:19" ht="12.75" x14ac:dyDescent="0.2">
      <c r="A51" s="379">
        <f>AT3A_Schools_PS!A51</f>
        <v>42</v>
      </c>
      <c r="B51" s="379" t="str">
        <f>AT3A_Schools_PS!B51</f>
        <v>42-KANPUR DEHAT</v>
      </c>
      <c r="C51" s="379">
        <v>87</v>
      </c>
      <c r="D51" s="379">
        <v>43360</v>
      </c>
      <c r="E51" s="379">
        <v>9568</v>
      </c>
      <c r="F51" s="379">
        <v>0</v>
      </c>
      <c r="G51" s="379">
        <v>513</v>
      </c>
      <c r="H51" s="400">
        <f t="shared" si="2"/>
        <v>53528</v>
      </c>
      <c r="I51" s="401">
        <f>AT26A_NoWD_UPS!$J$22</f>
        <v>244</v>
      </c>
      <c r="J51" s="377">
        <f t="shared" si="3"/>
        <v>1959.125</v>
      </c>
      <c r="K51" s="381">
        <f t="shared" si="4"/>
        <v>1312.614</v>
      </c>
      <c r="L51" s="381">
        <f t="shared" si="5"/>
        <v>646.51099999999997</v>
      </c>
      <c r="M51" s="446"/>
      <c r="N51" s="377">
        <f t="shared" si="6"/>
        <v>130.608</v>
      </c>
      <c r="O51" s="381">
        <f t="shared" si="7"/>
        <v>130.608</v>
      </c>
      <c r="P51" s="381">
        <v>0</v>
      </c>
      <c r="Q51" s="381">
        <v>0</v>
      </c>
      <c r="R51" s="381">
        <v>0</v>
      </c>
      <c r="S51" s="446">
        <v>0</v>
      </c>
    </row>
    <row r="52" spans="1:19" ht="12.75" x14ac:dyDescent="0.2">
      <c r="A52" s="379">
        <f>AT3A_Schools_PS!A52</f>
        <v>43</v>
      </c>
      <c r="B52" s="379" t="str">
        <f>AT3A_Schools_PS!B52</f>
        <v>43-KANPUR NAGAR</v>
      </c>
      <c r="C52" s="379">
        <v>297</v>
      </c>
      <c r="D52" s="379">
        <v>22693</v>
      </c>
      <c r="E52" s="379">
        <v>16315</v>
      </c>
      <c r="F52" s="379">
        <v>0</v>
      </c>
      <c r="G52" s="379">
        <v>0</v>
      </c>
      <c r="H52" s="400">
        <f t="shared" si="2"/>
        <v>39305</v>
      </c>
      <c r="I52" s="401">
        <f>AT26A_NoWD_UPS!$J$22</f>
        <v>244</v>
      </c>
      <c r="J52" s="377">
        <f t="shared" si="3"/>
        <v>1438.5630000000001</v>
      </c>
      <c r="K52" s="381">
        <f t="shared" si="4"/>
        <v>963.83699999999999</v>
      </c>
      <c r="L52" s="381">
        <f t="shared" si="5"/>
        <v>474.726</v>
      </c>
      <c r="M52" s="446"/>
      <c r="N52" s="377">
        <f t="shared" si="6"/>
        <v>95.903999999999996</v>
      </c>
      <c r="O52" s="381">
        <f t="shared" si="7"/>
        <v>95.903999999999996</v>
      </c>
      <c r="P52" s="381">
        <v>0</v>
      </c>
      <c r="Q52" s="381">
        <v>0</v>
      </c>
      <c r="R52" s="381">
        <v>0</v>
      </c>
      <c r="S52" s="446">
        <v>0</v>
      </c>
    </row>
    <row r="53" spans="1:19" ht="12.75" x14ac:dyDescent="0.2">
      <c r="A53" s="379">
        <f>AT3A_Schools_PS!A53</f>
        <v>44</v>
      </c>
      <c r="B53" s="379" t="str">
        <f>AT3A_Schools_PS!B53</f>
        <v>44-KAAS GANJ</v>
      </c>
      <c r="C53" s="379">
        <v>241</v>
      </c>
      <c r="D53" s="379">
        <v>17037</v>
      </c>
      <c r="E53" s="379">
        <v>4215</v>
      </c>
      <c r="F53" s="379">
        <v>0</v>
      </c>
      <c r="G53" s="379">
        <v>1369</v>
      </c>
      <c r="H53" s="400">
        <f t="shared" si="2"/>
        <v>22862</v>
      </c>
      <c r="I53" s="401">
        <f>AT26A_NoWD_UPS!$J$22</f>
        <v>244</v>
      </c>
      <c r="J53" s="377">
        <f t="shared" si="3"/>
        <v>836.74900000000002</v>
      </c>
      <c r="K53" s="381">
        <f t="shared" si="4"/>
        <v>560.62199999999996</v>
      </c>
      <c r="L53" s="381">
        <f t="shared" si="5"/>
        <v>276.12700000000001</v>
      </c>
      <c r="M53" s="446"/>
      <c r="N53" s="377">
        <f t="shared" si="6"/>
        <v>55.783000000000001</v>
      </c>
      <c r="O53" s="381">
        <f t="shared" si="7"/>
        <v>55.783000000000001</v>
      </c>
      <c r="P53" s="381">
        <v>0</v>
      </c>
      <c r="Q53" s="381">
        <v>0</v>
      </c>
      <c r="R53" s="381">
        <v>0</v>
      </c>
      <c r="S53" s="446">
        <v>0</v>
      </c>
    </row>
    <row r="54" spans="1:19" ht="12.75" x14ac:dyDescent="0.2">
      <c r="A54" s="379">
        <f>AT3A_Schools_PS!A54</f>
        <v>45</v>
      </c>
      <c r="B54" s="379" t="str">
        <f>AT3A_Schools_PS!B54</f>
        <v>45-KAUSHAMBI</v>
      </c>
      <c r="C54" s="379">
        <v>70</v>
      </c>
      <c r="D54" s="379">
        <v>16473</v>
      </c>
      <c r="E54" s="379">
        <v>5168</v>
      </c>
      <c r="F54" s="379">
        <v>0</v>
      </c>
      <c r="G54" s="379">
        <v>1744</v>
      </c>
      <c r="H54" s="400">
        <f t="shared" si="2"/>
        <v>23455</v>
      </c>
      <c r="I54" s="401">
        <f>AT26A_NoWD_UPS!$J$22</f>
        <v>244</v>
      </c>
      <c r="J54" s="377">
        <f t="shared" si="3"/>
        <v>858.45299999999997</v>
      </c>
      <c r="K54" s="381">
        <f t="shared" si="4"/>
        <v>575.16399999999999</v>
      </c>
      <c r="L54" s="381">
        <f t="shared" si="5"/>
        <v>283.28899999999999</v>
      </c>
      <c r="M54" s="446"/>
      <c r="N54" s="377">
        <f t="shared" si="6"/>
        <v>57.23</v>
      </c>
      <c r="O54" s="381">
        <f t="shared" si="7"/>
        <v>57.23</v>
      </c>
      <c r="P54" s="381">
        <v>0</v>
      </c>
      <c r="Q54" s="381">
        <v>0</v>
      </c>
      <c r="R54" s="381">
        <v>0</v>
      </c>
      <c r="S54" s="446">
        <v>0</v>
      </c>
    </row>
    <row r="55" spans="1:19" ht="12.75" x14ac:dyDescent="0.2">
      <c r="A55" s="379">
        <f>AT3A_Schools_PS!A55</f>
        <v>46</v>
      </c>
      <c r="B55" s="379" t="str">
        <f>AT3A_Schools_PS!B55</f>
        <v>46-KUSHINAGAR</v>
      </c>
      <c r="C55" s="379">
        <v>249</v>
      </c>
      <c r="D55" s="379">
        <v>26985</v>
      </c>
      <c r="E55" s="379">
        <v>19513</v>
      </c>
      <c r="F55" s="379">
        <v>0</v>
      </c>
      <c r="G55" s="379">
        <v>205</v>
      </c>
      <c r="H55" s="400">
        <f t="shared" si="2"/>
        <v>46952</v>
      </c>
      <c r="I55" s="401">
        <f>AT26A_NoWD_UPS!$J$22</f>
        <v>244</v>
      </c>
      <c r="J55" s="377">
        <f t="shared" si="3"/>
        <v>1718.443</v>
      </c>
      <c r="K55" s="381">
        <f t="shared" si="4"/>
        <v>1151.357</v>
      </c>
      <c r="L55" s="381">
        <f t="shared" si="5"/>
        <v>567.08600000000001</v>
      </c>
      <c r="M55" s="446"/>
      <c r="N55" s="377">
        <f t="shared" si="6"/>
        <v>114.563</v>
      </c>
      <c r="O55" s="381">
        <f t="shared" si="7"/>
        <v>114.563</v>
      </c>
      <c r="P55" s="381">
        <v>0</v>
      </c>
      <c r="Q55" s="381">
        <v>0</v>
      </c>
      <c r="R55" s="381">
        <v>0</v>
      </c>
      <c r="S55" s="446">
        <v>0</v>
      </c>
    </row>
    <row r="56" spans="1:19" ht="12.75" x14ac:dyDescent="0.2">
      <c r="A56" s="379">
        <f>AT3A_Schools_PS!A56</f>
        <v>47</v>
      </c>
      <c r="B56" s="379" t="str">
        <f>AT3A_Schools_PS!B56</f>
        <v>47-LAKHIMPUR KHERI</v>
      </c>
      <c r="C56" s="379">
        <v>1295</v>
      </c>
      <c r="D56" s="379">
        <v>80781</v>
      </c>
      <c r="E56" s="379">
        <v>16517</v>
      </c>
      <c r="F56" s="379">
        <v>0</v>
      </c>
      <c r="G56" s="379">
        <v>0</v>
      </c>
      <c r="H56" s="400">
        <f t="shared" si="2"/>
        <v>98593</v>
      </c>
      <c r="I56" s="401">
        <f>AT26A_NoWD_UPS!$J$22</f>
        <v>244</v>
      </c>
      <c r="J56" s="377">
        <f t="shared" si="3"/>
        <v>3608.5039999999999</v>
      </c>
      <c r="K56" s="381">
        <f t="shared" si="4"/>
        <v>2417.6979999999999</v>
      </c>
      <c r="L56" s="381">
        <f t="shared" si="5"/>
        <v>1190.806</v>
      </c>
      <c r="M56" s="446"/>
      <c r="N56" s="377">
        <f t="shared" si="6"/>
        <v>240.56700000000001</v>
      </c>
      <c r="O56" s="381">
        <f t="shared" si="7"/>
        <v>240.56700000000001</v>
      </c>
      <c r="P56" s="381">
        <v>0</v>
      </c>
      <c r="Q56" s="381">
        <v>0</v>
      </c>
      <c r="R56" s="381">
        <v>0</v>
      </c>
      <c r="S56" s="446">
        <v>0</v>
      </c>
    </row>
    <row r="57" spans="1:19" ht="12.75" x14ac:dyDescent="0.2">
      <c r="A57" s="379">
        <f>AT3A_Schools_PS!A57</f>
        <v>48</v>
      </c>
      <c r="B57" s="379" t="str">
        <f>AT3A_Schools_PS!B57</f>
        <v>48-LALITPUR</v>
      </c>
      <c r="C57" s="379">
        <v>979</v>
      </c>
      <c r="D57" s="379">
        <v>32573</v>
      </c>
      <c r="E57" s="379">
        <v>837</v>
      </c>
      <c r="F57" s="379">
        <v>0</v>
      </c>
      <c r="G57" s="379">
        <v>1631</v>
      </c>
      <c r="H57" s="400">
        <f t="shared" si="2"/>
        <v>36020</v>
      </c>
      <c r="I57" s="401">
        <f>AT26A_NoWD_UPS!$J$22</f>
        <v>244</v>
      </c>
      <c r="J57" s="377">
        <f t="shared" si="3"/>
        <v>1318.3320000000001</v>
      </c>
      <c r="K57" s="381">
        <f t="shared" si="4"/>
        <v>883.28200000000004</v>
      </c>
      <c r="L57" s="381">
        <f t="shared" si="5"/>
        <v>435.05</v>
      </c>
      <c r="M57" s="446"/>
      <c r="N57" s="377">
        <f t="shared" si="6"/>
        <v>87.888999999999996</v>
      </c>
      <c r="O57" s="381">
        <f t="shared" si="7"/>
        <v>87.888999999999996</v>
      </c>
      <c r="P57" s="381">
        <v>0</v>
      </c>
      <c r="Q57" s="381">
        <v>0</v>
      </c>
      <c r="R57" s="381">
        <v>0</v>
      </c>
      <c r="S57" s="446">
        <v>0</v>
      </c>
    </row>
    <row r="58" spans="1:19" ht="12.75" x14ac:dyDescent="0.2">
      <c r="A58" s="379">
        <f>AT3A_Schools_PS!A58</f>
        <v>49</v>
      </c>
      <c r="B58" s="379" t="str">
        <f>AT3A_Schools_PS!B58</f>
        <v>49-LUCKNOW</v>
      </c>
      <c r="C58" s="379">
        <v>1514</v>
      </c>
      <c r="D58" s="379">
        <v>27561</v>
      </c>
      <c r="E58" s="379">
        <v>11047</v>
      </c>
      <c r="F58" s="379">
        <v>0</v>
      </c>
      <c r="G58" s="379">
        <v>98</v>
      </c>
      <c r="H58" s="400">
        <f t="shared" si="2"/>
        <v>40220</v>
      </c>
      <c r="I58" s="401">
        <f>AT26A_NoWD_UPS!$J$22</f>
        <v>244</v>
      </c>
      <c r="J58" s="377">
        <f t="shared" si="3"/>
        <v>1472.0519999999999</v>
      </c>
      <c r="K58" s="381">
        <f t="shared" si="4"/>
        <v>986.27499999999998</v>
      </c>
      <c r="L58" s="381">
        <f t="shared" si="5"/>
        <v>485.77699999999999</v>
      </c>
      <c r="M58" s="446"/>
      <c r="N58" s="377">
        <f t="shared" si="6"/>
        <v>98.137</v>
      </c>
      <c r="O58" s="381">
        <f t="shared" si="7"/>
        <v>98.137</v>
      </c>
      <c r="P58" s="381">
        <v>0</v>
      </c>
      <c r="Q58" s="381">
        <v>0</v>
      </c>
      <c r="R58" s="381">
        <v>0</v>
      </c>
      <c r="S58" s="446">
        <v>0</v>
      </c>
    </row>
    <row r="59" spans="1:19" ht="12.75" x14ac:dyDescent="0.2">
      <c r="A59" s="379">
        <f>AT3A_Schools_PS!A59</f>
        <v>50</v>
      </c>
      <c r="B59" s="379" t="str">
        <f>AT3A_Schools_PS!B59</f>
        <v>50-MAHOBA</v>
      </c>
      <c r="C59" s="379">
        <v>470</v>
      </c>
      <c r="D59" s="379">
        <v>19807</v>
      </c>
      <c r="E59" s="379">
        <v>2267</v>
      </c>
      <c r="F59" s="379">
        <v>0</v>
      </c>
      <c r="G59" s="379">
        <v>1454</v>
      </c>
      <c r="H59" s="400">
        <f t="shared" si="2"/>
        <v>23998</v>
      </c>
      <c r="I59" s="401">
        <f>AT26A_NoWD_UPS!$J$22</f>
        <v>244</v>
      </c>
      <c r="J59" s="377">
        <f t="shared" si="3"/>
        <v>878.327</v>
      </c>
      <c r="K59" s="381">
        <f t="shared" si="4"/>
        <v>588.47900000000004</v>
      </c>
      <c r="L59" s="381">
        <f t="shared" si="5"/>
        <v>289.84800000000001</v>
      </c>
      <c r="M59" s="446"/>
      <c r="N59" s="377">
        <f t="shared" si="6"/>
        <v>58.555</v>
      </c>
      <c r="O59" s="381">
        <f t="shared" si="7"/>
        <v>58.555</v>
      </c>
      <c r="P59" s="381">
        <v>0</v>
      </c>
      <c r="Q59" s="381">
        <v>0</v>
      </c>
      <c r="R59" s="381">
        <v>0</v>
      </c>
      <c r="S59" s="446">
        <v>0</v>
      </c>
    </row>
    <row r="60" spans="1:19" ht="12.75" x14ac:dyDescent="0.2">
      <c r="A60" s="379">
        <f>AT3A_Schools_PS!A60</f>
        <v>51</v>
      </c>
      <c r="B60" s="379" t="str">
        <f>AT3A_Schools_PS!B60</f>
        <v>51-MAHRAJGANJ</v>
      </c>
      <c r="C60" s="379">
        <v>702</v>
      </c>
      <c r="D60" s="379">
        <v>28006</v>
      </c>
      <c r="E60" s="379">
        <v>18708</v>
      </c>
      <c r="F60" s="379">
        <v>0</v>
      </c>
      <c r="G60" s="379">
        <v>0</v>
      </c>
      <c r="H60" s="400">
        <f t="shared" si="2"/>
        <v>47416</v>
      </c>
      <c r="I60" s="401">
        <f>AT26A_NoWD_UPS!$J$22</f>
        <v>244</v>
      </c>
      <c r="J60" s="377">
        <f t="shared" si="3"/>
        <v>1735.4259999999999</v>
      </c>
      <c r="K60" s="381">
        <f t="shared" si="4"/>
        <v>1162.7349999999999</v>
      </c>
      <c r="L60" s="381">
        <f t="shared" si="5"/>
        <v>572.69100000000003</v>
      </c>
      <c r="M60" s="446"/>
      <c r="N60" s="377">
        <f t="shared" si="6"/>
        <v>115.69499999999999</v>
      </c>
      <c r="O60" s="381">
        <f t="shared" si="7"/>
        <v>115.69499999999999</v>
      </c>
      <c r="P60" s="381">
        <v>0</v>
      </c>
      <c r="Q60" s="381">
        <v>0</v>
      </c>
      <c r="R60" s="381">
        <v>0</v>
      </c>
      <c r="S60" s="446">
        <v>0</v>
      </c>
    </row>
    <row r="61" spans="1:19" ht="12.75" x14ac:dyDescent="0.2">
      <c r="A61" s="379">
        <f>AT3A_Schools_PS!A61</f>
        <v>52</v>
      </c>
      <c r="B61" s="379" t="str">
        <f>AT3A_Schools_PS!B61</f>
        <v>52-MAINPURI</v>
      </c>
      <c r="C61" s="379">
        <v>251</v>
      </c>
      <c r="D61" s="379">
        <v>19011</v>
      </c>
      <c r="E61" s="379">
        <v>2096</v>
      </c>
      <c r="F61" s="379">
        <v>0</v>
      </c>
      <c r="G61" s="379">
        <v>0</v>
      </c>
      <c r="H61" s="400">
        <f t="shared" si="2"/>
        <v>21358</v>
      </c>
      <c r="I61" s="401">
        <f>AT26A_NoWD_UPS!$J$22</f>
        <v>244</v>
      </c>
      <c r="J61" s="377">
        <f t="shared" si="3"/>
        <v>781.70299999999997</v>
      </c>
      <c r="K61" s="381">
        <f t="shared" si="4"/>
        <v>523.74099999999999</v>
      </c>
      <c r="L61" s="381">
        <f t="shared" si="5"/>
        <v>257.96199999999999</v>
      </c>
      <c r="M61" s="446"/>
      <c r="N61" s="377">
        <f t="shared" si="6"/>
        <v>52.113999999999997</v>
      </c>
      <c r="O61" s="381">
        <f t="shared" si="7"/>
        <v>52.113999999999997</v>
      </c>
      <c r="P61" s="381">
        <v>0</v>
      </c>
      <c r="Q61" s="381">
        <v>0</v>
      </c>
      <c r="R61" s="381">
        <v>0</v>
      </c>
      <c r="S61" s="446">
        <v>0</v>
      </c>
    </row>
    <row r="62" spans="1:19" ht="12.75" x14ac:dyDescent="0.2">
      <c r="A62" s="379">
        <f>AT3A_Schools_PS!A62</f>
        <v>53</v>
      </c>
      <c r="B62" s="379" t="str">
        <f>AT3A_Schools_PS!B62</f>
        <v>53-MATHURA</v>
      </c>
      <c r="C62" s="379">
        <v>377</v>
      </c>
      <c r="D62" s="379">
        <v>19327</v>
      </c>
      <c r="E62" s="379">
        <v>9083</v>
      </c>
      <c r="F62" s="379">
        <v>0</v>
      </c>
      <c r="G62" s="379">
        <v>3715</v>
      </c>
      <c r="H62" s="400">
        <f t="shared" si="2"/>
        <v>32502</v>
      </c>
      <c r="I62" s="401">
        <f>AT26A_NoWD_UPS!$J$22</f>
        <v>244</v>
      </c>
      <c r="J62" s="377">
        <f t="shared" si="3"/>
        <v>1189.5730000000001</v>
      </c>
      <c r="K62" s="381">
        <f t="shared" si="4"/>
        <v>797.01400000000001</v>
      </c>
      <c r="L62" s="381">
        <f t="shared" si="5"/>
        <v>392.55900000000003</v>
      </c>
      <c r="M62" s="446"/>
      <c r="N62" s="377">
        <f t="shared" si="6"/>
        <v>79.305000000000007</v>
      </c>
      <c r="O62" s="381">
        <f t="shared" si="7"/>
        <v>79.305000000000007</v>
      </c>
      <c r="P62" s="381">
        <v>0</v>
      </c>
      <c r="Q62" s="381">
        <v>0</v>
      </c>
      <c r="R62" s="381">
        <v>0</v>
      </c>
      <c r="S62" s="446">
        <v>0</v>
      </c>
    </row>
    <row r="63" spans="1:19" ht="12.75" x14ac:dyDescent="0.2">
      <c r="A63" s="379">
        <f>AT3A_Schools_PS!A63</f>
        <v>54</v>
      </c>
      <c r="B63" s="379" t="str">
        <f>AT3A_Schools_PS!B63</f>
        <v>54-MAU</v>
      </c>
      <c r="C63" s="379">
        <v>56</v>
      </c>
      <c r="D63" s="379">
        <v>32570</v>
      </c>
      <c r="E63" s="379">
        <v>10593</v>
      </c>
      <c r="F63" s="379">
        <v>0</v>
      </c>
      <c r="G63" s="379">
        <v>78</v>
      </c>
      <c r="H63" s="400">
        <f t="shared" si="2"/>
        <v>43297</v>
      </c>
      <c r="I63" s="401">
        <f>AT26A_NoWD_UPS!$J$22</f>
        <v>244</v>
      </c>
      <c r="J63" s="377">
        <f t="shared" si="3"/>
        <v>1584.67</v>
      </c>
      <c r="K63" s="381">
        <f t="shared" si="4"/>
        <v>1061.729</v>
      </c>
      <c r="L63" s="381">
        <f t="shared" si="5"/>
        <v>522.94100000000003</v>
      </c>
      <c r="M63" s="446"/>
      <c r="N63" s="377">
        <f t="shared" si="6"/>
        <v>105.645</v>
      </c>
      <c r="O63" s="381">
        <f t="shared" si="7"/>
        <v>105.645</v>
      </c>
      <c r="P63" s="381">
        <v>0</v>
      </c>
      <c r="Q63" s="381">
        <v>0</v>
      </c>
      <c r="R63" s="381">
        <v>0</v>
      </c>
      <c r="S63" s="446">
        <v>0</v>
      </c>
    </row>
    <row r="64" spans="1:19" ht="12.75" x14ac:dyDescent="0.2">
      <c r="A64" s="379">
        <f>AT3A_Schools_PS!A64</f>
        <v>55</v>
      </c>
      <c r="B64" s="379" t="str">
        <f>AT3A_Schools_PS!B64</f>
        <v>55-MEERUT</v>
      </c>
      <c r="C64" s="379">
        <v>808</v>
      </c>
      <c r="D64" s="379">
        <v>15229</v>
      </c>
      <c r="E64" s="379">
        <v>23193</v>
      </c>
      <c r="F64" s="379">
        <v>0</v>
      </c>
      <c r="G64" s="379">
        <v>419</v>
      </c>
      <c r="H64" s="400">
        <f t="shared" si="2"/>
        <v>39649</v>
      </c>
      <c r="I64" s="401">
        <f>AT26A_NoWD_UPS!$J$22</f>
        <v>244</v>
      </c>
      <c r="J64" s="377">
        <f t="shared" si="3"/>
        <v>1451.153</v>
      </c>
      <c r="K64" s="381">
        <f t="shared" si="4"/>
        <v>972.27300000000002</v>
      </c>
      <c r="L64" s="381">
        <f t="shared" si="5"/>
        <v>478.88</v>
      </c>
      <c r="M64" s="446"/>
      <c r="N64" s="377">
        <f t="shared" si="6"/>
        <v>96.744</v>
      </c>
      <c r="O64" s="381">
        <f t="shared" si="7"/>
        <v>96.744</v>
      </c>
      <c r="P64" s="381">
        <v>0</v>
      </c>
      <c r="Q64" s="381">
        <v>0</v>
      </c>
      <c r="R64" s="381">
        <v>0</v>
      </c>
      <c r="S64" s="446">
        <v>0</v>
      </c>
    </row>
    <row r="65" spans="1:19" ht="12.75" x14ac:dyDescent="0.2">
      <c r="A65" s="379">
        <f>AT3A_Schools_PS!A65</f>
        <v>56</v>
      </c>
      <c r="B65" s="379" t="str">
        <f>AT3A_Schools_PS!B65</f>
        <v>56-MIRZAPUR</v>
      </c>
      <c r="C65" s="379">
        <v>657</v>
      </c>
      <c r="D65" s="379">
        <v>40246</v>
      </c>
      <c r="E65" s="379">
        <v>11016</v>
      </c>
      <c r="F65" s="379">
        <v>0</v>
      </c>
      <c r="G65" s="379">
        <v>182</v>
      </c>
      <c r="H65" s="400">
        <f t="shared" si="2"/>
        <v>52101</v>
      </c>
      <c r="I65" s="401">
        <f>AT26A_NoWD_UPS!$J$22</f>
        <v>244</v>
      </c>
      <c r="J65" s="377">
        <f t="shared" si="3"/>
        <v>1906.8969999999999</v>
      </c>
      <c r="K65" s="381">
        <f t="shared" si="4"/>
        <v>1277.6210000000001</v>
      </c>
      <c r="L65" s="381">
        <f t="shared" si="5"/>
        <v>629.27599999999995</v>
      </c>
      <c r="M65" s="446"/>
      <c r="N65" s="377">
        <f t="shared" si="6"/>
        <v>127.126</v>
      </c>
      <c r="O65" s="381">
        <f t="shared" si="7"/>
        <v>127.126</v>
      </c>
      <c r="P65" s="381">
        <v>0</v>
      </c>
      <c r="Q65" s="381">
        <v>0</v>
      </c>
      <c r="R65" s="381">
        <v>0</v>
      </c>
      <c r="S65" s="446">
        <v>0</v>
      </c>
    </row>
    <row r="66" spans="1:19" ht="12.75" x14ac:dyDescent="0.2">
      <c r="A66" s="379">
        <f>AT3A_Schools_PS!A66</f>
        <v>57</v>
      </c>
      <c r="B66" s="379" t="str">
        <f>AT3A_Schools_PS!B66</f>
        <v>57-MORADABAD</v>
      </c>
      <c r="C66" s="379">
        <v>1153</v>
      </c>
      <c r="D66" s="379">
        <v>22619</v>
      </c>
      <c r="E66" s="379">
        <v>13527</v>
      </c>
      <c r="F66" s="379">
        <v>0</v>
      </c>
      <c r="G66" s="379">
        <v>0</v>
      </c>
      <c r="H66" s="400">
        <f t="shared" si="2"/>
        <v>37299</v>
      </c>
      <c r="I66" s="401">
        <f>AT26A_NoWD_UPS!$J$22</f>
        <v>244</v>
      </c>
      <c r="J66" s="377">
        <f t="shared" si="3"/>
        <v>1365.143</v>
      </c>
      <c r="K66" s="381">
        <f t="shared" si="4"/>
        <v>914.64599999999996</v>
      </c>
      <c r="L66" s="381">
        <f t="shared" si="5"/>
        <v>450.49700000000001</v>
      </c>
      <c r="M66" s="446"/>
      <c r="N66" s="377">
        <f t="shared" si="6"/>
        <v>91.01</v>
      </c>
      <c r="O66" s="381">
        <f t="shared" si="7"/>
        <v>91.01</v>
      </c>
      <c r="P66" s="381">
        <v>0</v>
      </c>
      <c r="Q66" s="381">
        <v>0</v>
      </c>
      <c r="R66" s="381">
        <v>0</v>
      </c>
      <c r="S66" s="446">
        <v>0</v>
      </c>
    </row>
    <row r="67" spans="1:19" ht="12.75" x14ac:dyDescent="0.2">
      <c r="A67" s="379">
        <f>AT3A_Schools_PS!A67</f>
        <v>58</v>
      </c>
      <c r="B67" s="379" t="str">
        <f>AT3A_Schools_PS!B67</f>
        <v>58-MUZAFFARNAGAR</v>
      </c>
      <c r="C67" s="379">
        <v>27</v>
      </c>
      <c r="D67" s="379">
        <v>18247</v>
      </c>
      <c r="E67" s="379">
        <v>5272</v>
      </c>
      <c r="F67" s="379">
        <v>0</v>
      </c>
      <c r="G67" s="379">
        <v>0</v>
      </c>
      <c r="H67" s="400">
        <f t="shared" si="2"/>
        <v>23546</v>
      </c>
      <c r="I67" s="401">
        <f>AT26A_NoWD_UPS!$J$22</f>
        <v>244</v>
      </c>
      <c r="J67" s="377">
        <f t="shared" si="3"/>
        <v>861.78399999999999</v>
      </c>
      <c r="K67" s="381">
        <f t="shared" si="4"/>
        <v>577.39499999999998</v>
      </c>
      <c r="L67" s="381">
        <f t="shared" si="5"/>
        <v>284.38900000000001</v>
      </c>
      <c r="M67" s="446"/>
      <c r="N67" s="377">
        <f t="shared" si="6"/>
        <v>57.451999999999998</v>
      </c>
      <c r="O67" s="381">
        <f t="shared" si="7"/>
        <v>57.451999999999998</v>
      </c>
      <c r="P67" s="381">
        <v>0</v>
      </c>
      <c r="Q67" s="381">
        <v>0</v>
      </c>
      <c r="R67" s="381">
        <v>0</v>
      </c>
      <c r="S67" s="446">
        <v>0</v>
      </c>
    </row>
    <row r="68" spans="1:19" ht="12.75" x14ac:dyDescent="0.2">
      <c r="A68" s="379">
        <f>AT3A_Schools_PS!A68</f>
        <v>59</v>
      </c>
      <c r="B68" s="379" t="str">
        <f>AT3A_Schools_PS!B68</f>
        <v>59-PILIBHIT</v>
      </c>
      <c r="C68" s="379">
        <v>926</v>
      </c>
      <c r="D68" s="379">
        <v>26933</v>
      </c>
      <c r="E68" s="379">
        <v>3086</v>
      </c>
      <c r="F68" s="379">
        <v>0</v>
      </c>
      <c r="G68" s="379">
        <v>1600</v>
      </c>
      <c r="H68" s="400">
        <f t="shared" si="2"/>
        <v>32545</v>
      </c>
      <c r="I68" s="401">
        <f>AT26A_NoWD_UPS!$J$22</f>
        <v>244</v>
      </c>
      <c r="J68" s="377">
        <f t="shared" si="3"/>
        <v>1191.1469999999999</v>
      </c>
      <c r="K68" s="381">
        <f t="shared" si="4"/>
        <v>798.06799999999998</v>
      </c>
      <c r="L68" s="381">
        <f t="shared" si="5"/>
        <v>393.07900000000001</v>
      </c>
      <c r="M68" s="446"/>
      <c r="N68" s="377">
        <f t="shared" si="6"/>
        <v>79.41</v>
      </c>
      <c r="O68" s="381">
        <f t="shared" si="7"/>
        <v>79.41</v>
      </c>
      <c r="P68" s="381">
        <v>0</v>
      </c>
      <c r="Q68" s="381">
        <v>0</v>
      </c>
      <c r="R68" s="381">
        <v>0</v>
      </c>
      <c r="S68" s="446">
        <v>0</v>
      </c>
    </row>
    <row r="69" spans="1:19" ht="12.75" x14ac:dyDescent="0.2">
      <c r="A69" s="379">
        <f>AT3A_Schools_PS!A69</f>
        <v>60</v>
      </c>
      <c r="B69" s="379" t="str">
        <f>AT3A_Schools_PS!B69</f>
        <v>60-PRATAPGARH</v>
      </c>
      <c r="C69" s="379">
        <v>1275</v>
      </c>
      <c r="D69" s="379">
        <v>30564</v>
      </c>
      <c r="E69" s="379">
        <v>29367</v>
      </c>
      <c r="F69" s="379">
        <v>0</v>
      </c>
      <c r="G69" s="379">
        <v>0</v>
      </c>
      <c r="H69" s="400">
        <f t="shared" si="2"/>
        <v>61206</v>
      </c>
      <c r="I69" s="401">
        <f>AT26A_NoWD_UPS!$J$22</f>
        <v>244</v>
      </c>
      <c r="J69" s="377">
        <f t="shared" si="3"/>
        <v>2240.14</v>
      </c>
      <c r="K69" s="381">
        <f t="shared" si="4"/>
        <v>1500.894</v>
      </c>
      <c r="L69" s="381">
        <f t="shared" si="5"/>
        <v>739.24599999999998</v>
      </c>
      <c r="M69" s="446"/>
      <c r="N69" s="377">
        <f t="shared" si="6"/>
        <v>149.34299999999999</v>
      </c>
      <c r="O69" s="381">
        <f t="shared" si="7"/>
        <v>149.34299999999999</v>
      </c>
      <c r="P69" s="381">
        <v>0</v>
      </c>
      <c r="Q69" s="381">
        <v>0</v>
      </c>
      <c r="R69" s="381">
        <v>0</v>
      </c>
      <c r="S69" s="446">
        <v>0</v>
      </c>
    </row>
    <row r="70" spans="1:19" ht="12.75" x14ac:dyDescent="0.2">
      <c r="A70" s="379">
        <f>AT3A_Schools_PS!A70</f>
        <v>61</v>
      </c>
      <c r="B70" s="379" t="str">
        <f>AT3A_Schools_PS!B70</f>
        <v>61-RAI BAREILY</v>
      </c>
      <c r="C70" s="379">
        <v>767</v>
      </c>
      <c r="D70" s="379">
        <v>33182</v>
      </c>
      <c r="E70" s="379">
        <v>9526</v>
      </c>
      <c r="F70" s="379">
        <v>0</v>
      </c>
      <c r="G70" s="379">
        <v>0</v>
      </c>
      <c r="H70" s="400">
        <f t="shared" si="2"/>
        <v>43475</v>
      </c>
      <c r="I70" s="401">
        <f>AT26A_NoWD_UPS!$J$22</f>
        <v>244</v>
      </c>
      <c r="J70" s="377">
        <f t="shared" si="3"/>
        <v>1591.1849999999999</v>
      </c>
      <c r="K70" s="381">
        <f t="shared" si="4"/>
        <v>1066.0940000000001</v>
      </c>
      <c r="L70" s="381">
        <f t="shared" si="5"/>
        <v>525.09100000000001</v>
      </c>
      <c r="M70" s="446"/>
      <c r="N70" s="377">
        <f t="shared" si="6"/>
        <v>106.07899999999999</v>
      </c>
      <c r="O70" s="381">
        <f t="shared" si="7"/>
        <v>106.07899999999999</v>
      </c>
      <c r="P70" s="381">
        <v>0</v>
      </c>
      <c r="Q70" s="381">
        <v>0</v>
      </c>
      <c r="R70" s="381">
        <v>0</v>
      </c>
      <c r="S70" s="446">
        <v>0</v>
      </c>
    </row>
    <row r="71" spans="1:19" ht="12.75" x14ac:dyDescent="0.2">
      <c r="A71" s="379">
        <f>AT3A_Schools_PS!A71</f>
        <v>62</v>
      </c>
      <c r="B71" s="379" t="str">
        <f>AT3A_Schools_PS!B71</f>
        <v>62-RAMPUR</v>
      </c>
      <c r="C71" s="379">
        <v>3101</v>
      </c>
      <c r="D71" s="379">
        <v>18288</v>
      </c>
      <c r="E71" s="379">
        <v>5912</v>
      </c>
      <c r="F71" s="379">
        <v>0</v>
      </c>
      <c r="G71" s="379">
        <v>0</v>
      </c>
      <c r="H71" s="400">
        <f t="shared" si="2"/>
        <v>27301</v>
      </c>
      <c r="I71" s="401">
        <f>AT26A_NoWD_UPS!$J$22</f>
        <v>244</v>
      </c>
      <c r="J71" s="377">
        <f t="shared" si="3"/>
        <v>999.21699999999998</v>
      </c>
      <c r="K71" s="381">
        <f t="shared" si="4"/>
        <v>669.47500000000002</v>
      </c>
      <c r="L71" s="381">
        <f t="shared" si="5"/>
        <v>329.74200000000002</v>
      </c>
      <c r="M71" s="446"/>
      <c r="N71" s="377">
        <f t="shared" si="6"/>
        <v>66.614000000000004</v>
      </c>
      <c r="O71" s="381">
        <f t="shared" si="7"/>
        <v>66.614000000000004</v>
      </c>
      <c r="P71" s="381">
        <v>0</v>
      </c>
      <c r="Q71" s="381">
        <v>0</v>
      </c>
      <c r="R71" s="381">
        <v>0</v>
      </c>
      <c r="S71" s="446">
        <v>0</v>
      </c>
    </row>
    <row r="72" spans="1:19" ht="12.75" x14ac:dyDescent="0.2">
      <c r="A72" s="379">
        <f>AT3A_Schools_PS!A72</f>
        <v>63</v>
      </c>
      <c r="B72" s="379" t="str">
        <f>AT3A_Schools_PS!B72</f>
        <v>63-SAHARANPUR</v>
      </c>
      <c r="C72" s="379">
        <v>730</v>
      </c>
      <c r="D72" s="379">
        <v>25598</v>
      </c>
      <c r="E72" s="379">
        <v>20999</v>
      </c>
      <c r="F72" s="379">
        <v>0</v>
      </c>
      <c r="G72" s="379">
        <v>943</v>
      </c>
      <c r="H72" s="400">
        <f t="shared" si="2"/>
        <v>48270</v>
      </c>
      <c r="I72" s="401">
        <f>AT26A_NoWD_UPS!$J$22</f>
        <v>244</v>
      </c>
      <c r="J72" s="377">
        <f t="shared" si="3"/>
        <v>1766.682</v>
      </c>
      <c r="K72" s="381">
        <f t="shared" si="4"/>
        <v>1183.6769999999999</v>
      </c>
      <c r="L72" s="381">
        <f t="shared" si="5"/>
        <v>583.005</v>
      </c>
      <c r="M72" s="446"/>
      <c r="N72" s="377">
        <f t="shared" si="6"/>
        <v>117.779</v>
      </c>
      <c r="O72" s="381">
        <f t="shared" si="7"/>
        <v>117.779</v>
      </c>
      <c r="P72" s="381">
        <v>0</v>
      </c>
      <c r="Q72" s="381">
        <v>0</v>
      </c>
      <c r="R72" s="381">
        <v>0</v>
      </c>
      <c r="S72" s="446">
        <v>0</v>
      </c>
    </row>
    <row r="73" spans="1:19" ht="12.75" x14ac:dyDescent="0.2">
      <c r="A73" s="379">
        <f>AT3A_Schools_PS!A73</f>
        <v>64</v>
      </c>
      <c r="B73" s="379" t="str">
        <f>AT3A_Schools_PS!B73</f>
        <v>64-SANTKABIR NAGAR</v>
      </c>
      <c r="C73" s="379">
        <v>278</v>
      </c>
      <c r="D73" s="379">
        <v>19882</v>
      </c>
      <c r="E73" s="379">
        <v>9795</v>
      </c>
      <c r="F73" s="379">
        <v>0</v>
      </c>
      <c r="G73" s="379">
        <v>255</v>
      </c>
      <c r="H73" s="400">
        <f t="shared" si="2"/>
        <v>30210</v>
      </c>
      <c r="I73" s="401">
        <f>AT26A_NoWD_UPS!$J$22</f>
        <v>244</v>
      </c>
      <c r="J73" s="377">
        <f t="shared" si="3"/>
        <v>1105.6859999999999</v>
      </c>
      <c r="K73" s="381">
        <f t="shared" si="4"/>
        <v>740.81</v>
      </c>
      <c r="L73" s="381">
        <f t="shared" si="5"/>
        <v>364.87599999999998</v>
      </c>
      <c r="M73" s="446"/>
      <c r="N73" s="377">
        <f t="shared" si="6"/>
        <v>73.712000000000003</v>
      </c>
      <c r="O73" s="381">
        <f t="shared" si="7"/>
        <v>73.712000000000003</v>
      </c>
      <c r="P73" s="381">
        <v>0</v>
      </c>
      <c r="Q73" s="381">
        <v>0</v>
      </c>
      <c r="R73" s="381">
        <v>0</v>
      </c>
      <c r="S73" s="446">
        <v>0</v>
      </c>
    </row>
    <row r="74" spans="1:19" ht="12.75" x14ac:dyDescent="0.2">
      <c r="A74" s="379">
        <f>AT3A_Schools_PS!A74</f>
        <v>65</v>
      </c>
      <c r="B74" s="379" t="str">
        <f>AT3A_Schools_PS!B74</f>
        <v>65-SHAHJAHANPUR</v>
      </c>
      <c r="C74" s="379">
        <v>816</v>
      </c>
      <c r="D74" s="379">
        <v>48712</v>
      </c>
      <c r="E74" s="379">
        <v>9014</v>
      </c>
      <c r="F74" s="379">
        <v>0</v>
      </c>
      <c r="G74" s="379">
        <v>0</v>
      </c>
      <c r="H74" s="400">
        <f t="shared" si="2"/>
        <v>58542</v>
      </c>
      <c r="I74" s="401">
        <f>AT26A_NoWD_UPS!$J$22</f>
        <v>244</v>
      </c>
      <c r="J74" s="377">
        <f t="shared" si="3"/>
        <v>2142.6370000000002</v>
      </c>
      <c r="K74" s="381">
        <f t="shared" si="4"/>
        <v>1435.567</v>
      </c>
      <c r="L74" s="381">
        <f t="shared" si="5"/>
        <v>707.07</v>
      </c>
      <c r="M74" s="446"/>
      <c r="N74" s="377">
        <f t="shared" si="6"/>
        <v>142.84200000000001</v>
      </c>
      <c r="O74" s="381">
        <f t="shared" si="7"/>
        <v>142.84200000000001</v>
      </c>
      <c r="P74" s="381">
        <v>0</v>
      </c>
      <c r="Q74" s="381">
        <v>0</v>
      </c>
      <c r="R74" s="381">
        <v>0</v>
      </c>
      <c r="S74" s="446">
        <v>0</v>
      </c>
    </row>
    <row r="75" spans="1:19" ht="12.75" x14ac:dyDescent="0.2">
      <c r="A75" s="379">
        <f>AT3A_Schools_PS!A75</f>
        <v>66</v>
      </c>
      <c r="B75" s="379" t="str">
        <f>AT3A_Schools_PS!B75</f>
        <v>66-SHRAWASTI</v>
      </c>
      <c r="C75" s="379">
        <v>0</v>
      </c>
      <c r="D75" s="379">
        <v>13304</v>
      </c>
      <c r="E75" s="379">
        <v>2808</v>
      </c>
      <c r="F75" s="379">
        <v>0</v>
      </c>
      <c r="G75" s="379">
        <v>930</v>
      </c>
      <c r="H75" s="400">
        <f t="shared" si="2"/>
        <v>17042</v>
      </c>
      <c r="I75" s="401">
        <f>AT26A_NoWD_UPS!$J$22</f>
        <v>244</v>
      </c>
      <c r="J75" s="377">
        <f t="shared" si="3"/>
        <v>623.73699999999997</v>
      </c>
      <c r="K75" s="381">
        <f t="shared" si="4"/>
        <v>417.904</v>
      </c>
      <c r="L75" s="381">
        <f t="shared" si="5"/>
        <v>205.833</v>
      </c>
      <c r="M75" s="446"/>
      <c r="N75" s="377">
        <f t="shared" ref="N75:N84" si="8">ROUND(H75*I75*0.00003/3,3)</f>
        <v>41.582000000000001</v>
      </c>
      <c r="O75" s="381">
        <f t="shared" ref="O75:O84" si="9">N75</f>
        <v>41.582000000000001</v>
      </c>
      <c r="P75" s="381">
        <v>0</v>
      </c>
      <c r="Q75" s="381">
        <v>0</v>
      </c>
      <c r="R75" s="381">
        <v>0</v>
      </c>
      <c r="S75" s="446">
        <v>0</v>
      </c>
    </row>
    <row r="76" spans="1:19" ht="12.75" x14ac:dyDescent="0.2">
      <c r="A76" s="379">
        <f>AT3A_Schools_PS!A76</f>
        <v>67</v>
      </c>
      <c r="B76" s="379" t="str">
        <f>AT3A_Schools_PS!B76</f>
        <v>67-SIDDHARTHNAGAR</v>
      </c>
      <c r="C76" s="379">
        <v>147</v>
      </c>
      <c r="D76" s="379">
        <v>35939</v>
      </c>
      <c r="E76" s="379">
        <v>12059</v>
      </c>
      <c r="F76" s="379">
        <v>0</v>
      </c>
      <c r="G76" s="379">
        <v>709</v>
      </c>
      <c r="H76" s="400">
        <f t="shared" si="2"/>
        <v>48854</v>
      </c>
      <c r="I76" s="401">
        <f>AT26A_NoWD_UPS!$J$22</f>
        <v>244</v>
      </c>
      <c r="J76" s="377">
        <f t="shared" si="3"/>
        <v>1788.056</v>
      </c>
      <c r="K76" s="381">
        <f t="shared" si="4"/>
        <v>1197.998</v>
      </c>
      <c r="L76" s="381">
        <f t="shared" si="5"/>
        <v>590.05799999999999</v>
      </c>
      <c r="M76" s="446"/>
      <c r="N76" s="377">
        <f t="shared" si="8"/>
        <v>119.20399999999999</v>
      </c>
      <c r="O76" s="381">
        <f t="shared" si="9"/>
        <v>119.20399999999999</v>
      </c>
      <c r="P76" s="381">
        <v>0</v>
      </c>
      <c r="Q76" s="381">
        <v>0</v>
      </c>
      <c r="R76" s="381">
        <v>0</v>
      </c>
      <c r="S76" s="446">
        <v>0</v>
      </c>
    </row>
    <row r="77" spans="1:19" ht="12.75" x14ac:dyDescent="0.2">
      <c r="A77" s="379">
        <f>AT3A_Schools_PS!A77</f>
        <v>68</v>
      </c>
      <c r="B77" s="379" t="str">
        <f>AT3A_Schools_PS!B77</f>
        <v>68-SITAPUR</v>
      </c>
      <c r="C77" s="379">
        <v>1705</v>
      </c>
      <c r="D77" s="379">
        <v>68942</v>
      </c>
      <c r="E77" s="379">
        <v>22927</v>
      </c>
      <c r="F77" s="379">
        <v>0</v>
      </c>
      <c r="G77" s="379">
        <v>0</v>
      </c>
      <c r="H77" s="400">
        <f t="shared" si="2"/>
        <v>93574</v>
      </c>
      <c r="I77" s="401">
        <f>AT26A_NoWD_UPS!$J$22</f>
        <v>244</v>
      </c>
      <c r="J77" s="377">
        <f t="shared" si="3"/>
        <v>3424.808</v>
      </c>
      <c r="K77" s="381">
        <f t="shared" si="4"/>
        <v>2294.6210000000001</v>
      </c>
      <c r="L77" s="381">
        <f t="shared" si="5"/>
        <v>1130.1869999999999</v>
      </c>
      <c r="M77" s="446"/>
      <c r="N77" s="377">
        <f t="shared" si="8"/>
        <v>228.321</v>
      </c>
      <c r="O77" s="381">
        <f t="shared" si="9"/>
        <v>228.321</v>
      </c>
      <c r="P77" s="381">
        <v>0</v>
      </c>
      <c r="Q77" s="381">
        <v>0</v>
      </c>
      <c r="R77" s="381">
        <v>0</v>
      </c>
      <c r="S77" s="446">
        <v>0</v>
      </c>
    </row>
    <row r="78" spans="1:19" ht="12.75" x14ac:dyDescent="0.2">
      <c r="A78" s="379">
        <f>AT3A_Schools_PS!A78</f>
        <v>69</v>
      </c>
      <c r="B78" s="379" t="str">
        <f>AT3A_Schools_PS!B78</f>
        <v>69-SONBHADRA</v>
      </c>
      <c r="C78" s="379">
        <v>1874</v>
      </c>
      <c r="D78" s="379">
        <v>38466</v>
      </c>
      <c r="E78" s="379">
        <v>2299</v>
      </c>
      <c r="F78" s="379">
        <v>0</v>
      </c>
      <c r="G78" s="379">
        <v>500</v>
      </c>
      <c r="H78" s="400">
        <f t="shared" si="2"/>
        <v>43139</v>
      </c>
      <c r="I78" s="401">
        <f>AT26A_NoWD_UPS!$J$22</f>
        <v>244</v>
      </c>
      <c r="J78" s="377">
        <f t="shared" si="3"/>
        <v>1578.8869999999999</v>
      </c>
      <c r="K78" s="381">
        <f t="shared" si="4"/>
        <v>1057.854</v>
      </c>
      <c r="L78" s="381">
        <f t="shared" si="5"/>
        <v>521.03300000000002</v>
      </c>
      <c r="M78" s="446"/>
      <c r="N78" s="377">
        <f t="shared" si="8"/>
        <v>105.259</v>
      </c>
      <c r="O78" s="381">
        <f t="shared" si="9"/>
        <v>105.259</v>
      </c>
      <c r="P78" s="381">
        <v>0</v>
      </c>
      <c r="Q78" s="381">
        <v>0</v>
      </c>
      <c r="R78" s="381">
        <v>0</v>
      </c>
      <c r="S78" s="446">
        <v>0</v>
      </c>
    </row>
    <row r="79" spans="1:19" ht="12.75" x14ac:dyDescent="0.2">
      <c r="A79" s="379">
        <f>AT3A_Schools_PS!A79</f>
        <v>70</v>
      </c>
      <c r="B79" s="379" t="str">
        <f>AT3A_Schools_PS!B79</f>
        <v>70-SULTANPUR</v>
      </c>
      <c r="C79" s="379">
        <v>450</v>
      </c>
      <c r="D79" s="379">
        <v>38156</v>
      </c>
      <c r="E79" s="379">
        <v>18618</v>
      </c>
      <c r="F79" s="379">
        <v>0</v>
      </c>
      <c r="G79" s="379">
        <v>0</v>
      </c>
      <c r="H79" s="400">
        <f t="shared" si="2"/>
        <v>57224</v>
      </c>
      <c r="I79" s="401">
        <f>AT26A_NoWD_UPS!$J$22</f>
        <v>244</v>
      </c>
      <c r="J79" s="377">
        <f t="shared" si="3"/>
        <v>2094.3980000000001</v>
      </c>
      <c r="K79" s="381">
        <f t="shared" si="4"/>
        <v>1403.2470000000001</v>
      </c>
      <c r="L79" s="381">
        <f t="shared" si="5"/>
        <v>691.15099999999995</v>
      </c>
      <c r="M79" s="446"/>
      <c r="N79" s="377">
        <f t="shared" si="8"/>
        <v>139.62700000000001</v>
      </c>
      <c r="O79" s="381">
        <f t="shared" si="9"/>
        <v>139.62700000000001</v>
      </c>
      <c r="P79" s="381">
        <v>0</v>
      </c>
      <c r="Q79" s="381">
        <v>0</v>
      </c>
      <c r="R79" s="381">
        <v>0</v>
      </c>
      <c r="S79" s="446">
        <v>0</v>
      </c>
    </row>
    <row r="80" spans="1:19" ht="12.75" x14ac:dyDescent="0.2">
      <c r="A80" s="379">
        <f>AT3A_Schools_PS!A80</f>
        <v>71</v>
      </c>
      <c r="B80" s="379" t="str">
        <f>AT3A_Schools_PS!B80</f>
        <v>71-UNNAO</v>
      </c>
      <c r="C80" s="379">
        <v>496</v>
      </c>
      <c r="D80" s="379">
        <v>37059</v>
      </c>
      <c r="E80" s="379">
        <v>7254</v>
      </c>
      <c r="F80" s="379">
        <v>0</v>
      </c>
      <c r="G80" s="379">
        <v>2643</v>
      </c>
      <c r="H80" s="400">
        <f t="shared" si="2"/>
        <v>47452</v>
      </c>
      <c r="I80" s="401">
        <f>AT26A_NoWD_UPS!$J$22</f>
        <v>244</v>
      </c>
      <c r="J80" s="377">
        <f t="shared" si="3"/>
        <v>1736.7429999999999</v>
      </c>
      <c r="K80" s="381">
        <f t="shared" si="4"/>
        <v>1163.6179999999999</v>
      </c>
      <c r="L80" s="381">
        <f t="shared" si="5"/>
        <v>573.125</v>
      </c>
      <c r="M80" s="446"/>
      <c r="N80" s="377">
        <f t="shared" si="8"/>
        <v>115.783</v>
      </c>
      <c r="O80" s="381">
        <f t="shared" si="9"/>
        <v>115.783</v>
      </c>
      <c r="P80" s="381">
        <v>0</v>
      </c>
      <c r="Q80" s="381">
        <v>0</v>
      </c>
      <c r="R80" s="381">
        <v>0</v>
      </c>
      <c r="S80" s="446">
        <v>0</v>
      </c>
    </row>
    <row r="81" spans="1:19" ht="12.75" x14ac:dyDescent="0.2">
      <c r="A81" s="379">
        <f>AT3A_Schools_PS!A81</f>
        <v>72</v>
      </c>
      <c r="B81" s="379" t="str">
        <f>AT3A_Schools_PS!B81</f>
        <v>72-VARANASI</v>
      </c>
      <c r="C81" s="379">
        <v>1988</v>
      </c>
      <c r="D81" s="379">
        <v>42133</v>
      </c>
      <c r="E81" s="379">
        <v>26743</v>
      </c>
      <c r="F81" s="379">
        <v>0</v>
      </c>
      <c r="G81" s="379">
        <v>0</v>
      </c>
      <c r="H81" s="400">
        <f t="shared" si="2"/>
        <v>70864</v>
      </c>
      <c r="I81" s="401">
        <f>AT26A_NoWD_UPS!$J$22</f>
        <v>244</v>
      </c>
      <c r="J81" s="377">
        <f t="shared" si="3"/>
        <v>2593.6219999999998</v>
      </c>
      <c r="K81" s="381">
        <f t="shared" si="4"/>
        <v>1737.7270000000001</v>
      </c>
      <c r="L81" s="381">
        <f t="shared" si="5"/>
        <v>855.89499999999998</v>
      </c>
      <c r="M81" s="446"/>
      <c r="N81" s="377">
        <f t="shared" si="8"/>
        <v>172.90799999999999</v>
      </c>
      <c r="O81" s="381">
        <f t="shared" si="9"/>
        <v>172.90799999999999</v>
      </c>
      <c r="P81" s="381">
        <v>0</v>
      </c>
      <c r="Q81" s="381">
        <v>0</v>
      </c>
      <c r="R81" s="381">
        <v>0</v>
      </c>
      <c r="S81" s="446">
        <v>0</v>
      </c>
    </row>
    <row r="82" spans="1:19" ht="12.75" x14ac:dyDescent="0.2">
      <c r="A82" s="379">
        <f>AT3A_Schools_PS!A82</f>
        <v>73</v>
      </c>
      <c r="B82" s="379" t="str">
        <f>AT3A_Schools_PS!B82</f>
        <v>73-SAMBHAL</v>
      </c>
      <c r="C82" s="379">
        <v>407</v>
      </c>
      <c r="D82" s="379">
        <v>25605</v>
      </c>
      <c r="E82" s="379">
        <v>12713</v>
      </c>
      <c r="F82" s="379">
        <v>0</v>
      </c>
      <c r="G82" s="379">
        <v>0</v>
      </c>
      <c r="H82" s="400">
        <f t="shared" si="2"/>
        <v>38725</v>
      </c>
      <c r="I82" s="401">
        <f>AT26A_NoWD_UPS!$J$22</f>
        <v>244</v>
      </c>
      <c r="J82" s="377">
        <f t="shared" si="3"/>
        <v>1417.335</v>
      </c>
      <c r="K82" s="381">
        <f t="shared" si="4"/>
        <v>949.61400000000003</v>
      </c>
      <c r="L82" s="381">
        <f t="shared" si="5"/>
        <v>467.721</v>
      </c>
      <c r="M82" s="446"/>
      <c r="N82" s="377">
        <f t="shared" si="8"/>
        <v>94.489000000000004</v>
      </c>
      <c r="O82" s="381">
        <f t="shared" si="9"/>
        <v>94.489000000000004</v>
      </c>
      <c r="P82" s="381">
        <v>0</v>
      </c>
      <c r="Q82" s="381">
        <v>0</v>
      </c>
      <c r="R82" s="381">
        <v>0</v>
      </c>
      <c r="S82" s="446">
        <v>0</v>
      </c>
    </row>
    <row r="83" spans="1:19" ht="12.75" x14ac:dyDescent="0.2">
      <c r="A83" s="379">
        <f>AT3A_Schools_PS!A83</f>
        <v>74</v>
      </c>
      <c r="B83" s="379" t="str">
        <f>AT3A_Schools_PS!B83</f>
        <v>74-HAPUR</v>
      </c>
      <c r="C83" s="379">
        <v>157</v>
      </c>
      <c r="D83" s="379">
        <v>7289</v>
      </c>
      <c r="E83" s="379">
        <v>10068</v>
      </c>
      <c r="F83" s="379">
        <v>0</v>
      </c>
      <c r="G83" s="379">
        <v>0</v>
      </c>
      <c r="H83" s="400">
        <f t="shared" si="2"/>
        <v>17514</v>
      </c>
      <c r="I83" s="401">
        <f>AT26A_NoWD_UPS!$J$22</f>
        <v>244</v>
      </c>
      <c r="J83" s="377">
        <f t="shared" si="3"/>
        <v>641.01199999999994</v>
      </c>
      <c r="K83" s="381">
        <f t="shared" si="4"/>
        <v>429.47800000000001</v>
      </c>
      <c r="L83" s="381">
        <f t="shared" si="5"/>
        <v>211.53399999999999</v>
      </c>
      <c r="M83" s="446"/>
      <c r="N83" s="377">
        <f t="shared" si="8"/>
        <v>42.734000000000002</v>
      </c>
      <c r="O83" s="381">
        <f t="shared" si="9"/>
        <v>42.734000000000002</v>
      </c>
      <c r="P83" s="381">
        <v>0</v>
      </c>
      <c r="Q83" s="381">
        <v>0</v>
      </c>
      <c r="R83" s="381">
        <v>0</v>
      </c>
      <c r="S83" s="446">
        <v>0</v>
      </c>
    </row>
    <row r="84" spans="1:19" ht="12.75" x14ac:dyDescent="0.2">
      <c r="A84" s="379">
        <f>AT3A_Schools_PS!A84</f>
        <v>75</v>
      </c>
      <c r="B84" s="379" t="str">
        <f>AT3A_Schools_PS!B84</f>
        <v>75-SHAMLI</v>
      </c>
      <c r="C84" s="379">
        <v>193</v>
      </c>
      <c r="D84" s="379">
        <v>10572</v>
      </c>
      <c r="E84" s="379">
        <v>7238</v>
      </c>
      <c r="F84" s="379">
        <v>0</v>
      </c>
      <c r="G84" s="379">
        <v>0</v>
      </c>
      <c r="H84" s="400">
        <f t="shared" si="2"/>
        <v>18003</v>
      </c>
      <c r="I84" s="401">
        <f>AT26A_NoWD_UPS!$J$22</f>
        <v>244</v>
      </c>
      <c r="J84" s="377">
        <f t="shared" si="3"/>
        <v>658.91</v>
      </c>
      <c r="K84" s="381">
        <f t="shared" si="4"/>
        <v>441.47</v>
      </c>
      <c r="L84" s="381">
        <f t="shared" si="5"/>
        <v>217.44</v>
      </c>
      <c r="M84" s="446"/>
      <c r="N84" s="377">
        <f t="shared" si="8"/>
        <v>43.927</v>
      </c>
      <c r="O84" s="381">
        <f t="shared" si="9"/>
        <v>43.927</v>
      </c>
      <c r="P84" s="381">
        <v>0</v>
      </c>
      <c r="Q84" s="381">
        <v>0</v>
      </c>
      <c r="R84" s="381">
        <v>0</v>
      </c>
      <c r="S84" s="446">
        <v>0</v>
      </c>
    </row>
    <row r="85" spans="1:19" ht="12.75" x14ac:dyDescent="0.2">
      <c r="A85" s="680"/>
      <c r="B85" s="608"/>
      <c r="C85" s="302"/>
      <c r="D85" s="302"/>
      <c r="E85" s="302"/>
      <c r="F85" s="302"/>
      <c r="G85" s="302"/>
      <c r="H85" s="302"/>
      <c r="I85" s="302"/>
      <c r="J85" s="302"/>
      <c r="K85" s="302"/>
      <c r="L85" s="302"/>
      <c r="M85" s="302"/>
      <c r="N85" s="302"/>
      <c r="O85" s="302"/>
      <c r="P85" s="302"/>
      <c r="Q85" s="302"/>
      <c r="R85" s="302"/>
      <c r="S85" s="302"/>
    </row>
    <row r="86" spans="1:19" ht="12.75" x14ac:dyDescent="0.2">
      <c r="A86" s="680"/>
      <c r="B86" s="608"/>
      <c r="C86" s="302"/>
      <c r="D86" s="302"/>
      <c r="E86" s="302"/>
      <c r="F86" s="302"/>
      <c r="G86" s="302"/>
      <c r="H86" s="302"/>
      <c r="I86" s="302"/>
      <c r="J86" s="302"/>
      <c r="K86" s="302"/>
      <c r="L86" s="302"/>
      <c r="M86" s="302"/>
      <c r="N86" s="302"/>
      <c r="O86" s="302"/>
      <c r="P86" s="302"/>
      <c r="Q86" s="302"/>
      <c r="R86" s="302"/>
      <c r="S86" s="302"/>
    </row>
    <row r="87" spans="1:19" ht="12.75" x14ac:dyDescent="0.2">
      <c r="A87" s="680"/>
      <c r="B87" s="608"/>
      <c r="C87" s="302"/>
      <c r="D87" s="302"/>
      <c r="E87" s="302"/>
      <c r="F87" s="302"/>
      <c r="G87" s="302"/>
      <c r="H87" s="302"/>
      <c r="I87" s="302"/>
      <c r="J87" s="302"/>
      <c r="K87" s="302"/>
      <c r="L87" s="302"/>
      <c r="M87" s="302"/>
      <c r="N87" s="302"/>
      <c r="O87" s="302"/>
      <c r="P87" s="302"/>
      <c r="Q87" s="302"/>
      <c r="R87" s="302"/>
      <c r="S87" s="302"/>
    </row>
    <row r="88" spans="1:19" ht="12.75" x14ac:dyDescent="0.2">
      <c r="A88" s="680"/>
      <c r="B88" s="608"/>
      <c r="C88" s="608"/>
      <c r="D88" s="608"/>
      <c r="E88" s="608"/>
      <c r="F88" s="302"/>
      <c r="G88" s="302"/>
      <c r="H88" s="302"/>
      <c r="I88" s="302"/>
      <c r="J88" s="302"/>
      <c r="K88" s="302"/>
      <c r="L88" s="302"/>
      <c r="M88" s="302"/>
      <c r="N88" s="302"/>
      <c r="O88" s="302"/>
      <c r="P88" s="302"/>
      <c r="Q88" s="302"/>
      <c r="R88" s="302"/>
      <c r="S88" s="302"/>
    </row>
    <row r="89" spans="1:19" ht="12.75" x14ac:dyDescent="0.2">
      <c r="A89" s="302"/>
      <c r="B89" s="680"/>
      <c r="C89" s="608"/>
      <c r="D89" s="302"/>
      <c r="E89" s="302"/>
      <c r="F89" s="302"/>
      <c r="G89" s="302"/>
      <c r="H89" s="302"/>
      <c r="I89" s="302"/>
      <c r="J89" s="302"/>
      <c r="K89" s="302"/>
      <c r="L89" s="302"/>
      <c r="M89" s="302"/>
      <c r="N89" s="302"/>
      <c r="O89" s="302"/>
      <c r="P89" s="302"/>
      <c r="Q89" s="302"/>
      <c r="R89" s="302"/>
      <c r="S89" s="302"/>
    </row>
    <row r="90" spans="1:19" ht="12.75" x14ac:dyDescent="0.2">
      <c r="A90" s="302"/>
      <c r="B90" s="680"/>
      <c r="C90" s="608"/>
      <c r="D90" s="608"/>
      <c r="E90" s="608"/>
      <c r="F90" s="608"/>
      <c r="G90" s="302"/>
      <c r="H90" s="302"/>
      <c r="I90" s="302"/>
      <c r="J90" s="302"/>
      <c r="K90" s="302"/>
      <c r="L90" s="302"/>
      <c r="M90" s="302"/>
      <c r="N90" s="302"/>
      <c r="O90" s="302"/>
      <c r="P90" s="302"/>
      <c r="Q90" s="302"/>
      <c r="R90" s="302"/>
      <c r="S90" s="302"/>
    </row>
    <row r="91" spans="1:19" ht="12.75" x14ac:dyDescent="0.2">
      <c r="A91" s="302"/>
      <c r="B91" s="680"/>
      <c r="C91" s="608"/>
      <c r="D91" s="608"/>
      <c r="E91" s="608"/>
      <c r="F91" s="608"/>
      <c r="G91" s="302"/>
      <c r="H91" s="302"/>
      <c r="I91" s="302"/>
      <c r="J91" s="302"/>
      <c r="K91" s="302"/>
      <c r="L91" s="302"/>
      <c r="M91" s="302"/>
      <c r="N91" s="302"/>
      <c r="O91" s="302"/>
      <c r="P91" s="302"/>
      <c r="Q91" s="302"/>
      <c r="R91" s="302"/>
      <c r="S91" s="302"/>
    </row>
    <row r="92" spans="1:19" ht="12.75" x14ac:dyDescent="0.2">
      <c r="A92" s="302"/>
      <c r="B92" s="680"/>
      <c r="C92" s="608"/>
      <c r="D92" s="608"/>
      <c r="E92" s="608"/>
      <c r="F92" s="608"/>
      <c r="G92" s="608"/>
      <c r="H92" s="608"/>
      <c r="I92" s="608"/>
      <c r="J92" s="608"/>
      <c r="K92" s="608"/>
      <c r="L92" s="608"/>
      <c r="M92" s="302"/>
      <c r="N92" s="302"/>
      <c r="O92" s="302"/>
      <c r="P92" s="302"/>
      <c r="Q92" s="302"/>
      <c r="R92" s="302"/>
      <c r="S92" s="302"/>
    </row>
    <row r="93" spans="1:19" ht="12.75" x14ac:dyDescent="0.2">
      <c r="A93" s="302"/>
      <c r="B93" s="680"/>
      <c r="C93" s="608"/>
      <c r="D93" s="302"/>
      <c r="E93" s="302"/>
      <c r="F93" s="302"/>
      <c r="G93" s="302"/>
      <c r="H93" s="302"/>
      <c r="I93" s="302"/>
      <c r="J93" s="302"/>
      <c r="K93" s="302"/>
      <c r="L93" s="302"/>
      <c r="M93" s="302"/>
      <c r="N93" s="302"/>
      <c r="O93" s="302"/>
      <c r="P93" s="302"/>
      <c r="Q93" s="302"/>
      <c r="R93" s="302"/>
      <c r="S93" s="302"/>
    </row>
    <row r="94" spans="1:19" ht="12.75" x14ac:dyDescent="0.2">
      <c r="A94" s="302"/>
      <c r="B94" s="680"/>
      <c r="C94" s="608"/>
      <c r="D94" s="608"/>
      <c r="E94" s="608"/>
      <c r="F94" s="302"/>
      <c r="G94" s="302"/>
      <c r="H94" s="302"/>
      <c r="I94" s="302"/>
      <c r="J94" s="302"/>
      <c r="K94" s="302"/>
      <c r="L94" s="302"/>
      <c r="M94" s="302"/>
      <c r="N94" s="302"/>
      <c r="O94" s="302"/>
      <c r="P94" s="302"/>
      <c r="Q94" s="302"/>
      <c r="R94" s="302"/>
      <c r="S94" s="302"/>
    </row>
    <row r="95" spans="1:19" ht="12.75" x14ac:dyDescent="0.2">
      <c r="A95" s="302"/>
      <c r="B95" s="680"/>
      <c r="C95" s="608"/>
      <c r="D95" s="302"/>
      <c r="E95" s="302"/>
      <c r="F95" s="302"/>
      <c r="G95" s="302"/>
      <c r="H95" s="302"/>
      <c r="I95" s="302"/>
      <c r="J95" s="302"/>
      <c r="K95" s="302"/>
      <c r="L95" s="302"/>
      <c r="M95" s="302"/>
      <c r="N95" s="302"/>
      <c r="O95" s="302"/>
      <c r="P95" s="302"/>
      <c r="Q95" s="302"/>
      <c r="R95" s="302"/>
      <c r="S95" s="302"/>
    </row>
    <row r="96" spans="1:19" ht="12.75" x14ac:dyDescent="0.2">
      <c r="A96" s="302" t="str">
        <f>AT_2A_fundflow!A73</f>
        <v>Date:</v>
      </c>
      <c r="B96" s="302"/>
      <c r="D96" s="302"/>
      <c r="E96" s="302"/>
      <c r="F96" s="302"/>
      <c r="G96" s="302"/>
      <c r="H96" s="302"/>
      <c r="I96" s="302"/>
      <c r="J96" s="302"/>
      <c r="K96" s="302"/>
      <c r="L96" s="302"/>
      <c r="M96" s="302"/>
      <c r="N96" s="302"/>
      <c r="O96" s="302"/>
      <c r="P96" s="302"/>
      <c r="Q96" s="302" t="str">
        <f>'AT-1'!J46</f>
        <v>(Signature)</v>
      </c>
      <c r="R96" s="302"/>
      <c r="S96" s="302"/>
    </row>
    <row r="97" spans="1:17" ht="15.75" customHeight="1" x14ac:dyDescent="0.2">
      <c r="A97" s="347" t="str">
        <f>AT_2A_fundflow!A74</f>
        <v>Place: LUCKNOW</v>
      </c>
      <c r="Q97" s="388" t="str">
        <f>'AT-1'!J47</f>
        <v>Secretary Basic Education Department</v>
      </c>
    </row>
    <row r="98" spans="1:17" ht="15.75" customHeight="1" x14ac:dyDescent="0.2">
      <c r="A98" s="347"/>
      <c r="P98" s="387" t="str">
        <f>'AT-1'!I48</f>
        <v>Seal:</v>
      </c>
      <c r="Q98" s="388"/>
    </row>
    <row r="99" spans="1:17" ht="15.75" customHeight="1" x14ac:dyDescent="0.2">
      <c r="P99" s="388"/>
    </row>
  </sheetData>
  <mergeCells count="22">
    <mergeCell ref="B95:C95"/>
    <mergeCell ref="B93:C93"/>
    <mergeCell ref="A88:E88"/>
    <mergeCell ref="B92:L92"/>
    <mergeCell ref="B94:E94"/>
    <mergeCell ref="B90:F90"/>
    <mergeCell ref="B91:F91"/>
    <mergeCell ref="B89:C89"/>
    <mergeCell ref="A87:B87"/>
    <mergeCell ref="A86:B86"/>
    <mergeCell ref="A2:S2"/>
    <mergeCell ref="H1:J1"/>
    <mergeCell ref="B6:B7"/>
    <mergeCell ref="A6:A7"/>
    <mergeCell ref="A85:B85"/>
    <mergeCell ref="M5:S5"/>
    <mergeCell ref="N6:S6"/>
    <mergeCell ref="J6:M6"/>
    <mergeCell ref="I6:I7"/>
    <mergeCell ref="C6:H6"/>
    <mergeCell ref="A3:S3"/>
    <mergeCell ref="A4:S4"/>
  </mergeCells>
  <printOptions horizontalCentered="1"/>
  <pageMargins left="0.59055118110236227" right="0.59055118110236227" top="0.78740157480314965" bottom="0.59055118110236227" header="0.78740157480314965" footer="0.39370078740157483"/>
  <pageSetup paperSize="9" scale="72" fitToHeight="0" pageOrder="overThenDown" orientation="landscape" cellComments="atEnd" r:id="rId1"/>
  <headerFooter>
    <oddFooter>&amp;R&amp;P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S92"/>
  <sheetViews>
    <sheetView view="pageBreakPreview" zoomScaleSheetLayoutView="100" workbookViewId="0">
      <pane xSplit="2" ySplit="9" topLeftCell="C72"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42578125" style="387" customWidth="1"/>
    <col min="2" max="2" width="22.5703125" style="387" customWidth="1"/>
    <col min="3" max="3" width="11" style="387" customWidth="1"/>
    <col min="4" max="4" width="11.5703125" style="387" customWidth="1"/>
    <col min="5" max="7" width="7.5703125" style="387" bestFit="1" customWidth="1"/>
    <col min="8" max="8" width="8.5703125" style="387" bestFit="1" customWidth="1"/>
    <col min="9" max="9" width="6.5703125" style="387" bestFit="1" customWidth="1"/>
    <col min="10" max="11" width="8.140625" style="387" bestFit="1" customWidth="1"/>
    <col min="12" max="12" width="8.140625" style="387" customWidth="1"/>
    <col min="13" max="13" width="8.140625" style="387" bestFit="1" customWidth="1"/>
    <col min="14" max="14" width="7.85546875" style="387" customWidth="1"/>
    <col min="15" max="16384" width="14.42578125" style="387"/>
  </cols>
  <sheetData>
    <row r="1" spans="1:19" ht="12.75" x14ac:dyDescent="0.2">
      <c r="A1" s="302"/>
      <c r="B1" s="302"/>
      <c r="C1" s="302"/>
      <c r="D1" s="608"/>
      <c r="E1" s="608"/>
      <c r="F1" s="302"/>
      <c r="G1" s="302"/>
      <c r="H1" s="302"/>
      <c r="I1" s="302"/>
      <c r="J1" s="302"/>
      <c r="K1" s="302"/>
      <c r="L1" s="302"/>
      <c r="M1" s="302"/>
      <c r="N1" s="459" t="s">
        <v>818</v>
      </c>
    </row>
    <row r="2" spans="1:19" ht="12.75" x14ac:dyDescent="0.2">
      <c r="A2" s="594" t="str">
        <f>'AT-2-S1 BUDGET'!A2</f>
        <v>[Mid Day Meal Scheme, U.P.]</v>
      </c>
      <c r="B2" s="608"/>
      <c r="C2" s="608"/>
      <c r="D2" s="608"/>
      <c r="E2" s="608"/>
      <c r="F2" s="608"/>
      <c r="G2" s="608"/>
      <c r="H2" s="608"/>
      <c r="I2" s="608"/>
      <c r="J2" s="608"/>
      <c r="K2" s="608"/>
      <c r="L2" s="608"/>
      <c r="M2" s="608"/>
      <c r="N2" s="608"/>
    </row>
    <row r="3" spans="1:19" ht="23.25" x14ac:dyDescent="0.2">
      <c r="A3" s="597" t="str">
        <f>'AT-2-S1 BUDGET'!A3</f>
        <v>Annual Work Plan and Budget 2018-19</v>
      </c>
      <c r="B3" s="608"/>
      <c r="C3" s="608"/>
      <c r="D3" s="608"/>
      <c r="E3" s="608"/>
      <c r="F3" s="608"/>
      <c r="G3" s="608"/>
      <c r="H3" s="608"/>
      <c r="I3" s="608"/>
      <c r="J3" s="608"/>
      <c r="K3" s="608"/>
      <c r="L3" s="608"/>
      <c r="M3" s="608"/>
      <c r="N3" s="608"/>
    </row>
    <row r="4" spans="1:19" ht="12.75" x14ac:dyDescent="0.2">
      <c r="A4" s="681" t="s">
        <v>819</v>
      </c>
      <c r="B4" s="608"/>
      <c r="C4" s="608"/>
      <c r="D4" s="608"/>
      <c r="E4" s="608"/>
      <c r="F4" s="608"/>
      <c r="G4" s="608"/>
      <c r="H4" s="608"/>
      <c r="I4" s="608"/>
      <c r="J4" s="608"/>
      <c r="K4" s="608"/>
      <c r="L4" s="608"/>
      <c r="M4" s="608"/>
      <c r="N4" s="608"/>
    </row>
    <row r="5" spans="1:19" ht="12.75" x14ac:dyDescent="0.2">
      <c r="A5" s="456" t="str">
        <f>AT_2A_fundflow!A5</f>
        <v>State: UTTAR PRADESH</v>
      </c>
      <c r="B5" s="357"/>
      <c r="C5" s="302"/>
      <c r="D5" s="302"/>
      <c r="E5" s="302"/>
      <c r="F5" s="302"/>
      <c r="G5" s="302"/>
      <c r="H5" s="608"/>
      <c r="I5" s="608"/>
      <c r="J5" s="608"/>
      <c r="K5" s="608"/>
      <c r="L5" s="608"/>
      <c r="M5" s="608"/>
      <c r="N5" s="608"/>
    </row>
    <row r="6" spans="1:19" ht="27" customHeight="1" x14ac:dyDescent="0.2">
      <c r="A6" s="603" t="s">
        <v>91</v>
      </c>
      <c r="B6" s="603" t="s">
        <v>99</v>
      </c>
      <c r="C6" s="603" t="s">
        <v>803</v>
      </c>
      <c r="D6" s="603" t="s">
        <v>804</v>
      </c>
      <c r="E6" s="605" t="s">
        <v>805</v>
      </c>
      <c r="F6" s="609"/>
      <c r="G6" s="609"/>
      <c r="H6" s="610"/>
      <c r="I6" s="605" t="s">
        <v>806</v>
      </c>
      <c r="J6" s="609"/>
      <c r="K6" s="609"/>
      <c r="L6" s="609"/>
      <c r="M6" s="609"/>
      <c r="N6" s="610"/>
    </row>
    <row r="7" spans="1:19" ht="38.25" x14ac:dyDescent="0.2">
      <c r="A7" s="611"/>
      <c r="B7" s="611"/>
      <c r="C7" s="611"/>
      <c r="D7" s="611"/>
      <c r="E7" s="310" t="s">
        <v>810</v>
      </c>
      <c r="F7" s="310" t="s">
        <v>811</v>
      </c>
      <c r="G7" s="310" t="s">
        <v>812</v>
      </c>
      <c r="H7" s="310" t="s">
        <v>813</v>
      </c>
      <c r="I7" s="310" t="s">
        <v>11</v>
      </c>
      <c r="J7" s="326" t="s">
        <v>1086</v>
      </c>
      <c r="K7" s="310" t="s">
        <v>817</v>
      </c>
      <c r="L7" s="310" t="s">
        <v>814</v>
      </c>
      <c r="M7" s="310" t="s">
        <v>815</v>
      </c>
      <c r="N7" s="310" t="s">
        <v>816</v>
      </c>
    </row>
    <row r="8" spans="1:19" ht="12.75" x14ac:dyDescent="0.2">
      <c r="A8" s="310">
        <v>1</v>
      </c>
      <c r="B8" s="310">
        <v>2</v>
      </c>
      <c r="C8" s="310">
        <v>3</v>
      </c>
      <c r="D8" s="310">
        <v>4</v>
      </c>
      <c r="E8" s="310">
        <v>5</v>
      </c>
      <c r="F8" s="310">
        <v>6</v>
      </c>
      <c r="G8" s="310">
        <v>7</v>
      </c>
      <c r="H8" s="310">
        <v>8</v>
      </c>
      <c r="I8" s="310">
        <v>9</v>
      </c>
      <c r="J8" s="310">
        <v>10</v>
      </c>
      <c r="K8" s="310">
        <v>11</v>
      </c>
      <c r="L8" s="310">
        <v>12</v>
      </c>
      <c r="M8" s="310">
        <v>13</v>
      </c>
      <c r="N8" s="310">
        <v>14</v>
      </c>
    </row>
    <row r="9" spans="1:19" ht="14.25" customHeight="1" x14ac:dyDescent="0.2">
      <c r="A9" s="375"/>
      <c r="B9" s="375" t="s">
        <v>32</v>
      </c>
      <c r="C9" s="375">
        <f>SUM(C10:C84)</f>
        <v>19244</v>
      </c>
      <c r="D9" s="375">
        <f>AT26_NoWD_PS!$K$22</f>
        <v>309</v>
      </c>
      <c r="E9" s="460">
        <f t="shared" ref="E9:N9" si="0">SUM(E10:E84)</f>
        <v>891.96100000000013</v>
      </c>
      <c r="F9" s="460">
        <f t="shared" si="0"/>
        <v>597.61400000000003</v>
      </c>
      <c r="G9" s="460">
        <f t="shared" si="0"/>
        <v>294.34700000000004</v>
      </c>
      <c r="H9" s="460">
        <f t="shared" si="0"/>
        <v>0</v>
      </c>
      <c r="I9" s="460">
        <f t="shared" si="0"/>
        <v>80.478000000000009</v>
      </c>
      <c r="J9" s="460">
        <f t="shared" si="0"/>
        <v>80.478000000000009</v>
      </c>
      <c r="K9" s="460">
        <f t="shared" si="0"/>
        <v>0</v>
      </c>
      <c r="L9" s="460">
        <f t="shared" si="0"/>
        <v>0</v>
      </c>
      <c r="M9" s="460">
        <f t="shared" si="0"/>
        <v>0</v>
      </c>
      <c r="N9" s="460">
        <f t="shared" si="0"/>
        <v>0</v>
      </c>
      <c r="O9" s="347"/>
      <c r="P9" s="347"/>
      <c r="Q9" s="347"/>
      <c r="R9" s="347"/>
      <c r="S9" s="347"/>
    </row>
    <row r="10" spans="1:19" ht="14.25" customHeight="1" x14ac:dyDescent="0.2">
      <c r="A10" s="379">
        <f>AT3A_Schools_PS!A10</f>
        <v>1</v>
      </c>
      <c r="B10" s="379" t="str">
        <f>AT3A_Schools_PS!B10</f>
        <v>01-AGRA</v>
      </c>
      <c r="C10" s="379">
        <f>'AT4A_enrolment vs availed_UPY'!F10</f>
        <v>2250</v>
      </c>
      <c r="D10" s="401">
        <f>AT26_NoWD_PS!$K$22</f>
        <v>309</v>
      </c>
      <c r="E10" s="377">
        <f t="shared" ref="E10:E84" si="1">ROUND(C10*D10*0.00015,3)</f>
        <v>104.288</v>
      </c>
      <c r="F10" s="381">
        <f t="shared" ref="F10:F84" si="2">ROUND(E10*67%,3)</f>
        <v>69.873000000000005</v>
      </c>
      <c r="G10" s="381">
        <f t="shared" ref="G10:G84" si="3">ROUND(E10-F10,3)</f>
        <v>34.414999999999999</v>
      </c>
      <c r="H10" s="446"/>
      <c r="I10" s="377">
        <f>ROUND(C10*D10*0.00003/3,3)</f>
        <v>6.9530000000000003</v>
      </c>
      <c r="J10" s="381">
        <f>I10</f>
        <v>6.9530000000000003</v>
      </c>
      <c r="K10" s="381">
        <v>0</v>
      </c>
      <c r="L10" s="381">
        <v>0</v>
      </c>
      <c r="M10" s="381">
        <v>0</v>
      </c>
      <c r="N10" s="446">
        <v>0</v>
      </c>
      <c r="O10" s="387">
        <f>C10-'AT4A_enrolment vs availed_UPY'!F10</f>
        <v>0</v>
      </c>
    </row>
    <row r="11" spans="1:19" ht="14.25" customHeight="1" x14ac:dyDescent="0.2">
      <c r="A11" s="379">
        <f>AT3A_Schools_PS!A11</f>
        <v>2</v>
      </c>
      <c r="B11" s="379" t="str">
        <f>AT3A_Schools_PS!B11</f>
        <v>02-ALIGARH</v>
      </c>
      <c r="C11" s="379">
        <f>'AT4A_enrolment vs availed_UPY'!F11</f>
        <v>0</v>
      </c>
      <c r="D11" s="401">
        <f>AT26_NoWD_PS!$K$22</f>
        <v>309</v>
      </c>
      <c r="E11" s="377">
        <f t="shared" si="1"/>
        <v>0</v>
      </c>
      <c r="F11" s="381">
        <f t="shared" si="2"/>
        <v>0</v>
      </c>
      <c r="G11" s="381">
        <f t="shared" si="3"/>
        <v>0</v>
      </c>
      <c r="H11" s="446"/>
      <c r="I11" s="377">
        <f t="shared" ref="I11:I73" si="4">ROUND(C11*D11*0.00003/3,3)</f>
        <v>0</v>
      </c>
      <c r="J11" s="381">
        <f t="shared" ref="J11:J74" si="5">I11</f>
        <v>0</v>
      </c>
      <c r="K11" s="381">
        <v>0</v>
      </c>
      <c r="L11" s="381">
        <v>0</v>
      </c>
      <c r="M11" s="381">
        <v>0</v>
      </c>
      <c r="N11" s="446">
        <v>0</v>
      </c>
      <c r="O11" s="509">
        <f>C11-'AT4A_enrolment vs availed_UPY'!F11</f>
        <v>0</v>
      </c>
    </row>
    <row r="12" spans="1:19" ht="14.25" customHeight="1" x14ac:dyDescent="0.2">
      <c r="A12" s="379">
        <f>AT3A_Schools_PS!A12</f>
        <v>3</v>
      </c>
      <c r="B12" s="379" t="str">
        <f>AT3A_Schools_PS!B12</f>
        <v>03-ALLAHABAD</v>
      </c>
      <c r="C12" s="379">
        <f>'AT4A_enrolment vs availed_UPY'!F12</f>
        <v>1854</v>
      </c>
      <c r="D12" s="401">
        <f>AT26_NoWD_PS!$K$22</f>
        <v>309</v>
      </c>
      <c r="E12" s="377">
        <f t="shared" si="1"/>
        <v>85.933000000000007</v>
      </c>
      <c r="F12" s="381">
        <f t="shared" si="2"/>
        <v>57.575000000000003</v>
      </c>
      <c r="G12" s="381">
        <f t="shared" si="3"/>
        <v>28.358000000000001</v>
      </c>
      <c r="H12" s="446"/>
      <c r="I12" s="377">
        <f t="shared" si="4"/>
        <v>5.7290000000000001</v>
      </c>
      <c r="J12" s="381">
        <f t="shared" si="5"/>
        <v>5.7290000000000001</v>
      </c>
      <c r="K12" s="381">
        <v>0</v>
      </c>
      <c r="L12" s="381">
        <v>0</v>
      </c>
      <c r="M12" s="381">
        <v>0</v>
      </c>
      <c r="N12" s="446">
        <v>0</v>
      </c>
      <c r="O12" s="509">
        <f>C12-'AT4A_enrolment vs availed_UPY'!F12</f>
        <v>0</v>
      </c>
    </row>
    <row r="13" spans="1:19" ht="14.25" customHeight="1" x14ac:dyDescent="0.2">
      <c r="A13" s="379">
        <f>AT3A_Schools_PS!A13</f>
        <v>4</v>
      </c>
      <c r="B13" s="379" t="str">
        <f>AT3A_Schools_PS!B13</f>
        <v>04-AMBEDKAR NAGAR</v>
      </c>
      <c r="C13" s="379">
        <f>'AT4A_enrolment vs availed_UPY'!F13</f>
        <v>0</v>
      </c>
      <c r="D13" s="401">
        <f>AT26_NoWD_PS!$K$22</f>
        <v>309</v>
      </c>
      <c r="E13" s="377">
        <f t="shared" si="1"/>
        <v>0</v>
      </c>
      <c r="F13" s="381">
        <f t="shared" si="2"/>
        <v>0</v>
      </c>
      <c r="G13" s="381">
        <f t="shared" si="3"/>
        <v>0</v>
      </c>
      <c r="H13" s="446"/>
      <c r="I13" s="377">
        <f t="shared" si="4"/>
        <v>0</v>
      </c>
      <c r="J13" s="381">
        <f t="shared" si="5"/>
        <v>0</v>
      </c>
      <c r="K13" s="381">
        <v>0</v>
      </c>
      <c r="L13" s="381">
        <v>0</v>
      </c>
      <c r="M13" s="381">
        <v>0</v>
      </c>
      <c r="N13" s="446">
        <v>0</v>
      </c>
      <c r="O13" s="509">
        <f>C13-'AT4A_enrolment vs availed_UPY'!F13</f>
        <v>0</v>
      </c>
    </row>
    <row r="14" spans="1:19" ht="14.25" customHeight="1" x14ac:dyDescent="0.2">
      <c r="A14" s="379">
        <f>AT3A_Schools_PS!A14</f>
        <v>5</v>
      </c>
      <c r="B14" s="379" t="str">
        <f>AT3A_Schools_PS!B14</f>
        <v>05-AURAIYA</v>
      </c>
      <c r="C14" s="379">
        <f>'AT4A_enrolment vs availed_UPY'!F14</f>
        <v>0</v>
      </c>
      <c r="D14" s="401">
        <f>AT26_NoWD_PS!$K$22</f>
        <v>309</v>
      </c>
      <c r="E14" s="377">
        <f t="shared" si="1"/>
        <v>0</v>
      </c>
      <c r="F14" s="381">
        <f t="shared" si="2"/>
        <v>0</v>
      </c>
      <c r="G14" s="381">
        <f t="shared" si="3"/>
        <v>0</v>
      </c>
      <c r="H14" s="446"/>
      <c r="I14" s="377">
        <f t="shared" si="4"/>
        <v>0</v>
      </c>
      <c r="J14" s="381">
        <f t="shared" si="5"/>
        <v>0</v>
      </c>
      <c r="K14" s="381">
        <v>0</v>
      </c>
      <c r="L14" s="381">
        <v>0</v>
      </c>
      <c r="M14" s="381">
        <v>0</v>
      </c>
      <c r="N14" s="446">
        <v>0</v>
      </c>
      <c r="O14" s="509">
        <f>C14-'AT4A_enrolment vs availed_UPY'!F14</f>
        <v>0</v>
      </c>
    </row>
    <row r="15" spans="1:19" ht="14.25" customHeight="1" x14ac:dyDescent="0.2">
      <c r="A15" s="379">
        <f>AT3A_Schools_PS!A15</f>
        <v>6</v>
      </c>
      <c r="B15" s="379" t="str">
        <f>AT3A_Schools_PS!B15</f>
        <v>06-AZAMGARH</v>
      </c>
      <c r="C15" s="379">
        <f>'AT4A_enrolment vs availed_UPY'!F15</f>
        <v>0</v>
      </c>
      <c r="D15" s="401">
        <f>AT26_NoWD_PS!$K$22</f>
        <v>309</v>
      </c>
      <c r="E15" s="377">
        <f t="shared" si="1"/>
        <v>0</v>
      </c>
      <c r="F15" s="381">
        <f t="shared" si="2"/>
        <v>0</v>
      </c>
      <c r="G15" s="381">
        <f t="shared" si="3"/>
        <v>0</v>
      </c>
      <c r="H15" s="446"/>
      <c r="I15" s="377">
        <f t="shared" si="4"/>
        <v>0</v>
      </c>
      <c r="J15" s="381">
        <f t="shared" si="5"/>
        <v>0</v>
      </c>
      <c r="K15" s="381">
        <v>0</v>
      </c>
      <c r="L15" s="381">
        <v>0</v>
      </c>
      <c r="M15" s="381">
        <v>0</v>
      </c>
      <c r="N15" s="446">
        <v>0</v>
      </c>
      <c r="O15" s="509">
        <f>C15-'AT4A_enrolment vs availed_UPY'!F15</f>
        <v>0</v>
      </c>
    </row>
    <row r="16" spans="1:19" ht="14.25" customHeight="1" x14ac:dyDescent="0.2">
      <c r="A16" s="379">
        <f>AT3A_Schools_PS!A16</f>
        <v>7</v>
      </c>
      <c r="B16" s="379" t="str">
        <f>AT3A_Schools_PS!B16</f>
        <v>07-BADAUN</v>
      </c>
      <c r="C16" s="379">
        <f>'AT4A_enrolment vs availed_UPY'!F16</f>
        <v>0</v>
      </c>
      <c r="D16" s="401">
        <f>AT26_NoWD_PS!$K$22</f>
        <v>309</v>
      </c>
      <c r="E16" s="377">
        <f t="shared" si="1"/>
        <v>0</v>
      </c>
      <c r="F16" s="381">
        <f t="shared" si="2"/>
        <v>0</v>
      </c>
      <c r="G16" s="381">
        <f t="shared" si="3"/>
        <v>0</v>
      </c>
      <c r="H16" s="446"/>
      <c r="I16" s="377">
        <f t="shared" si="4"/>
        <v>0</v>
      </c>
      <c r="J16" s="381">
        <f t="shared" si="5"/>
        <v>0</v>
      </c>
      <c r="K16" s="381">
        <v>0</v>
      </c>
      <c r="L16" s="381">
        <v>0</v>
      </c>
      <c r="M16" s="381">
        <v>0</v>
      </c>
      <c r="N16" s="446">
        <v>0</v>
      </c>
      <c r="O16" s="509">
        <f>C16-'AT4A_enrolment vs availed_UPY'!F16</f>
        <v>0</v>
      </c>
    </row>
    <row r="17" spans="1:15" ht="14.25" customHeight="1" x14ac:dyDescent="0.2">
      <c r="A17" s="379">
        <f>AT3A_Schools_PS!A17</f>
        <v>8</v>
      </c>
      <c r="B17" s="379" t="str">
        <f>AT3A_Schools_PS!B17</f>
        <v>08-BAGHPAT</v>
      </c>
      <c r="C17" s="379">
        <f>'AT4A_enrolment vs availed_UPY'!F17</f>
        <v>0</v>
      </c>
      <c r="D17" s="401">
        <f>AT26_NoWD_PS!$K$22</f>
        <v>309</v>
      </c>
      <c r="E17" s="377">
        <f t="shared" si="1"/>
        <v>0</v>
      </c>
      <c r="F17" s="381">
        <f t="shared" si="2"/>
        <v>0</v>
      </c>
      <c r="G17" s="381">
        <f t="shared" si="3"/>
        <v>0</v>
      </c>
      <c r="H17" s="446"/>
      <c r="I17" s="377">
        <f t="shared" si="4"/>
        <v>0</v>
      </c>
      <c r="J17" s="381">
        <f t="shared" si="5"/>
        <v>0</v>
      </c>
      <c r="K17" s="381">
        <v>0</v>
      </c>
      <c r="L17" s="381">
        <v>0</v>
      </c>
      <c r="M17" s="381">
        <v>0</v>
      </c>
      <c r="N17" s="446">
        <v>0</v>
      </c>
      <c r="O17" s="509">
        <f>C17-'AT4A_enrolment vs availed_UPY'!F17</f>
        <v>0</v>
      </c>
    </row>
    <row r="18" spans="1:15" ht="14.25" customHeight="1" x14ac:dyDescent="0.2">
      <c r="A18" s="379">
        <f>AT3A_Schools_PS!A18</f>
        <v>9</v>
      </c>
      <c r="B18" s="379" t="str">
        <f>AT3A_Schools_PS!B18</f>
        <v>09-BAHRAICH</v>
      </c>
      <c r="C18" s="379">
        <f>'AT4A_enrolment vs availed_UPY'!F18</f>
        <v>0</v>
      </c>
      <c r="D18" s="401">
        <f>AT26_NoWD_PS!$K$22</f>
        <v>309</v>
      </c>
      <c r="E18" s="377">
        <f t="shared" si="1"/>
        <v>0</v>
      </c>
      <c r="F18" s="381">
        <f t="shared" si="2"/>
        <v>0</v>
      </c>
      <c r="G18" s="381">
        <f t="shared" si="3"/>
        <v>0</v>
      </c>
      <c r="H18" s="446"/>
      <c r="I18" s="377">
        <f t="shared" si="4"/>
        <v>0</v>
      </c>
      <c r="J18" s="381">
        <f t="shared" si="5"/>
        <v>0</v>
      </c>
      <c r="K18" s="381">
        <v>0</v>
      </c>
      <c r="L18" s="381">
        <v>0</v>
      </c>
      <c r="M18" s="381">
        <v>0</v>
      </c>
      <c r="N18" s="446">
        <v>0</v>
      </c>
      <c r="O18" s="509">
        <f>C18-'AT4A_enrolment vs availed_UPY'!F18</f>
        <v>0</v>
      </c>
    </row>
    <row r="19" spans="1:15" ht="14.25" customHeight="1" x14ac:dyDescent="0.2">
      <c r="A19" s="379">
        <f>AT3A_Schools_PS!A19</f>
        <v>10</v>
      </c>
      <c r="B19" s="379" t="str">
        <f>AT3A_Schools_PS!B19</f>
        <v>10-BALLIA</v>
      </c>
      <c r="C19" s="379">
        <f>'AT4A_enrolment vs availed_UPY'!F19</f>
        <v>0</v>
      </c>
      <c r="D19" s="401">
        <f>AT26_NoWD_PS!$K$22</f>
        <v>309</v>
      </c>
      <c r="E19" s="377">
        <f t="shared" si="1"/>
        <v>0</v>
      </c>
      <c r="F19" s="381">
        <f t="shared" si="2"/>
        <v>0</v>
      </c>
      <c r="G19" s="381">
        <f t="shared" si="3"/>
        <v>0</v>
      </c>
      <c r="H19" s="446"/>
      <c r="I19" s="377">
        <f t="shared" si="4"/>
        <v>0</v>
      </c>
      <c r="J19" s="381">
        <f t="shared" si="5"/>
        <v>0</v>
      </c>
      <c r="K19" s="381">
        <v>0</v>
      </c>
      <c r="L19" s="381">
        <v>0</v>
      </c>
      <c r="M19" s="381">
        <v>0</v>
      </c>
      <c r="N19" s="446">
        <v>0</v>
      </c>
      <c r="O19" s="509">
        <f>C19-'AT4A_enrolment vs availed_UPY'!F19</f>
        <v>0</v>
      </c>
    </row>
    <row r="20" spans="1:15" ht="14.25" customHeight="1" x14ac:dyDescent="0.2">
      <c r="A20" s="379">
        <f>AT3A_Schools_PS!A20</f>
        <v>11</v>
      </c>
      <c r="B20" s="379" t="str">
        <f>AT3A_Schools_PS!B20</f>
        <v>11-BALRAMPUR</v>
      </c>
      <c r="C20" s="379">
        <f>'AT4A_enrolment vs availed_UPY'!F20</f>
        <v>0</v>
      </c>
      <c r="D20" s="401">
        <f>AT26_NoWD_PS!$K$22</f>
        <v>309</v>
      </c>
      <c r="E20" s="377">
        <f t="shared" si="1"/>
        <v>0</v>
      </c>
      <c r="F20" s="381">
        <f t="shared" si="2"/>
        <v>0</v>
      </c>
      <c r="G20" s="381">
        <f t="shared" si="3"/>
        <v>0</v>
      </c>
      <c r="H20" s="446"/>
      <c r="I20" s="377">
        <f t="shared" si="4"/>
        <v>0</v>
      </c>
      <c r="J20" s="381">
        <f t="shared" si="5"/>
        <v>0</v>
      </c>
      <c r="K20" s="381">
        <v>0</v>
      </c>
      <c r="L20" s="381">
        <v>0</v>
      </c>
      <c r="M20" s="381">
        <v>0</v>
      </c>
      <c r="N20" s="446">
        <v>0</v>
      </c>
      <c r="O20" s="509">
        <f>C20-'AT4A_enrolment vs availed_UPY'!F20</f>
        <v>0</v>
      </c>
    </row>
    <row r="21" spans="1:15" ht="14.25" customHeight="1" x14ac:dyDescent="0.2">
      <c r="A21" s="379">
        <f>AT3A_Schools_PS!A21</f>
        <v>12</v>
      </c>
      <c r="B21" s="379" t="str">
        <f>AT3A_Schools_PS!B21</f>
        <v>12-BANDA</v>
      </c>
      <c r="C21" s="379">
        <f>'AT4A_enrolment vs availed_UPY'!F21</f>
        <v>0</v>
      </c>
      <c r="D21" s="401">
        <f>AT26_NoWD_PS!$K$22</f>
        <v>309</v>
      </c>
      <c r="E21" s="377">
        <f t="shared" si="1"/>
        <v>0</v>
      </c>
      <c r="F21" s="381">
        <f t="shared" si="2"/>
        <v>0</v>
      </c>
      <c r="G21" s="381">
        <f t="shared" si="3"/>
        <v>0</v>
      </c>
      <c r="H21" s="446"/>
      <c r="I21" s="377">
        <f t="shared" si="4"/>
        <v>0</v>
      </c>
      <c r="J21" s="381">
        <f t="shared" si="5"/>
        <v>0</v>
      </c>
      <c r="K21" s="381">
        <v>0</v>
      </c>
      <c r="L21" s="381">
        <v>0</v>
      </c>
      <c r="M21" s="381">
        <v>0</v>
      </c>
      <c r="N21" s="446">
        <v>0</v>
      </c>
      <c r="O21" s="509">
        <f>C21-'AT4A_enrolment vs availed_UPY'!F21</f>
        <v>0</v>
      </c>
    </row>
    <row r="22" spans="1:15" ht="14.25" customHeight="1" x14ac:dyDescent="0.2">
      <c r="A22" s="379">
        <f>AT3A_Schools_PS!A22</f>
        <v>13</v>
      </c>
      <c r="B22" s="379" t="str">
        <f>AT3A_Schools_PS!B22</f>
        <v>13-BARABANKI</v>
      </c>
      <c r="C22" s="379">
        <f>'AT4A_enrolment vs availed_UPY'!F22</f>
        <v>654</v>
      </c>
      <c r="D22" s="401">
        <f>AT26_NoWD_PS!$K$22</f>
        <v>309</v>
      </c>
      <c r="E22" s="377">
        <f t="shared" si="1"/>
        <v>30.312999999999999</v>
      </c>
      <c r="F22" s="381">
        <f t="shared" si="2"/>
        <v>20.309999999999999</v>
      </c>
      <c r="G22" s="381">
        <f t="shared" si="3"/>
        <v>10.003</v>
      </c>
      <c r="H22" s="446"/>
      <c r="I22" s="377">
        <f t="shared" si="4"/>
        <v>2.0209999999999999</v>
      </c>
      <c r="J22" s="381">
        <f t="shared" si="5"/>
        <v>2.0209999999999999</v>
      </c>
      <c r="K22" s="381">
        <v>0</v>
      </c>
      <c r="L22" s="381">
        <v>0</v>
      </c>
      <c r="M22" s="381">
        <v>0</v>
      </c>
      <c r="N22" s="446">
        <v>0</v>
      </c>
      <c r="O22" s="509">
        <f>C22-'AT4A_enrolment vs availed_UPY'!F22</f>
        <v>0</v>
      </c>
    </row>
    <row r="23" spans="1:15" ht="14.25" customHeight="1" x14ac:dyDescent="0.2">
      <c r="A23" s="379">
        <f>AT3A_Schools_PS!A23</f>
        <v>14</v>
      </c>
      <c r="B23" s="379" t="str">
        <f>AT3A_Schools_PS!B23</f>
        <v>14-BAREILY</v>
      </c>
      <c r="C23" s="379">
        <f>'AT4A_enrolment vs availed_UPY'!F23</f>
        <v>0</v>
      </c>
      <c r="D23" s="401">
        <f>AT26_NoWD_PS!$K$22</f>
        <v>309</v>
      </c>
      <c r="E23" s="377">
        <f t="shared" si="1"/>
        <v>0</v>
      </c>
      <c r="F23" s="381">
        <f t="shared" si="2"/>
        <v>0</v>
      </c>
      <c r="G23" s="381">
        <f t="shared" si="3"/>
        <v>0</v>
      </c>
      <c r="H23" s="446"/>
      <c r="I23" s="377">
        <f t="shared" si="4"/>
        <v>0</v>
      </c>
      <c r="J23" s="381">
        <f t="shared" si="5"/>
        <v>0</v>
      </c>
      <c r="K23" s="381">
        <v>0</v>
      </c>
      <c r="L23" s="381">
        <v>0</v>
      </c>
      <c r="M23" s="381">
        <v>0</v>
      </c>
      <c r="N23" s="446">
        <v>0</v>
      </c>
      <c r="O23" s="509">
        <f>C23-'AT4A_enrolment vs availed_UPY'!F23</f>
        <v>0</v>
      </c>
    </row>
    <row r="24" spans="1:15" ht="14.25" customHeight="1" x14ac:dyDescent="0.2">
      <c r="A24" s="379">
        <f>AT3A_Schools_PS!A24</f>
        <v>15</v>
      </c>
      <c r="B24" s="379" t="str">
        <f>AT3A_Schools_PS!B24</f>
        <v>15-BASTI</v>
      </c>
      <c r="C24" s="379">
        <f>'AT4A_enrolment vs availed_UPY'!F24</f>
        <v>0</v>
      </c>
      <c r="D24" s="401">
        <f>AT26_NoWD_PS!$K$22</f>
        <v>309</v>
      </c>
      <c r="E24" s="377">
        <f t="shared" si="1"/>
        <v>0</v>
      </c>
      <c r="F24" s="381">
        <f t="shared" si="2"/>
        <v>0</v>
      </c>
      <c r="G24" s="381">
        <f t="shared" si="3"/>
        <v>0</v>
      </c>
      <c r="H24" s="446"/>
      <c r="I24" s="377">
        <f t="shared" si="4"/>
        <v>0</v>
      </c>
      <c r="J24" s="381">
        <f t="shared" si="5"/>
        <v>0</v>
      </c>
      <c r="K24" s="381">
        <v>0</v>
      </c>
      <c r="L24" s="381">
        <v>0</v>
      </c>
      <c r="M24" s="381">
        <v>0</v>
      </c>
      <c r="N24" s="446">
        <v>0</v>
      </c>
      <c r="O24" s="509">
        <f>C24-'AT4A_enrolment vs availed_UPY'!F24</f>
        <v>0</v>
      </c>
    </row>
    <row r="25" spans="1:15" ht="14.25" customHeight="1" x14ac:dyDescent="0.2">
      <c r="A25" s="379">
        <f>AT3A_Schools_PS!A25</f>
        <v>16</v>
      </c>
      <c r="B25" s="379" t="str">
        <f>AT3A_Schools_PS!B25</f>
        <v>16-BHADOHI</v>
      </c>
      <c r="C25" s="379">
        <f>'AT4A_enrolment vs availed_UPY'!F25</f>
        <v>0</v>
      </c>
      <c r="D25" s="401">
        <f>AT26_NoWD_PS!$K$22</f>
        <v>309</v>
      </c>
      <c r="E25" s="377">
        <f t="shared" si="1"/>
        <v>0</v>
      </c>
      <c r="F25" s="381">
        <f t="shared" si="2"/>
        <v>0</v>
      </c>
      <c r="G25" s="381">
        <f t="shared" si="3"/>
        <v>0</v>
      </c>
      <c r="H25" s="446"/>
      <c r="I25" s="377">
        <f t="shared" si="4"/>
        <v>0</v>
      </c>
      <c r="J25" s="381">
        <f t="shared" si="5"/>
        <v>0</v>
      </c>
      <c r="K25" s="381">
        <v>0</v>
      </c>
      <c r="L25" s="381">
        <v>0</v>
      </c>
      <c r="M25" s="381">
        <v>0</v>
      </c>
      <c r="N25" s="446">
        <v>0</v>
      </c>
      <c r="O25" s="509">
        <f>C25-'AT4A_enrolment vs availed_UPY'!F25</f>
        <v>0</v>
      </c>
    </row>
    <row r="26" spans="1:15" ht="14.25" customHeight="1" x14ac:dyDescent="0.2">
      <c r="A26" s="379">
        <f>AT3A_Schools_PS!A26</f>
        <v>17</v>
      </c>
      <c r="B26" s="379" t="str">
        <f>AT3A_Schools_PS!B26</f>
        <v>17-BIJNOUR</v>
      </c>
      <c r="C26" s="379">
        <f>'AT4A_enrolment vs availed_UPY'!F26</f>
        <v>0</v>
      </c>
      <c r="D26" s="401">
        <f>AT26_NoWD_PS!$K$22</f>
        <v>309</v>
      </c>
      <c r="E26" s="377">
        <f t="shared" si="1"/>
        <v>0</v>
      </c>
      <c r="F26" s="381">
        <f t="shared" si="2"/>
        <v>0</v>
      </c>
      <c r="G26" s="381">
        <f t="shared" si="3"/>
        <v>0</v>
      </c>
      <c r="H26" s="446"/>
      <c r="I26" s="377">
        <f t="shared" si="4"/>
        <v>0</v>
      </c>
      <c r="J26" s="381">
        <f t="shared" si="5"/>
        <v>0</v>
      </c>
      <c r="K26" s="381">
        <v>0</v>
      </c>
      <c r="L26" s="381">
        <v>0</v>
      </c>
      <c r="M26" s="381">
        <v>0</v>
      </c>
      <c r="N26" s="446">
        <v>0</v>
      </c>
      <c r="O26" s="509">
        <f>C26-'AT4A_enrolment vs availed_UPY'!F26</f>
        <v>0</v>
      </c>
    </row>
    <row r="27" spans="1:15" ht="14.25" customHeight="1" x14ac:dyDescent="0.2">
      <c r="A27" s="379">
        <f>AT3A_Schools_PS!A27</f>
        <v>18</v>
      </c>
      <c r="B27" s="379" t="str">
        <f>AT3A_Schools_PS!B27</f>
        <v>18-BULANDSHAHAR</v>
      </c>
      <c r="C27" s="379">
        <f>'AT4A_enrolment vs availed_UPY'!F27</f>
        <v>0</v>
      </c>
      <c r="D27" s="401">
        <f>AT26_NoWD_PS!$K$22</f>
        <v>309</v>
      </c>
      <c r="E27" s="377">
        <f t="shared" si="1"/>
        <v>0</v>
      </c>
      <c r="F27" s="381">
        <f t="shared" si="2"/>
        <v>0</v>
      </c>
      <c r="G27" s="381">
        <f t="shared" si="3"/>
        <v>0</v>
      </c>
      <c r="H27" s="446"/>
      <c r="I27" s="377">
        <f t="shared" si="4"/>
        <v>0</v>
      </c>
      <c r="J27" s="381">
        <f t="shared" si="5"/>
        <v>0</v>
      </c>
      <c r="K27" s="381">
        <v>0</v>
      </c>
      <c r="L27" s="381">
        <v>0</v>
      </c>
      <c r="M27" s="381">
        <v>0</v>
      </c>
      <c r="N27" s="446">
        <v>0</v>
      </c>
      <c r="O27" s="509">
        <f>C27-'AT4A_enrolment vs availed_UPY'!F27</f>
        <v>0</v>
      </c>
    </row>
    <row r="28" spans="1:15" ht="14.25" customHeight="1" x14ac:dyDescent="0.2">
      <c r="A28" s="379">
        <f>AT3A_Schools_PS!A28</f>
        <v>19</v>
      </c>
      <c r="B28" s="379" t="str">
        <f>AT3A_Schools_PS!B28</f>
        <v>19-CHANDAULI</v>
      </c>
      <c r="C28" s="379">
        <f>'AT4A_enrolment vs availed_UPY'!F28</f>
        <v>0</v>
      </c>
      <c r="D28" s="401">
        <f>AT26_NoWD_PS!$K$22</f>
        <v>309</v>
      </c>
      <c r="E28" s="377">
        <f t="shared" si="1"/>
        <v>0</v>
      </c>
      <c r="F28" s="381">
        <f t="shared" si="2"/>
        <v>0</v>
      </c>
      <c r="G28" s="381">
        <f t="shared" si="3"/>
        <v>0</v>
      </c>
      <c r="H28" s="446"/>
      <c r="I28" s="377">
        <f t="shared" si="4"/>
        <v>0</v>
      </c>
      <c r="J28" s="381">
        <f t="shared" si="5"/>
        <v>0</v>
      </c>
      <c r="K28" s="381">
        <v>0</v>
      </c>
      <c r="L28" s="381">
        <v>0</v>
      </c>
      <c r="M28" s="381">
        <v>0</v>
      </c>
      <c r="N28" s="446">
        <v>0</v>
      </c>
      <c r="O28" s="509">
        <f>C28-'AT4A_enrolment vs availed_UPY'!F28</f>
        <v>0</v>
      </c>
    </row>
    <row r="29" spans="1:15" ht="14.25" customHeight="1" x14ac:dyDescent="0.2">
      <c r="A29" s="379">
        <f>AT3A_Schools_PS!A29</f>
        <v>20</v>
      </c>
      <c r="B29" s="379" t="str">
        <f>AT3A_Schools_PS!B29</f>
        <v>20-CHITRAKOOT</v>
      </c>
      <c r="C29" s="379">
        <f>'AT4A_enrolment vs availed_UPY'!F29</f>
        <v>0</v>
      </c>
      <c r="D29" s="401">
        <f>AT26_NoWD_PS!$K$22</f>
        <v>309</v>
      </c>
      <c r="E29" s="377">
        <f t="shared" si="1"/>
        <v>0</v>
      </c>
      <c r="F29" s="381">
        <f t="shared" si="2"/>
        <v>0</v>
      </c>
      <c r="G29" s="381">
        <f t="shared" si="3"/>
        <v>0</v>
      </c>
      <c r="H29" s="446"/>
      <c r="I29" s="377">
        <f t="shared" si="4"/>
        <v>0</v>
      </c>
      <c r="J29" s="381">
        <f t="shared" si="5"/>
        <v>0</v>
      </c>
      <c r="K29" s="381">
        <v>0</v>
      </c>
      <c r="L29" s="381">
        <v>0</v>
      </c>
      <c r="M29" s="381">
        <v>0</v>
      </c>
      <c r="N29" s="446">
        <v>0</v>
      </c>
      <c r="O29" s="509">
        <f>C29-'AT4A_enrolment vs availed_UPY'!F29</f>
        <v>0</v>
      </c>
    </row>
    <row r="30" spans="1:15" ht="14.25" customHeight="1" x14ac:dyDescent="0.2">
      <c r="A30" s="379">
        <f>AT3A_Schools_PS!A30</f>
        <v>21</v>
      </c>
      <c r="B30" s="379" t="str">
        <f>AT3A_Schools_PS!B30</f>
        <v>21-AMETHI</v>
      </c>
      <c r="C30" s="379">
        <f>'AT4A_enrolment vs availed_UPY'!F30</f>
        <v>0</v>
      </c>
      <c r="D30" s="401">
        <f>AT26_NoWD_PS!$K$22</f>
        <v>309</v>
      </c>
      <c r="E30" s="377">
        <f t="shared" si="1"/>
        <v>0</v>
      </c>
      <c r="F30" s="381">
        <f t="shared" si="2"/>
        <v>0</v>
      </c>
      <c r="G30" s="381">
        <f t="shared" si="3"/>
        <v>0</v>
      </c>
      <c r="H30" s="446"/>
      <c r="I30" s="377">
        <f t="shared" si="4"/>
        <v>0</v>
      </c>
      <c r="J30" s="381">
        <f t="shared" si="5"/>
        <v>0</v>
      </c>
      <c r="K30" s="381">
        <v>0</v>
      </c>
      <c r="L30" s="381">
        <v>0</v>
      </c>
      <c r="M30" s="381">
        <v>0</v>
      </c>
      <c r="N30" s="446">
        <v>0</v>
      </c>
      <c r="O30" s="509">
        <f>C30-'AT4A_enrolment vs availed_UPY'!F30</f>
        <v>0</v>
      </c>
    </row>
    <row r="31" spans="1:15" ht="14.25" customHeight="1" x14ac:dyDescent="0.2">
      <c r="A31" s="379">
        <f>AT3A_Schools_PS!A31</f>
        <v>22</v>
      </c>
      <c r="B31" s="379" t="str">
        <f>AT3A_Schools_PS!B31</f>
        <v>22-DEORIA</v>
      </c>
      <c r="C31" s="379">
        <f>'AT4A_enrolment vs availed_UPY'!F31</f>
        <v>0</v>
      </c>
      <c r="D31" s="401">
        <f>AT26_NoWD_PS!$K$22</f>
        <v>309</v>
      </c>
      <c r="E31" s="377">
        <f t="shared" si="1"/>
        <v>0</v>
      </c>
      <c r="F31" s="381">
        <f t="shared" si="2"/>
        <v>0</v>
      </c>
      <c r="G31" s="381">
        <f t="shared" si="3"/>
        <v>0</v>
      </c>
      <c r="H31" s="446"/>
      <c r="I31" s="377">
        <f t="shared" si="4"/>
        <v>0</v>
      </c>
      <c r="J31" s="381">
        <f t="shared" si="5"/>
        <v>0</v>
      </c>
      <c r="K31" s="381">
        <v>0</v>
      </c>
      <c r="L31" s="381">
        <v>0</v>
      </c>
      <c r="M31" s="381">
        <v>0</v>
      </c>
      <c r="N31" s="446">
        <v>0</v>
      </c>
      <c r="O31" s="509">
        <f>C31-'AT4A_enrolment vs availed_UPY'!F31</f>
        <v>0</v>
      </c>
    </row>
    <row r="32" spans="1:15" ht="14.25" customHeight="1" x14ac:dyDescent="0.2">
      <c r="A32" s="379">
        <f>AT3A_Schools_PS!A32</f>
        <v>23</v>
      </c>
      <c r="B32" s="379" t="str">
        <f>AT3A_Schools_PS!B32</f>
        <v>23-ETAH</v>
      </c>
      <c r="C32" s="379">
        <f>'AT4A_enrolment vs availed_UPY'!F32</f>
        <v>0</v>
      </c>
      <c r="D32" s="401">
        <f>AT26_NoWD_PS!$K$22</f>
        <v>309</v>
      </c>
      <c r="E32" s="377">
        <f t="shared" si="1"/>
        <v>0</v>
      </c>
      <c r="F32" s="381">
        <f t="shared" si="2"/>
        <v>0</v>
      </c>
      <c r="G32" s="381">
        <f t="shared" si="3"/>
        <v>0</v>
      </c>
      <c r="H32" s="446"/>
      <c r="I32" s="377">
        <f t="shared" si="4"/>
        <v>0</v>
      </c>
      <c r="J32" s="381">
        <f t="shared" si="5"/>
        <v>0</v>
      </c>
      <c r="K32" s="381">
        <v>0</v>
      </c>
      <c r="L32" s="381">
        <v>0</v>
      </c>
      <c r="M32" s="381">
        <v>0</v>
      </c>
      <c r="N32" s="446">
        <v>0</v>
      </c>
      <c r="O32" s="509">
        <f>C32-'AT4A_enrolment vs availed_UPY'!F32</f>
        <v>0</v>
      </c>
    </row>
    <row r="33" spans="1:15" ht="14.25" customHeight="1" x14ac:dyDescent="0.2">
      <c r="A33" s="379">
        <f>AT3A_Schools_PS!A33</f>
        <v>24</v>
      </c>
      <c r="B33" s="379" t="str">
        <f>AT3A_Schools_PS!B33</f>
        <v>24-FAIZABAD</v>
      </c>
      <c r="C33" s="379">
        <f>'AT4A_enrolment vs availed_UPY'!F33</f>
        <v>0</v>
      </c>
      <c r="D33" s="401">
        <f>AT26_NoWD_PS!$K$22</f>
        <v>309</v>
      </c>
      <c r="E33" s="377">
        <f t="shared" si="1"/>
        <v>0</v>
      </c>
      <c r="F33" s="381">
        <f t="shared" si="2"/>
        <v>0</v>
      </c>
      <c r="G33" s="381">
        <f t="shared" si="3"/>
        <v>0</v>
      </c>
      <c r="H33" s="446"/>
      <c r="I33" s="377">
        <f t="shared" si="4"/>
        <v>0</v>
      </c>
      <c r="J33" s="381">
        <f t="shared" si="5"/>
        <v>0</v>
      </c>
      <c r="K33" s="381">
        <v>0</v>
      </c>
      <c r="L33" s="381">
        <v>0</v>
      </c>
      <c r="M33" s="381">
        <v>0</v>
      </c>
      <c r="N33" s="446">
        <v>0</v>
      </c>
      <c r="O33" s="509">
        <f>C33-'AT4A_enrolment vs availed_UPY'!F33</f>
        <v>0</v>
      </c>
    </row>
    <row r="34" spans="1:15" ht="14.25" customHeight="1" x14ac:dyDescent="0.2">
      <c r="A34" s="379">
        <f>AT3A_Schools_PS!A34</f>
        <v>25</v>
      </c>
      <c r="B34" s="379" t="str">
        <f>AT3A_Schools_PS!B34</f>
        <v>25-FARRUKHABAD</v>
      </c>
      <c r="C34" s="379">
        <f>'AT4A_enrolment vs availed_UPY'!F34</f>
        <v>0</v>
      </c>
      <c r="D34" s="401">
        <f>AT26_NoWD_PS!$K$22</f>
        <v>309</v>
      </c>
      <c r="E34" s="377">
        <f t="shared" si="1"/>
        <v>0</v>
      </c>
      <c r="F34" s="381">
        <f t="shared" si="2"/>
        <v>0</v>
      </c>
      <c r="G34" s="381">
        <f t="shared" si="3"/>
        <v>0</v>
      </c>
      <c r="H34" s="446"/>
      <c r="I34" s="377">
        <f t="shared" si="4"/>
        <v>0</v>
      </c>
      <c r="J34" s="381">
        <f t="shared" si="5"/>
        <v>0</v>
      </c>
      <c r="K34" s="381">
        <v>0</v>
      </c>
      <c r="L34" s="381">
        <v>0</v>
      </c>
      <c r="M34" s="381">
        <v>0</v>
      </c>
      <c r="N34" s="446">
        <v>0</v>
      </c>
      <c r="O34" s="509">
        <f>C34-'AT4A_enrolment vs availed_UPY'!F34</f>
        <v>0</v>
      </c>
    </row>
    <row r="35" spans="1:15" ht="14.25" customHeight="1" x14ac:dyDescent="0.2">
      <c r="A35" s="379">
        <f>AT3A_Schools_PS!A35</f>
        <v>26</v>
      </c>
      <c r="B35" s="379" t="str">
        <f>AT3A_Schools_PS!B35</f>
        <v>26-FATEHPUR</v>
      </c>
      <c r="C35" s="379">
        <f>'AT4A_enrolment vs availed_UPY'!F35</f>
        <v>1522</v>
      </c>
      <c r="D35" s="401">
        <f>AT26_NoWD_PS!$K$22</f>
        <v>309</v>
      </c>
      <c r="E35" s="377">
        <f t="shared" si="1"/>
        <v>70.545000000000002</v>
      </c>
      <c r="F35" s="381">
        <f t="shared" si="2"/>
        <v>47.265000000000001</v>
      </c>
      <c r="G35" s="381">
        <f t="shared" si="3"/>
        <v>23.28</v>
      </c>
      <c r="H35" s="446"/>
      <c r="I35" s="377">
        <f t="shared" si="4"/>
        <v>4.7030000000000003</v>
      </c>
      <c r="J35" s="381">
        <f t="shared" si="5"/>
        <v>4.7030000000000003</v>
      </c>
      <c r="K35" s="381">
        <v>0</v>
      </c>
      <c r="L35" s="381">
        <v>0</v>
      </c>
      <c r="M35" s="381">
        <v>0</v>
      </c>
      <c r="N35" s="446">
        <v>0</v>
      </c>
      <c r="O35" s="509">
        <f>C35-'AT4A_enrolment vs availed_UPY'!F35</f>
        <v>0</v>
      </c>
    </row>
    <row r="36" spans="1:15" ht="14.25" customHeight="1" x14ac:dyDescent="0.2">
      <c r="A36" s="379">
        <f>AT3A_Schools_PS!A36</f>
        <v>27</v>
      </c>
      <c r="B36" s="379" t="str">
        <f>AT3A_Schools_PS!B36</f>
        <v>27-FIROZABAD</v>
      </c>
      <c r="C36" s="379">
        <f>'AT4A_enrolment vs availed_UPY'!F36</f>
        <v>1750</v>
      </c>
      <c r="D36" s="401">
        <f>AT26_NoWD_PS!$K$22</f>
        <v>309</v>
      </c>
      <c r="E36" s="377">
        <f t="shared" si="1"/>
        <v>81.113</v>
      </c>
      <c r="F36" s="381">
        <f t="shared" si="2"/>
        <v>54.345999999999997</v>
      </c>
      <c r="G36" s="381">
        <f t="shared" si="3"/>
        <v>26.766999999999999</v>
      </c>
      <c r="H36" s="446"/>
      <c r="I36" s="377">
        <f t="shared" si="4"/>
        <v>5.4080000000000004</v>
      </c>
      <c r="J36" s="381">
        <f t="shared" si="5"/>
        <v>5.4080000000000004</v>
      </c>
      <c r="K36" s="381">
        <v>0</v>
      </c>
      <c r="L36" s="381">
        <v>0</v>
      </c>
      <c r="M36" s="381">
        <v>0</v>
      </c>
      <c r="N36" s="446">
        <v>0</v>
      </c>
      <c r="O36" s="509">
        <f>C36-'AT4A_enrolment vs availed_UPY'!F36</f>
        <v>0</v>
      </c>
    </row>
    <row r="37" spans="1:15" ht="14.25" customHeight="1" x14ac:dyDescent="0.2">
      <c r="A37" s="379">
        <f>AT3A_Schools_PS!A37</f>
        <v>28</v>
      </c>
      <c r="B37" s="379" t="str">
        <f>AT3A_Schools_PS!B37</f>
        <v>28-G.B. NAGAR</v>
      </c>
      <c r="C37" s="379">
        <f>'AT4A_enrolment vs availed_UPY'!F37</f>
        <v>0</v>
      </c>
      <c r="D37" s="401">
        <f>AT26_NoWD_PS!$K$22</f>
        <v>309</v>
      </c>
      <c r="E37" s="377">
        <f t="shared" si="1"/>
        <v>0</v>
      </c>
      <c r="F37" s="381">
        <f t="shared" si="2"/>
        <v>0</v>
      </c>
      <c r="G37" s="381">
        <f t="shared" si="3"/>
        <v>0</v>
      </c>
      <c r="H37" s="446"/>
      <c r="I37" s="377">
        <f t="shared" si="4"/>
        <v>0</v>
      </c>
      <c r="J37" s="381">
        <f t="shared" si="5"/>
        <v>0</v>
      </c>
      <c r="K37" s="381">
        <v>0</v>
      </c>
      <c r="L37" s="381">
        <v>0</v>
      </c>
      <c r="M37" s="381">
        <v>0</v>
      </c>
      <c r="N37" s="446">
        <v>0</v>
      </c>
      <c r="O37" s="509">
        <f>C37-'AT4A_enrolment vs availed_UPY'!F37</f>
        <v>0</v>
      </c>
    </row>
    <row r="38" spans="1:15" ht="14.25" customHeight="1" x14ac:dyDescent="0.2">
      <c r="A38" s="379">
        <f>AT3A_Schools_PS!A38</f>
        <v>29</v>
      </c>
      <c r="B38" s="379" t="str">
        <f>AT3A_Schools_PS!B38</f>
        <v>29-GHAZIPUR</v>
      </c>
      <c r="C38" s="379">
        <f>'AT4A_enrolment vs availed_UPY'!F38</f>
        <v>0</v>
      </c>
      <c r="D38" s="401">
        <f>AT26_NoWD_PS!$K$22</f>
        <v>309</v>
      </c>
      <c r="E38" s="377">
        <f t="shared" si="1"/>
        <v>0</v>
      </c>
      <c r="F38" s="381">
        <f t="shared" si="2"/>
        <v>0</v>
      </c>
      <c r="G38" s="381">
        <f t="shared" si="3"/>
        <v>0</v>
      </c>
      <c r="H38" s="446"/>
      <c r="I38" s="377">
        <f t="shared" si="4"/>
        <v>0</v>
      </c>
      <c r="J38" s="381">
        <f t="shared" si="5"/>
        <v>0</v>
      </c>
      <c r="K38" s="381">
        <v>0</v>
      </c>
      <c r="L38" s="381">
        <v>0</v>
      </c>
      <c r="M38" s="381">
        <v>0</v>
      </c>
      <c r="N38" s="446">
        <v>0</v>
      </c>
      <c r="O38" s="509">
        <f>C38-'AT4A_enrolment vs availed_UPY'!F38</f>
        <v>0</v>
      </c>
    </row>
    <row r="39" spans="1:15" ht="14.25" customHeight="1" x14ac:dyDescent="0.2">
      <c r="A39" s="379">
        <f>AT3A_Schools_PS!A39</f>
        <v>30</v>
      </c>
      <c r="B39" s="379" t="str">
        <f>AT3A_Schools_PS!B39</f>
        <v>30-GHAZIYABAD</v>
      </c>
      <c r="C39" s="379">
        <f>'AT4A_enrolment vs availed_UPY'!F39</f>
        <v>0</v>
      </c>
      <c r="D39" s="401">
        <f>AT26_NoWD_PS!$K$22</f>
        <v>309</v>
      </c>
      <c r="E39" s="377">
        <f t="shared" si="1"/>
        <v>0</v>
      </c>
      <c r="F39" s="381">
        <f t="shared" si="2"/>
        <v>0</v>
      </c>
      <c r="G39" s="381">
        <f t="shared" si="3"/>
        <v>0</v>
      </c>
      <c r="H39" s="446"/>
      <c r="I39" s="377">
        <f t="shared" si="4"/>
        <v>0</v>
      </c>
      <c r="J39" s="381">
        <f t="shared" si="5"/>
        <v>0</v>
      </c>
      <c r="K39" s="381">
        <v>0</v>
      </c>
      <c r="L39" s="381">
        <v>0</v>
      </c>
      <c r="M39" s="381">
        <v>0</v>
      </c>
      <c r="N39" s="446">
        <v>0</v>
      </c>
      <c r="O39" s="509">
        <f>C39-'AT4A_enrolment vs availed_UPY'!F39</f>
        <v>0</v>
      </c>
    </row>
    <row r="40" spans="1:15" ht="14.25" customHeight="1" x14ac:dyDescent="0.2">
      <c r="A40" s="379">
        <f>AT3A_Schools_PS!A40</f>
        <v>31</v>
      </c>
      <c r="B40" s="379" t="str">
        <f>AT3A_Schools_PS!B40</f>
        <v>31-GONDA</v>
      </c>
      <c r="C40" s="379">
        <f>'AT4A_enrolment vs availed_UPY'!F40</f>
        <v>0</v>
      </c>
      <c r="D40" s="401">
        <f>AT26_NoWD_PS!$K$22</f>
        <v>309</v>
      </c>
      <c r="E40" s="377">
        <f t="shared" si="1"/>
        <v>0</v>
      </c>
      <c r="F40" s="381">
        <f t="shared" si="2"/>
        <v>0</v>
      </c>
      <c r="G40" s="381">
        <f t="shared" si="3"/>
        <v>0</v>
      </c>
      <c r="H40" s="446"/>
      <c r="I40" s="377">
        <f t="shared" si="4"/>
        <v>0</v>
      </c>
      <c r="J40" s="381">
        <f t="shared" si="5"/>
        <v>0</v>
      </c>
      <c r="K40" s="381">
        <v>0</v>
      </c>
      <c r="L40" s="381">
        <v>0</v>
      </c>
      <c r="M40" s="381">
        <v>0</v>
      </c>
      <c r="N40" s="446">
        <v>0</v>
      </c>
      <c r="O40" s="509">
        <f>C40-'AT4A_enrolment vs availed_UPY'!F40</f>
        <v>0</v>
      </c>
    </row>
    <row r="41" spans="1:15" ht="14.25" customHeight="1" x14ac:dyDescent="0.2">
      <c r="A41" s="379">
        <f>AT3A_Schools_PS!A41</f>
        <v>32</v>
      </c>
      <c r="B41" s="379" t="str">
        <f>AT3A_Schools_PS!B41</f>
        <v>32-GORAKHPUR</v>
      </c>
      <c r="C41" s="379">
        <f>'AT4A_enrolment vs availed_UPY'!F41</f>
        <v>0</v>
      </c>
      <c r="D41" s="401">
        <f>AT26_NoWD_PS!$K$22</f>
        <v>309</v>
      </c>
      <c r="E41" s="377">
        <f t="shared" si="1"/>
        <v>0</v>
      </c>
      <c r="F41" s="381">
        <f t="shared" si="2"/>
        <v>0</v>
      </c>
      <c r="G41" s="381">
        <f t="shared" si="3"/>
        <v>0</v>
      </c>
      <c r="H41" s="446"/>
      <c r="I41" s="377">
        <f t="shared" si="4"/>
        <v>0</v>
      </c>
      <c r="J41" s="381">
        <f t="shared" si="5"/>
        <v>0</v>
      </c>
      <c r="K41" s="381">
        <v>0</v>
      </c>
      <c r="L41" s="381">
        <v>0</v>
      </c>
      <c r="M41" s="381">
        <v>0</v>
      </c>
      <c r="N41" s="446">
        <v>0</v>
      </c>
      <c r="O41" s="509">
        <f>C41-'AT4A_enrolment vs availed_UPY'!F41</f>
        <v>0</v>
      </c>
    </row>
    <row r="42" spans="1:15" ht="14.25" customHeight="1" x14ac:dyDescent="0.2">
      <c r="A42" s="379">
        <f>AT3A_Schools_PS!A42</f>
        <v>33</v>
      </c>
      <c r="B42" s="379" t="str">
        <f>AT3A_Schools_PS!B42</f>
        <v>33-HAMEERPUR</v>
      </c>
      <c r="C42" s="379">
        <f>'AT4A_enrolment vs availed_UPY'!F42</f>
        <v>0</v>
      </c>
      <c r="D42" s="401">
        <f>AT26_NoWD_PS!$K$22</f>
        <v>309</v>
      </c>
      <c r="E42" s="377">
        <f t="shared" si="1"/>
        <v>0</v>
      </c>
      <c r="F42" s="381">
        <f t="shared" si="2"/>
        <v>0</v>
      </c>
      <c r="G42" s="381">
        <f t="shared" si="3"/>
        <v>0</v>
      </c>
      <c r="H42" s="446"/>
      <c r="I42" s="377">
        <f t="shared" si="4"/>
        <v>0</v>
      </c>
      <c r="J42" s="381">
        <f t="shared" si="5"/>
        <v>0</v>
      </c>
      <c r="K42" s="381">
        <v>0</v>
      </c>
      <c r="L42" s="381">
        <v>0</v>
      </c>
      <c r="M42" s="381">
        <v>0</v>
      </c>
      <c r="N42" s="446">
        <v>0</v>
      </c>
      <c r="O42" s="509">
        <f>C42-'AT4A_enrolment vs availed_UPY'!F42</f>
        <v>0</v>
      </c>
    </row>
    <row r="43" spans="1:15" ht="14.25" customHeight="1" x14ac:dyDescent="0.2">
      <c r="A43" s="379">
        <f>AT3A_Schools_PS!A43</f>
        <v>34</v>
      </c>
      <c r="B43" s="379" t="str">
        <f>AT3A_Schools_PS!B43</f>
        <v>34-HARDOI</v>
      </c>
      <c r="C43" s="379">
        <f>'AT4A_enrolment vs availed_UPY'!F43</f>
        <v>0</v>
      </c>
      <c r="D43" s="401">
        <f>AT26_NoWD_PS!$K$22</f>
        <v>309</v>
      </c>
      <c r="E43" s="377">
        <f t="shared" si="1"/>
        <v>0</v>
      </c>
      <c r="F43" s="381">
        <f t="shared" si="2"/>
        <v>0</v>
      </c>
      <c r="G43" s="381">
        <f t="shared" si="3"/>
        <v>0</v>
      </c>
      <c r="H43" s="446"/>
      <c r="I43" s="377">
        <f t="shared" si="4"/>
        <v>0</v>
      </c>
      <c r="J43" s="381">
        <f t="shared" si="5"/>
        <v>0</v>
      </c>
      <c r="K43" s="381">
        <v>0</v>
      </c>
      <c r="L43" s="381">
        <v>0</v>
      </c>
      <c r="M43" s="381">
        <v>0</v>
      </c>
      <c r="N43" s="446">
        <v>0</v>
      </c>
      <c r="O43" s="509">
        <f>C43-'AT4A_enrolment vs availed_UPY'!F43</f>
        <v>0</v>
      </c>
    </row>
    <row r="44" spans="1:15" ht="14.25" customHeight="1" x14ac:dyDescent="0.2">
      <c r="A44" s="379">
        <f>AT3A_Schools_PS!A44</f>
        <v>35</v>
      </c>
      <c r="B44" s="379" t="str">
        <f>AT3A_Schools_PS!B44</f>
        <v>35-HATHRAS</v>
      </c>
      <c r="C44" s="379">
        <f>'AT4A_enrolment vs availed_UPY'!F44</f>
        <v>0</v>
      </c>
      <c r="D44" s="401">
        <f>AT26_NoWD_PS!$K$22</f>
        <v>309</v>
      </c>
      <c r="E44" s="377">
        <f t="shared" si="1"/>
        <v>0</v>
      </c>
      <c r="F44" s="381">
        <f t="shared" si="2"/>
        <v>0</v>
      </c>
      <c r="G44" s="381">
        <f t="shared" si="3"/>
        <v>0</v>
      </c>
      <c r="H44" s="446"/>
      <c r="I44" s="377">
        <f t="shared" si="4"/>
        <v>0</v>
      </c>
      <c r="J44" s="381">
        <f t="shared" si="5"/>
        <v>0</v>
      </c>
      <c r="K44" s="381">
        <v>0</v>
      </c>
      <c r="L44" s="381">
        <v>0</v>
      </c>
      <c r="M44" s="381">
        <v>0</v>
      </c>
      <c r="N44" s="446">
        <v>0</v>
      </c>
      <c r="O44" s="509">
        <f>C44-'AT4A_enrolment vs availed_UPY'!F44</f>
        <v>0</v>
      </c>
    </row>
    <row r="45" spans="1:15" ht="14.25" customHeight="1" x14ac:dyDescent="0.2">
      <c r="A45" s="379">
        <f>AT3A_Schools_PS!A45</f>
        <v>36</v>
      </c>
      <c r="B45" s="379" t="str">
        <f>AT3A_Schools_PS!B45</f>
        <v>36-ITAWAH</v>
      </c>
      <c r="C45" s="379">
        <f>'AT4A_enrolment vs availed_UPY'!F45</f>
        <v>0</v>
      </c>
      <c r="D45" s="401">
        <f>AT26_NoWD_PS!$K$22</f>
        <v>309</v>
      </c>
      <c r="E45" s="377">
        <f t="shared" si="1"/>
        <v>0</v>
      </c>
      <c r="F45" s="381">
        <f t="shared" si="2"/>
        <v>0</v>
      </c>
      <c r="G45" s="381">
        <f t="shared" si="3"/>
        <v>0</v>
      </c>
      <c r="H45" s="446"/>
      <c r="I45" s="377">
        <f t="shared" si="4"/>
        <v>0</v>
      </c>
      <c r="J45" s="381">
        <f t="shared" si="5"/>
        <v>0</v>
      </c>
      <c r="K45" s="381">
        <v>0</v>
      </c>
      <c r="L45" s="381">
        <v>0</v>
      </c>
      <c r="M45" s="381">
        <v>0</v>
      </c>
      <c r="N45" s="446">
        <v>0</v>
      </c>
      <c r="O45" s="509">
        <f>C45-'AT4A_enrolment vs availed_UPY'!F45</f>
        <v>0</v>
      </c>
    </row>
    <row r="46" spans="1:15" ht="14.25" customHeight="1" x14ac:dyDescent="0.2">
      <c r="A46" s="379">
        <f>AT3A_Schools_PS!A46</f>
        <v>37</v>
      </c>
      <c r="B46" s="379" t="str">
        <f>AT3A_Schools_PS!B46</f>
        <v>37-J.P. NAGAR</v>
      </c>
      <c r="C46" s="379">
        <f>'AT4A_enrolment vs availed_UPY'!F46</f>
        <v>0</v>
      </c>
      <c r="D46" s="401">
        <f>AT26_NoWD_PS!$K$22</f>
        <v>309</v>
      </c>
      <c r="E46" s="377">
        <f t="shared" si="1"/>
        <v>0</v>
      </c>
      <c r="F46" s="381">
        <f t="shared" si="2"/>
        <v>0</v>
      </c>
      <c r="G46" s="381">
        <f t="shared" si="3"/>
        <v>0</v>
      </c>
      <c r="H46" s="446"/>
      <c r="I46" s="377">
        <f t="shared" si="4"/>
        <v>0</v>
      </c>
      <c r="J46" s="381">
        <f t="shared" si="5"/>
        <v>0</v>
      </c>
      <c r="K46" s="381">
        <v>0</v>
      </c>
      <c r="L46" s="381">
        <v>0</v>
      </c>
      <c r="M46" s="381">
        <v>0</v>
      </c>
      <c r="N46" s="446">
        <v>0</v>
      </c>
      <c r="O46" s="509">
        <f>C46-'AT4A_enrolment vs availed_UPY'!F46</f>
        <v>0</v>
      </c>
    </row>
    <row r="47" spans="1:15" ht="14.25" customHeight="1" x14ac:dyDescent="0.2">
      <c r="A47" s="379">
        <f>AT3A_Schools_PS!A47</f>
        <v>38</v>
      </c>
      <c r="B47" s="379" t="str">
        <f>AT3A_Schools_PS!B47</f>
        <v>38-JALAUN</v>
      </c>
      <c r="C47" s="379">
        <f>'AT4A_enrolment vs availed_UPY'!F47</f>
        <v>0</v>
      </c>
      <c r="D47" s="401">
        <f>AT26_NoWD_PS!$K$22</f>
        <v>309</v>
      </c>
      <c r="E47" s="377">
        <f t="shared" si="1"/>
        <v>0</v>
      </c>
      <c r="F47" s="381">
        <f t="shared" si="2"/>
        <v>0</v>
      </c>
      <c r="G47" s="381">
        <f t="shared" si="3"/>
        <v>0</v>
      </c>
      <c r="H47" s="446"/>
      <c r="I47" s="377">
        <f t="shared" si="4"/>
        <v>0</v>
      </c>
      <c r="J47" s="381">
        <f t="shared" si="5"/>
        <v>0</v>
      </c>
      <c r="K47" s="381">
        <v>0</v>
      </c>
      <c r="L47" s="381">
        <v>0</v>
      </c>
      <c r="M47" s="381">
        <v>0</v>
      </c>
      <c r="N47" s="446">
        <v>0</v>
      </c>
      <c r="O47" s="509">
        <f>C47-'AT4A_enrolment vs availed_UPY'!F47</f>
        <v>0</v>
      </c>
    </row>
    <row r="48" spans="1:15" ht="14.25" customHeight="1" x14ac:dyDescent="0.2">
      <c r="A48" s="379">
        <f>AT3A_Schools_PS!A48</f>
        <v>39</v>
      </c>
      <c r="B48" s="379" t="str">
        <f>AT3A_Schools_PS!B48</f>
        <v>39-JAUNPUR</v>
      </c>
      <c r="C48" s="379">
        <f>'AT4A_enrolment vs availed_UPY'!F48</f>
        <v>0</v>
      </c>
      <c r="D48" s="401">
        <f>AT26_NoWD_PS!$K$22</f>
        <v>309</v>
      </c>
      <c r="E48" s="377">
        <f t="shared" si="1"/>
        <v>0</v>
      </c>
      <c r="F48" s="381">
        <f t="shared" si="2"/>
        <v>0</v>
      </c>
      <c r="G48" s="381">
        <f t="shared" si="3"/>
        <v>0</v>
      </c>
      <c r="H48" s="446"/>
      <c r="I48" s="377">
        <f t="shared" si="4"/>
        <v>0</v>
      </c>
      <c r="J48" s="381">
        <f t="shared" si="5"/>
        <v>0</v>
      </c>
      <c r="K48" s="381">
        <v>0</v>
      </c>
      <c r="L48" s="381">
        <v>0</v>
      </c>
      <c r="M48" s="381">
        <v>0</v>
      </c>
      <c r="N48" s="446">
        <v>0</v>
      </c>
      <c r="O48" s="509">
        <f>C48-'AT4A_enrolment vs availed_UPY'!F48</f>
        <v>0</v>
      </c>
    </row>
    <row r="49" spans="1:15" ht="14.25" customHeight="1" x14ac:dyDescent="0.2">
      <c r="A49" s="379">
        <f>AT3A_Schools_PS!A49</f>
        <v>40</v>
      </c>
      <c r="B49" s="379" t="str">
        <f>AT3A_Schools_PS!B49</f>
        <v>40-JHANSI</v>
      </c>
      <c r="C49" s="379">
        <f>'AT4A_enrolment vs availed_UPY'!F49</f>
        <v>0</v>
      </c>
      <c r="D49" s="401">
        <f>AT26_NoWD_PS!$K$22</f>
        <v>309</v>
      </c>
      <c r="E49" s="377">
        <f t="shared" si="1"/>
        <v>0</v>
      </c>
      <c r="F49" s="381">
        <f t="shared" si="2"/>
        <v>0</v>
      </c>
      <c r="G49" s="381">
        <f t="shared" si="3"/>
        <v>0</v>
      </c>
      <c r="H49" s="446"/>
      <c r="I49" s="377">
        <f t="shared" si="4"/>
        <v>0</v>
      </c>
      <c r="J49" s="381">
        <f t="shared" si="5"/>
        <v>0</v>
      </c>
      <c r="K49" s="381">
        <v>0</v>
      </c>
      <c r="L49" s="381">
        <v>0</v>
      </c>
      <c r="M49" s="381">
        <v>0</v>
      </c>
      <c r="N49" s="446">
        <v>0</v>
      </c>
      <c r="O49" s="509">
        <f>C49-'AT4A_enrolment vs availed_UPY'!F49</f>
        <v>0</v>
      </c>
    </row>
    <row r="50" spans="1:15" ht="14.25" customHeight="1" x14ac:dyDescent="0.2">
      <c r="A50" s="379">
        <f>AT3A_Schools_PS!A50</f>
        <v>41</v>
      </c>
      <c r="B50" s="379" t="str">
        <f>AT3A_Schools_PS!B50</f>
        <v>41-KANNAUJ</v>
      </c>
      <c r="C50" s="379">
        <f>'AT4A_enrolment vs availed_UPY'!F50</f>
        <v>0</v>
      </c>
      <c r="D50" s="401">
        <f>AT26_NoWD_PS!$K$22</f>
        <v>309</v>
      </c>
      <c r="E50" s="377">
        <f t="shared" si="1"/>
        <v>0</v>
      </c>
      <c r="F50" s="381">
        <f t="shared" si="2"/>
        <v>0</v>
      </c>
      <c r="G50" s="381">
        <f t="shared" si="3"/>
        <v>0</v>
      </c>
      <c r="H50" s="446"/>
      <c r="I50" s="377">
        <f t="shared" si="4"/>
        <v>0</v>
      </c>
      <c r="J50" s="381">
        <f t="shared" si="5"/>
        <v>0</v>
      </c>
      <c r="K50" s="381">
        <v>0</v>
      </c>
      <c r="L50" s="381">
        <v>0</v>
      </c>
      <c r="M50" s="381">
        <v>0</v>
      </c>
      <c r="N50" s="446">
        <v>0</v>
      </c>
      <c r="O50" s="509">
        <f>C50-'AT4A_enrolment vs availed_UPY'!F50</f>
        <v>0</v>
      </c>
    </row>
    <row r="51" spans="1:15" ht="14.25" customHeight="1" x14ac:dyDescent="0.2">
      <c r="A51" s="379">
        <f>AT3A_Schools_PS!A51</f>
        <v>42</v>
      </c>
      <c r="B51" s="379" t="str">
        <f>AT3A_Schools_PS!B51</f>
        <v>42-KANPUR DEHAT</v>
      </c>
      <c r="C51" s="379">
        <f>'AT4A_enrolment vs availed_UPY'!F51</f>
        <v>0</v>
      </c>
      <c r="D51" s="401">
        <f>AT26_NoWD_PS!$K$22</f>
        <v>309</v>
      </c>
      <c r="E51" s="377">
        <f t="shared" si="1"/>
        <v>0</v>
      </c>
      <c r="F51" s="381">
        <f t="shared" si="2"/>
        <v>0</v>
      </c>
      <c r="G51" s="381">
        <f t="shared" si="3"/>
        <v>0</v>
      </c>
      <c r="H51" s="446"/>
      <c r="I51" s="377">
        <f t="shared" si="4"/>
        <v>0</v>
      </c>
      <c r="J51" s="381">
        <f t="shared" si="5"/>
        <v>0</v>
      </c>
      <c r="K51" s="381">
        <v>0</v>
      </c>
      <c r="L51" s="381">
        <v>0</v>
      </c>
      <c r="M51" s="381">
        <v>0</v>
      </c>
      <c r="N51" s="446">
        <v>0</v>
      </c>
      <c r="O51" s="509">
        <f>C51-'AT4A_enrolment vs availed_UPY'!F51</f>
        <v>0</v>
      </c>
    </row>
    <row r="52" spans="1:15" ht="14.25" customHeight="1" x14ac:dyDescent="0.2">
      <c r="A52" s="379">
        <f>AT3A_Schools_PS!A52</f>
        <v>43</v>
      </c>
      <c r="B52" s="379" t="str">
        <f>AT3A_Schools_PS!B52</f>
        <v>43-KANPUR NAGAR</v>
      </c>
      <c r="C52" s="379">
        <f>'AT4A_enrolment vs availed_UPY'!F52</f>
        <v>0</v>
      </c>
      <c r="D52" s="401">
        <f>AT26_NoWD_PS!$K$22</f>
        <v>309</v>
      </c>
      <c r="E52" s="377">
        <f t="shared" si="1"/>
        <v>0</v>
      </c>
      <c r="F52" s="381">
        <f t="shared" si="2"/>
        <v>0</v>
      </c>
      <c r="G52" s="381">
        <f t="shared" si="3"/>
        <v>0</v>
      </c>
      <c r="H52" s="446"/>
      <c r="I52" s="377">
        <f t="shared" si="4"/>
        <v>0</v>
      </c>
      <c r="J52" s="381">
        <f t="shared" si="5"/>
        <v>0</v>
      </c>
      <c r="K52" s="381">
        <v>0</v>
      </c>
      <c r="L52" s="381">
        <v>0</v>
      </c>
      <c r="M52" s="381">
        <v>0</v>
      </c>
      <c r="N52" s="446">
        <v>0</v>
      </c>
      <c r="O52" s="509">
        <f>C52-'AT4A_enrolment vs availed_UPY'!F52</f>
        <v>0</v>
      </c>
    </row>
    <row r="53" spans="1:15" ht="14.25" customHeight="1" x14ac:dyDescent="0.2">
      <c r="A53" s="379">
        <f>AT3A_Schools_PS!A53</f>
        <v>44</v>
      </c>
      <c r="B53" s="379" t="str">
        <f>AT3A_Schools_PS!B53</f>
        <v>44-KAAS GANJ</v>
      </c>
      <c r="C53" s="379">
        <f>'AT4A_enrolment vs availed_UPY'!F53</f>
        <v>0</v>
      </c>
      <c r="D53" s="401">
        <f>AT26_NoWD_PS!$K$22</f>
        <v>309</v>
      </c>
      <c r="E53" s="377">
        <f t="shared" si="1"/>
        <v>0</v>
      </c>
      <c r="F53" s="381">
        <f t="shared" si="2"/>
        <v>0</v>
      </c>
      <c r="G53" s="381">
        <f t="shared" si="3"/>
        <v>0</v>
      </c>
      <c r="H53" s="446"/>
      <c r="I53" s="377">
        <f t="shared" si="4"/>
        <v>0</v>
      </c>
      <c r="J53" s="381">
        <f t="shared" si="5"/>
        <v>0</v>
      </c>
      <c r="K53" s="381">
        <v>0</v>
      </c>
      <c r="L53" s="381">
        <v>0</v>
      </c>
      <c r="M53" s="381">
        <v>0</v>
      </c>
      <c r="N53" s="446">
        <v>0</v>
      </c>
      <c r="O53" s="509">
        <f>C53-'AT4A_enrolment vs availed_UPY'!F53</f>
        <v>0</v>
      </c>
    </row>
    <row r="54" spans="1:15" ht="14.25" customHeight="1" x14ac:dyDescent="0.2">
      <c r="A54" s="379">
        <f>AT3A_Schools_PS!A54</f>
        <v>45</v>
      </c>
      <c r="B54" s="379" t="str">
        <f>AT3A_Schools_PS!B54</f>
        <v>45-KAUSHAMBI</v>
      </c>
      <c r="C54" s="379">
        <f>'AT4A_enrolment vs availed_UPY'!F54</f>
        <v>2301</v>
      </c>
      <c r="D54" s="401">
        <f>AT26_NoWD_PS!$K$22</f>
        <v>309</v>
      </c>
      <c r="E54" s="377">
        <f t="shared" si="1"/>
        <v>106.651</v>
      </c>
      <c r="F54" s="381">
        <f t="shared" si="2"/>
        <v>71.456000000000003</v>
      </c>
      <c r="G54" s="381">
        <f t="shared" si="3"/>
        <v>35.195</v>
      </c>
      <c r="H54" s="446"/>
      <c r="I54" s="377">
        <f t="shared" si="4"/>
        <v>7.11</v>
      </c>
      <c r="J54" s="381">
        <f t="shared" si="5"/>
        <v>7.11</v>
      </c>
      <c r="K54" s="381">
        <v>0</v>
      </c>
      <c r="L54" s="381">
        <v>0</v>
      </c>
      <c r="M54" s="381">
        <v>0</v>
      </c>
      <c r="N54" s="446">
        <v>0</v>
      </c>
      <c r="O54" s="509">
        <f>C54-'AT4A_enrolment vs availed_UPY'!F54</f>
        <v>0</v>
      </c>
    </row>
    <row r="55" spans="1:15" ht="14.25" customHeight="1" x14ac:dyDescent="0.2">
      <c r="A55" s="379">
        <f>AT3A_Schools_PS!A55</f>
        <v>46</v>
      </c>
      <c r="B55" s="379" t="str">
        <f>AT3A_Schools_PS!B55</f>
        <v>46-KUSHINAGAR</v>
      </c>
      <c r="C55" s="379">
        <f>'AT4A_enrolment vs availed_UPY'!F55</f>
        <v>1163</v>
      </c>
      <c r="D55" s="401">
        <f>AT26_NoWD_PS!$K$22</f>
        <v>309</v>
      </c>
      <c r="E55" s="377">
        <f t="shared" si="1"/>
        <v>53.905000000000001</v>
      </c>
      <c r="F55" s="381">
        <f t="shared" si="2"/>
        <v>36.116</v>
      </c>
      <c r="G55" s="381">
        <f t="shared" si="3"/>
        <v>17.789000000000001</v>
      </c>
      <c r="H55" s="446"/>
      <c r="I55" s="377">
        <f t="shared" si="4"/>
        <v>3.5939999999999999</v>
      </c>
      <c r="J55" s="381">
        <f t="shared" si="5"/>
        <v>3.5939999999999999</v>
      </c>
      <c r="K55" s="381">
        <v>0</v>
      </c>
      <c r="L55" s="381">
        <v>0</v>
      </c>
      <c r="M55" s="381">
        <v>0</v>
      </c>
      <c r="N55" s="446">
        <v>0</v>
      </c>
      <c r="O55" s="509">
        <f>C55-'AT4A_enrolment vs availed_UPY'!F55</f>
        <v>0</v>
      </c>
    </row>
    <row r="56" spans="1:15" ht="14.25" customHeight="1" x14ac:dyDescent="0.2">
      <c r="A56" s="379">
        <f>AT3A_Schools_PS!A56</f>
        <v>47</v>
      </c>
      <c r="B56" s="379" t="str">
        <f>AT3A_Schools_PS!B56</f>
        <v>47-LAKHIMPUR KHERI</v>
      </c>
      <c r="C56" s="379">
        <f>'AT4A_enrolment vs availed_UPY'!F56</f>
        <v>0</v>
      </c>
      <c r="D56" s="401">
        <f>AT26_NoWD_PS!$K$22</f>
        <v>309</v>
      </c>
      <c r="E56" s="377">
        <f t="shared" si="1"/>
        <v>0</v>
      </c>
      <c r="F56" s="381">
        <f t="shared" si="2"/>
        <v>0</v>
      </c>
      <c r="G56" s="381">
        <f t="shared" si="3"/>
        <v>0</v>
      </c>
      <c r="H56" s="446"/>
      <c r="I56" s="377">
        <f t="shared" si="4"/>
        <v>0</v>
      </c>
      <c r="J56" s="381">
        <f t="shared" si="5"/>
        <v>0</v>
      </c>
      <c r="K56" s="381">
        <v>0</v>
      </c>
      <c r="L56" s="381">
        <v>0</v>
      </c>
      <c r="M56" s="381">
        <v>0</v>
      </c>
      <c r="N56" s="446">
        <v>0</v>
      </c>
      <c r="O56" s="509">
        <f>C56-'AT4A_enrolment vs availed_UPY'!F56</f>
        <v>0</v>
      </c>
    </row>
    <row r="57" spans="1:15" ht="14.25" customHeight="1" x14ac:dyDescent="0.2">
      <c r="A57" s="379">
        <f>AT3A_Schools_PS!A57</f>
        <v>48</v>
      </c>
      <c r="B57" s="379" t="str">
        <f>AT3A_Schools_PS!B57</f>
        <v>48-LALITPUR</v>
      </c>
      <c r="C57" s="379">
        <f>'AT4A_enrolment vs availed_UPY'!F57</f>
        <v>0</v>
      </c>
      <c r="D57" s="401">
        <f>AT26_NoWD_PS!$K$22</f>
        <v>309</v>
      </c>
      <c r="E57" s="377">
        <f t="shared" si="1"/>
        <v>0</v>
      </c>
      <c r="F57" s="381">
        <f t="shared" si="2"/>
        <v>0</v>
      </c>
      <c r="G57" s="381">
        <f t="shared" si="3"/>
        <v>0</v>
      </c>
      <c r="H57" s="446"/>
      <c r="I57" s="377">
        <f t="shared" si="4"/>
        <v>0</v>
      </c>
      <c r="J57" s="381">
        <f t="shared" si="5"/>
        <v>0</v>
      </c>
      <c r="K57" s="381">
        <v>0</v>
      </c>
      <c r="L57" s="381">
        <v>0</v>
      </c>
      <c r="M57" s="381">
        <v>0</v>
      </c>
      <c r="N57" s="446">
        <v>0</v>
      </c>
      <c r="O57" s="509">
        <f>C57-'AT4A_enrolment vs availed_UPY'!F57</f>
        <v>0</v>
      </c>
    </row>
    <row r="58" spans="1:15" ht="14.25" customHeight="1" x14ac:dyDescent="0.2">
      <c r="A58" s="379">
        <f>AT3A_Schools_PS!A58</f>
        <v>49</v>
      </c>
      <c r="B58" s="379" t="str">
        <f>AT3A_Schools_PS!B58</f>
        <v>49-LUCKNOW</v>
      </c>
      <c r="C58" s="379">
        <f>'AT4A_enrolment vs availed_UPY'!F58</f>
        <v>0</v>
      </c>
      <c r="D58" s="401">
        <f>AT26_NoWD_PS!$K$22</f>
        <v>309</v>
      </c>
      <c r="E58" s="377">
        <f t="shared" si="1"/>
        <v>0</v>
      </c>
      <c r="F58" s="381">
        <f t="shared" si="2"/>
        <v>0</v>
      </c>
      <c r="G58" s="381">
        <f t="shared" si="3"/>
        <v>0</v>
      </c>
      <c r="H58" s="446"/>
      <c r="I58" s="377">
        <f t="shared" si="4"/>
        <v>0</v>
      </c>
      <c r="J58" s="381">
        <f t="shared" si="5"/>
        <v>0</v>
      </c>
      <c r="K58" s="381">
        <v>0</v>
      </c>
      <c r="L58" s="381">
        <v>0</v>
      </c>
      <c r="M58" s="381">
        <v>0</v>
      </c>
      <c r="N58" s="446">
        <v>0</v>
      </c>
      <c r="O58" s="509">
        <f>C58-'AT4A_enrolment vs availed_UPY'!F58</f>
        <v>0</v>
      </c>
    </row>
    <row r="59" spans="1:15" ht="14.25" customHeight="1" x14ac:dyDescent="0.2">
      <c r="A59" s="379">
        <f>AT3A_Schools_PS!A59</f>
        <v>50</v>
      </c>
      <c r="B59" s="379" t="str">
        <f>AT3A_Schools_PS!B59</f>
        <v>50-MAHOBA</v>
      </c>
      <c r="C59" s="379">
        <f>'AT4A_enrolment vs availed_UPY'!F59</f>
        <v>0</v>
      </c>
      <c r="D59" s="401">
        <f>AT26_NoWD_PS!$K$22</f>
        <v>309</v>
      </c>
      <c r="E59" s="377">
        <f t="shared" si="1"/>
        <v>0</v>
      </c>
      <c r="F59" s="381">
        <f t="shared" si="2"/>
        <v>0</v>
      </c>
      <c r="G59" s="381">
        <f t="shared" si="3"/>
        <v>0</v>
      </c>
      <c r="H59" s="446"/>
      <c r="I59" s="377">
        <f t="shared" si="4"/>
        <v>0</v>
      </c>
      <c r="J59" s="381">
        <f t="shared" si="5"/>
        <v>0</v>
      </c>
      <c r="K59" s="381">
        <v>0</v>
      </c>
      <c r="L59" s="381">
        <v>0</v>
      </c>
      <c r="M59" s="381">
        <v>0</v>
      </c>
      <c r="N59" s="446">
        <v>0</v>
      </c>
      <c r="O59" s="509">
        <f>C59-'AT4A_enrolment vs availed_UPY'!F59</f>
        <v>0</v>
      </c>
    </row>
    <row r="60" spans="1:15" ht="14.25" customHeight="1" x14ac:dyDescent="0.2">
      <c r="A60" s="379">
        <f>AT3A_Schools_PS!A60</f>
        <v>51</v>
      </c>
      <c r="B60" s="379" t="str">
        <f>AT3A_Schools_PS!B60</f>
        <v>51-MAHRAJGANJ</v>
      </c>
      <c r="C60" s="379">
        <f>'AT4A_enrolment vs availed_UPY'!F60</f>
        <v>0</v>
      </c>
      <c r="D60" s="401">
        <f>AT26_NoWD_PS!$K$22</f>
        <v>309</v>
      </c>
      <c r="E60" s="377">
        <f t="shared" si="1"/>
        <v>0</v>
      </c>
      <c r="F60" s="381">
        <f t="shared" si="2"/>
        <v>0</v>
      </c>
      <c r="G60" s="381">
        <f t="shared" si="3"/>
        <v>0</v>
      </c>
      <c r="H60" s="446"/>
      <c r="I60" s="377">
        <f t="shared" si="4"/>
        <v>0</v>
      </c>
      <c r="J60" s="381">
        <f t="shared" si="5"/>
        <v>0</v>
      </c>
      <c r="K60" s="381">
        <v>0</v>
      </c>
      <c r="L60" s="381">
        <v>0</v>
      </c>
      <c r="M60" s="381">
        <v>0</v>
      </c>
      <c r="N60" s="446">
        <v>0</v>
      </c>
      <c r="O60" s="509">
        <f>C60-'AT4A_enrolment vs availed_UPY'!F60</f>
        <v>0</v>
      </c>
    </row>
    <row r="61" spans="1:15" ht="14.25" customHeight="1" x14ac:dyDescent="0.2">
      <c r="A61" s="379">
        <f>AT3A_Schools_PS!A61</f>
        <v>52</v>
      </c>
      <c r="B61" s="379" t="str">
        <f>AT3A_Schools_PS!B61</f>
        <v>52-MAINPURI</v>
      </c>
      <c r="C61" s="379">
        <f>'AT4A_enrolment vs availed_UPY'!F61</f>
        <v>0</v>
      </c>
      <c r="D61" s="401">
        <f>AT26_NoWD_PS!$K$22</f>
        <v>309</v>
      </c>
      <c r="E61" s="377">
        <f t="shared" si="1"/>
        <v>0</v>
      </c>
      <c r="F61" s="381">
        <f t="shared" si="2"/>
        <v>0</v>
      </c>
      <c r="G61" s="381">
        <f t="shared" si="3"/>
        <v>0</v>
      </c>
      <c r="H61" s="446"/>
      <c r="I61" s="377">
        <f t="shared" si="4"/>
        <v>0</v>
      </c>
      <c r="J61" s="381">
        <f t="shared" si="5"/>
        <v>0</v>
      </c>
      <c r="K61" s="381">
        <v>0</v>
      </c>
      <c r="L61" s="381">
        <v>0</v>
      </c>
      <c r="M61" s="381">
        <v>0</v>
      </c>
      <c r="N61" s="446">
        <v>0</v>
      </c>
      <c r="O61" s="509">
        <f>C61-'AT4A_enrolment vs availed_UPY'!F61</f>
        <v>0</v>
      </c>
    </row>
    <row r="62" spans="1:15" ht="14.25" customHeight="1" x14ac:dyDescent="0.2">
      <c r="A62" s="379">
        <f>AT3A_Schools_PS!A62</f>
        <v>53</v>
      </c>
      <c r="B62" s="379" t="str">
        <f>AT3A_Schools_PS!B62</f>
        <v>53-MATHURA</v>
      </c>
      <c r="C62" s="379">
        <f>'AT4A_enrolment vs availed_UPY'!F62</f>
        <v>0</v>
      </c>
      <c r="D62" s="401">
        <f>AT26_NoWD_PS!$K$22</f>
        <v>309</v>
      </c>
      <c r="E62" s="377">
        <f t="shared" si="1"/>
        <v>0</v>
      </c>
      <c r="F62" s="381">
        <f t="shared" si="2"/>
        <v>0</v>
      </c>
      <c r="G62" s="381">
        <f t="shared" si="3"/>
        <v>0</v>
      </c>
      <c r="H62" s="446"/>
      <c r="I62" s="377">
        <f t="shared" si="4"/>
        <v>0</v>
      </c>
      <c r="J62" s="381">
        <f t="shared" si="5"/>
        <v>0</v>
      </c>
      <c r="K62" s="381">
        <v>0</v>
      </c>
      <c r="L62" s="381">
        <v>0</v>
      </c>
      <c r="M62" s="381">
        <v>0</v>
      </c>
      <c r="N62" s="446">
        <v>0</v>
      </c>
      <c r="O62" s="509">
        <f>C62-'AT4A_enrolment vs availed_UPY'!F62</f>
        <v>0</v>
      </c>
    </row>
    <row r="63" spans="1:15" ht="14.25" customHeight="1" x14ac:dyDescent="0.2">
      <c r="A63" s="379">
        <f>AT3A_Schools_PS!A63</f>
        <v>54</v>
      </c>
      <c r="B63" s="379" t="str">
        <f>AT3A_Schools_PS!B63</f>
        <v>54-MAU</v>
      </c>
      <c r="C63" s="379">
        <f>'AT4A_enrolment vs availed_UPY'!F63</f>
        <v>0</v>
      </c>
      <c r="D63" s="401">
        <f>AT26_NoWD_PS!$K$22</f>
        <v>309</v>
      </c>
      <c r="E63" s="377">
        <f t="shared" si="1"/>
        <v>0</v>
      </c>
      <c r="F63" s="381">
        <f t="shared" si="2"/>
        <v>0</v>
      </c>
      <c r="G63" s="381">
        <f t="shared" si="3"/>
        <v>0</v>
      </c>
      <c r="H63" s="446"/>
      <c r="I63" s="377">
        <f t="shared" si="4"/>
        <v>0</v>
      </c>
      <c r="J63" s="381">
        <f t="shared" si="5"/>
        <v>0</v>
      </c>
      <c r="K63" s="381">
        <v>0</v>
      </c>
      <c r="L63" s="381">
        <v>0</v>
      </c>
      <c r="M63" s="381">
        <v>0</v>
      </c>
      <c r="N63" s="446">
        <v>0</v>
      </c>
      <c r="O63" s="509">
        <f>C63-'AT4A_enrolment vs availed_UPY'!F63</f>
        <v>0</v>
      </c>
    </row>
    <row r="64" spans="1:15" ht="14.25" customHeight="1" x14ac:dyDescent="0.2">
      <c r="A64" s="379">
        <f>AT3A_Schools_PS!A64</f>
        <v>55</v>
      </c>
      <c r="B64" s="379" t="str">
        <f>AT3A_Schools_PS!B64</f>
        <v>55-MEERUT</v>
      </c>
      <c r="C64" s="379">
        <f>'AT4A_enrolment vs availed_UPY'!F64</f>
        <v>0</v>
      </c>
      <c r="D64" s="401">
        <f>AT26_NoWD_PS!$K$22</f>
        <v>309</v>
      </c>
      <c r="E64" s="377">
        <f t="shared" si="1"/>
        <v>0</v>
      </c>
      <c r="F64" s="381">
        <f t="shared" si="2"/>
        <v>0</v>
      </c>
      <c r="G64" s="381">
        <f t="shared" si="3"/>
        <v>0</v>
      </c>
      <c r="H64" s="446"/>
      <c r="I64" s="377">
        <f t="shared" si="4"/>
        <v>0</v>
      </c>
      <c r="J64" s="381">
        <f t="shared" si="5"/>
        <v>0</v>
      </c>
      <c r="K64" s="381">
        <v>0</v>
      </c>
      <c r="L64" s="381">
        <v>0</v>
      </c>
      <c r="M64" s="381">
        <v>0</v>
      </c>
      <c r="N64" s="446">
        <v>0</v>
      </c>
      <c r="O64" s="509">
        <f>C64-'AT4A_enrolment vs availed_UPY'!F64</f>
        <v>0</v>
      </c>
    </row>
    <row r="65" spans="1:15" ht="14.25" customHeight="1" x14ac:dyDescent="0.2">
      <c r="A65" s="379">
        <f>AT3A_Schools_PS!A65</f>
        <v>56</v>
      </c>
      <c r="B65" s="379" t="str">
        <f>AT3A_Schools_PS!B65</f>
        <v>56-MIRZAPUR</v>
      </c>
      <c r="C65" s="379">
        <f>'AT4A_enrolment vs availed_UPY'!F65</f>
        <v>1000</v>
      </c>
      <c r="D65" s="401">
        <f>AT26_NoWD_PS!$K$22</f>
        <v>309</v>
      </c>
      <c r="E65" s="377">
        <f t="shared" si="1"/>
        <v>46.35</v>
      </c>
      <c r="F65" s="381">
        <f t="shared" si="2"/>
        <v>31.055</v>
      </c>
      <c r="G65" s="381">
        <f t="shared" si="3"/>
        <v>15.295</v>
      </c>
      <c r="H65" s="446"/>
      <c r="I65" s="377">
        <f t="shared" si="4"/>
        <v>3.09</v>
      </c>
      <c r="J65" s="381">
        <f t="shared" si="5"/>
        <v>3.09</v>
      </c>
      <c r="K65" s="381">
        <v>0</v>
      </c>
      <c r="L65" s="381">
        <v>0</v>
      </c>
      <c r="M65" s="381">
        <v>0</v>
      </c>
      <c r="N65" s="446">
        <v>0</v>
      </c>
      <c r="O65" s="509">
        <f>C65-'AT4A_enrolment vs availed_UPY'!F65</f>
        <v>0</v>
      </c>
    </row>
    <row r="66" spans="1:15" ht="14.25" customHeight="1" x14ac:dyDescent="0.2">
      <c r="A66" s="379">
        <f>AT3A_Schools_PS!A66</f>
        <v>57</v>
      </c>
      <c r="B66" s="379" t="str">
        <f>AT3A_Schools_PS!B66</f>
        <v>57-MORADABAD</v>
      </c>
      <c r="C66" s="379">
        <f>'AT4A_enrolment vs availed_UPY'!F66</f>
        <v>0</v>
      </c>
      <c r="D66" s="401">
        <f>AT26_NoWD_PS!$K$22</f>
        <v>309</v>
      </c>
      <c r="E66" s="377">
        <f t="shared" si="1"/>
        <v>0</v>
      </c>
      <c r="F66" s="381">
        <f t="shared" si="2"/>
        <v>0</v>
      </c>
      <c r="G66" s="381">
        <f t="shared" si="3"/>
        <v>0</v>
      </c>
      <c r="H66" s="446"/>
      <c r="I66" s="377">
        <f t="shared" si="4"/>
        <v>0</v>
      </c>
      <c r="J66" s="381">
        <f t="shared" si="5"/>
        <v>0</v>
      </c>
      <c r="K66" s="381">
        <v>0</v>
      </c>
      <c r="L66" s="381">
        <v>0</v>
      </c>
      <c r="M66" s="381">
        <v>0</v>
      </c>
      <c r="N66" s="446">
        <v>0</v>
      </c>
      <c r="O66" s="509">
        <f>C66-'AT4A_enrolment vs availed_UPY'!F66</f>
        <v>0</v>
      </c>
    </row>
    <row r="67" spans="1:15" ht="14.25" customHeight="1" x14ac:dyDescent="0.2">
      <c r="A67" s="379">
        <f>AT3A_Schools_PS!A67</f>
        <v>58</v>
      </c>
      <c r="B67" s="379" t="str">
        <f>AT3A_Schools_PS!B67</f>
        <v>58-MUZAFFARNAGAR</v>
      </c>
      <c r="C67" s="379">
        <f>'AT4A_enrolment vs availed_UPY'!F67</f>
        <v>0</v>
      </c>
      <c r="D67" s="401">
        <f>AT26_NoWD_PS!$K$22</f>
        <v>309</v>
      </c>
      <c r="E67" s="377">
        <f t="shared" si="1"/>
        <v>0</v>
      </c>
      <c r="F67" s="381">
        <f t="shared" si="2"/>
        <v>0</v>
      </c>
      <c r="G67" s="381">
        <f t="shared" si="3"/>
        <v>0</v>
      </c>
      <c r="H67" s="446"/>
      <c r="I67" s="377">
        <f t="shared" si="4"/>
        <v>0</v>
      </c>
      <c r="J67" s="381">
        <f t="shared" si="5"/>
        <v>0</v>
      </c>
      <c r="K67" s="381">
        <v>0</v>
      </c>
      <c r="L67" s="381">
        <v>0</v>
      </c>
      <c r="M67" s="381">
        <v>0</v>
      </c>
      <c r="N67" s="446">
        <v>0</v>
      </c>
      <c r="O67" s="509">
        <f>C67-'AT4A_enrolment vs availed_UPY'!F67</f>
        <v>0</v>
      </c>
    </row>
    <row r="68" spans="1:15" ht="14.25" customHeight="1" x14ac:dyDescent="0.2">
      <c r="A68" s="379">
        <f>AT3A_Schools_PS!A68</f>
        <v>59</v>
      </c>
      <c r="B68" s="379" t="str">
        <f>AT3A_Schools_PS!B68</f>
        <v>59-PILIBHIT</v>
      </c>
      <c r="C68" s="379">
        <f>'AT4A_enrolment vs availed_UPY'!F68</f>
        <v>0</v>
      </c>
      <c r="D68" s="401">
        <f>AT26_NoWD_PS!$K$22</f>
        <v>309</v>
      </c>
      <c r="E68" s="377">
        <f t="shared" si="1"/>
        <v>0</v>
      </c>
      <c r="F68" s="381">
        <f t="shared" si="2"/>
        <v>0</v>
      </c>
      <c r="G68" s="381">
        <f t="shared" si="3"/>
        <v>0</v>
      </c>
      <c r="H68" s="446"/>
      <c r="I68" s="377">
        <f t="shared" si="4"/>
        <v>0</v>
      </c>
      <c r="J68" s="381">
        <f t="shared" si="5"/>
        <v>0</v>
      </c>
      <c r="K68" s="381">
        <v>0</v>
      </c>
      <c r="L68" s="381">
        <v>0</v>
      </c>
      <c r="M68" s="381">
        <v>0</v>
      </c>
      <c r="N68" s="446">
        <v>0</v>
      </c>
      <c r="O68" s="509">
        <f>C68-'AT4A_enrolment vs availed_UPY'!F68</f>
        <v>0</v>
      </c>
    </row>
    <row r="69" spans="1:15" ht="14.25" customHeight="1" x14ac:dyDescent="0.2">
      <c r="A69" s="379">
        <f>AT3A_Schools_PS!A69</f>
        <v>60</v>
      </c>
      <c r="B69" s="379" t="str">
        <f>AT3A_Schools_PS!B69</f>
        <v>60-PRATAPGARH</v>
      </c>
      <c r="C69" s="379">
        <f>'AT4A_enrolment vs availed_UPY'!F69</f>
        <v>0</v>
      </c>
      <c r="D69" s="401">
        <f>AT26_NoWD_PS!$K$22</f>
        <v>309</v>
      </c>
      <c r="E69" s="377">
        <f t="shared" si="1"/>
        <v>0</v>
      </c>
      <c r="F69" s="381">
        <f t="shared" si="2"/>
        <v>0</v>
      </c>
      <c r="G69" s="381">
        <f t="shared" si="3"/>
        <v>0</v>
      </c>
      <c r="H69" s="446"/>
      <c r="I69" s="377">
        <f t="shared" si="4"/>
        <v>0</v>
      </c>
      <c r="J69" s="381">
        <f t="shared" si="5"/>
        <v>0</v>
      </c>
      <c r="K69" s="381">
        <v>0</v>
      </c>
      <c r="L69" s="381">
        <v>0</v>
      </c>
      <c r="M69" s="381">
        <v>0</v>
      </c>
      <c r="N69" s="446">
        <v>0</v>
      </c>
      <c r="O69" s="509">
        <f>C69-'AT4A_enrolment vs availed_UPY'!F69</f>
        <v>0</v>
      </c>
    </row>
    <row r="70" spans="1:15" ht="14.25" customHeight="1" x14ac:dyDescent="0.2">
      <c r="A70" s="379">
        <f>AT3A_Schools_PS!A70</f>
        <v>61</v>
      </c>
      <c r="B70" s="379" t="str">
        <f>AT3A_Schools_PS!B70</f>
        <v>61-RAI BAREILY</v>
      </c>
      <c r="C70" s="379">
        <f>'AT4A_enrolment vs availed_UPY'!F70</f>
        <v>0</v>
      </c>
      <c r="D70" s="401">
        <f>AT26_NoWD_PS!$K$22</f>
        <v>309</v>
      </c>
      <c r="E70" s="377">
        <f t="shared" si="1"/>
        <v>0</v>
      </c>
      <c r="F70" s="381">
        <f t="shared" si="2"/>
        <v>0</v>
      </c>
      <c r="G70" s="381">
        <f t="shared" si="3"/>
        <v>0</v>
      </c>
      <c r="H70" s="446"/>
      <c r="I70" s="377">
        <f t="shared" si="4"/>
        <v>0</v>
      </c>
      <c r="J70" s="381">
        <f t="shared" si="5"/>
        <v>0</v>
      </c>
      <c r="K70" s="381">
        <v>0</v>
      </c>
      <c r="L70" s="381">
        <v>0</v>
      </c>
      <c r="M70" s="381">
        <v>0</v>
      </c>
      <c r="N70" s="446">
        <v>0</v>
      </c>
      <c r="O70" s="509">
        <f>C70-'AT4A_enrolment vs availed_UPY'!F70</f>
        <v>0</v>
      </c>
    </row>
    <row r="71" spans="1:15" ht="14.25" customHeight="1" x14ac:dyDescent="0.2">
      <c r="A71" s="379">
        <f>AT3A_Schools_PS!A71</f>
        <v>62</v>
      </c>
      <c r="B71" s="379" t="str">
        <f>AT3A_Schools_PS!B71</f>
        <v>62-RAMPUR</v>
      </c>
      <c r="C71" s="379">
        <f>'AT4A_enrolment vs availed_UPY'!F71</f>
        <v>3350</v>
      </c>
      <c r="D71" s="401">
        <f>AT26_NoWD_PS!$K$22</f>
        <v>309</v>
      </c>
      <c r="E71" s="377">
        <f t="shared" si="1"/>
        <v>155.273</v>
      </c>
      <c r="F71" s="381">
        <f t="shared" si="2"/>
        <v>104.033</v>
      </c>
      <c r="G71" s="381">
        <f t="shared" si="3"/>
        <v>51.24</v>
      </c>
      <c r="H71" s="446"/>
      <c r="I71" s="377">
        <f t="shared" si="4"/>
        <v>10.352</v>
      </c>
      <c r="J71" s="381">
        <f t="shared" si="5"/>
        <v>10.352</v>
      </c>
      <c r="K71" s="381">
        <v>0</v>
      </c>
      <c r="L71" s="381">
        <v>0</v>
      </c>
      <c r="M71" s="381">
        <v>0</v>
      </c>
      <c r="N71" s="446">
        <v>0</v>
      </c>
      <c r="O71" s="509">
        <f>C71-'AT4A_enrolment vs availed_UPY'!F71</f>
        <v>0</v>
      </c>
    </row>
    <row r="72" spans="1:15" ht="14.25" customHeight="1" x14ac:dyDescent="0.2">
      <c r="A72" s="379">
        <f>AT3A_Schools_PS!A72</f>
        <v>63</v>
      </c>
      <c r="B72" s="379" t="str">
        <f>AT3A_Schools_PS!B72</f>
        <v>63-SAHARANPUR</v>
      </c>
      <c r="C72" s="379">
        <f>'AT4A_enrolment vs availed_UPY'!F72</f>
        <v>0</v>
      </c>
      <c r="D72" s="401">
        <f>AT26_NoWD_PS!$K$22</f>
        <v>309</v>
      </c>
      <c r="E72" s="377">
        <f t="shared" si="1"/>
        <v>0</v>
      </c>
      <c r="F72" s="381">
        <f t="shared" si="2"/>
        <v>0</v>
      </c>
      <c r="G72" s="381">
        <f t="shared" si="3"/>
        <v>0</v>
      </c>
      <c r="H72" s="446"/>
      <c r="I72" s="377">
        <f t="shared" si="4"/>
        <v>0</v>
      </c>
      <c r="J72" s="381">
        <f t="shared" si="5"/>
        <v>0</v>
      </c>
      <c r="K72" s="381">
        <v>0</v>
      </c>
      <c r="L72" s="381">
        <v>0</v>
      </c>
      <c r="M72" s="381">
        <v>0</v>
      </c>
      <c r="N72" s="446">
        <v>0</v>
      </c>
      <c r="O72" s="509">
        <f>C72-'AT4A_enrolment vs availed_UPY'!F72</f>
        <v>0</v>
      </c>
    </row>
    <row r="73" spans="1:15" ht="14.25" customHeight="1" x14ac:dyDescent="0.2">
      <c r="A73" s="379">
        <f>AT3A_Schools_PS!A73</f>
        <v>64</v>
      </c>
      <c r="B73" s="379" t="str">
        <f>AT3A_Schools_PS!B73</f>
        <v>64-SANTKABIR NAGAR</v>
      </c>
      <c r="C73" s="379">
        <f>'AT4A_enrolment vs availed_UPY'!F73</f>
        <v>0</v>
      </c>
      <c r="D73" s="401">
        <f>AT26_NoWD_PS!$K$22</f>
        <v>309</v>
      </c>
      <c r="E73" s="377">
        <f t="shared" si="1"/>
        <v>0</v>
      </c>
      <c r="F73" s="381">
        <f t="shared" si="2"/>
        <v>0</v>
      </c>
      <c r="G73" s="381">
        <f t="shared" si="3"/>
        <v>0</v>
      </c>
      <c r="H73" s="446"/>
      <c r="I73" s="377">
        <f t="shared" si="4"/>
        <v>0</v>
      </c>
      <c r="J73" s="381">
        <f t="shared" si="5"/>
        <v>0</v>
      </c>
      <c r="K73" s="381">
        <v>0</v>
      </c>
      <c r="L73" s="381">
        <v>0</v>
      </c>
      <c r="M73" s="381">
        <v>0</v>
      </c>
      <c r="N73" s="446">
        <v>0</v>
      </c>
      <c r="O73" s="509">
        <f>C73-'AT4A_enrolment vs availed_UPY'!F73</f>
        <v>0</v>
      </c>
    </row>
    <row r="74" spans="1:15" ht="14.25" customHeight="1" x14ac:dyDescent="0.2">
      <c r="A74" s="379">
        <f>AT3A_Schools_PS!A74</f>
        <v>65</v>
      </c>
      <c r="B74" s="379" t="str">
        <f>AT3A_Schools_PS!B74</f>
        <v>65-SHAHJAHANPUR</v>
      </c>
      <c r="C74" s="379">
        <f>'AT4A_enrolment vs availed_UPY'!F74</f>
        <v>3400</v>
      </c>
      <c r="D74" s="401">
        <f>AT26_NoWD_PS!$K$22</f>
        <v>309</v>
      </c>
      <c r="E74" s="377">
        <f t="shared" si="1"/>
        <v>157.59</v>
      </c>
      <c r="F74" s="381">
        <f t="shared" si="2"/>
        <v>105.58499999999999</v>
      </c>
      <c r="G74" s="381">
        <f t="shared" si="3"/>
        <v>52.005000000000003</v>
      </c>
      <c r="H74" s="446"/>
      <c r="I74" s="377">
        <f t="shared" ref="I74:I84" si="6">ROUND(C74*D74*0.00003,3)</f>
        <v>31.518000000000001</v>
      </c>
      <c r="J74" s="381">
        <f t="shared" si="5"/>
        <v>31.518000000000001</v>
      </c>
      <c r="K74" s="381">
        <v>0</v>
      </c>
      <c r="L74" s="381">
        <v>0</v>
      </c>
      <c r="M74" s="381">
        <v>0</v>
      </c>
      <c r="N74" s="446">
        <v>0</v>
      </c>
      <c r="O74" s="509">
        <f>C74-'AT4A_enrolment vs availed_UPY'!F74</f>
        <v>0</v>
      </c>
    </row>
    <row r="75" spans="1:15" ht="14.25" customHeight="1" x14ac:dyDescent="0.2">
      <c r="A75" s="379">
        <f>AT3A_Schools_PS!A75</f>
        <v>66</v>
      </c>
      <c r="B75" s="379" t="str">
        <f>AT3A_Schools_PS!B75</f>
        <v>66-SHRAWASTI</v>
      </c>
      <c r="C75" s="379">
        <f>'AT4A_enrolment vs availed_UPY'!F75</f>
        <v>0</v>
      </c>
      <c r="D75" s="401">
        <f>AT26_NoWD_PS!$K$22</f>
        <v>309</v>
      </c>
      <c r="E75" s="377">
        <f t="shared" si="1"/>
        <v>0</v>
      </c>
      <c r="F75" s="381">
        <f t="shared" si="2"/>
        <v>0</v>
      </c>
      <c r="G75" s="381">
        <f t="shared" si="3"/>
        <v>0</v>
      </c>
      <c r="H75" s="446"/>
      <c r="I75" s="377">
        <f t="shared" si="6"/>
        <v>0</v>
      </c>
      <c r="J75" s="381">
        <f t="shared" ref="J75:J84" si="7">I75</f>
        <v>0</v>
      </c>
      <c r="K75" s="381">
        <v>0</v>
      </c>
      <c r="L75" s="381">
        <v>0</v>
      </c>
      <c r="M75" s="381">
        <v>0</v>
      </c>
      <c r="N75" s="446">
        <v>0</v>
      </c>
      <c r="O75" s="509">
        <f>C75-'AT4A_enrolment vs availed_UPY'!F75</f>
        <v>0</v>
      </c>
    </row>
    <row r="76" spans="1:15" ht="14.25" customHeight="1" x14ac:dyDescent="0.2">
      <c r="A76" s="379">
        <f>AT3A_Schools_PS!A76</f>
        <v>67</v>
      </c>
      <c r="B76" s="379" t="str">
        <f>AT3A_Schools_PS!B76</f>
        <v>67-SIDDHARTHNAGAR</v>
      </c>
      <c r="C76" s="379">
        <f>'AT4A_enrolment vs availed_UPY'!F76</f>
        <v>0</v>
      </c>
      <c r="D76" s="401">
        <f>AT26_NoWD_PS!$K$22</f>
        <v>309</v>
      </c>
      <c r="E76" s="377">
        <f t="shared" si="1"/>
        <v>0</v>
      </c>
      <c r="F76" s="381">
        <f t="shared" si="2"/>
        <v>0</v>
      </c>
      <c r="G76" s="381">
        <f t="shared" si="3"/>
        <v>0</v>
      </c>
      <c r="H76" s="446"/>
      <c r="I76" s="377">
        <f t="shared" si="6"/>
        <v>0</v>
      </c>
      <c r="J76" s="381">
        <f t="shared" si="7"/>
        <v>0</v>
      </c>
      <c r="K76" s="381">
        <v>0</v>
      </c>
      <c r="L76" s="381">
        <v>0</v>
      </c>
      <c r="M76" s="381">
        <v>0</v>
      </c>
      <c r="N76" s="446">
        <v>0</v>
      </c>
      <c r="O76" s="509">
        <f>C76-'AT4A_enrolment vs availed_UPY'!F76</f>
        <v>0</v>
      </c>
    </row>
    <row r="77" spans="1:15" ht="14.25" customHeight="1" x14ac:dyDescent="0.2">
      <c r="A77" s="379">
        <f>AT3A_Schools_PS!A77</f>
        <v>68</v>
      </c>
      <c r="B77" s="379" t="str">
        <f>AT3A_Schools_PS!B77</f>
        <v>68-SITAPUR</v>
      </c>
      <c r="C77" s="379">
        <f>'AT4A_enrolment vs availed_UPY'!F77</f>
        <v>0</v>
      </c>
      <c r="D77" s="401">
        <f>AT26_NoWD_PS!$K$22</f>
        <v>309</v>
      </c>
      <c r="E77" s="377">
        <f t="shared" si="1"/>
        <v>0</v>
      </c>
      <c r="F77" s="381">
        <f t="shared" si="2"/>
        <v>0</v>
      </c>
      <c r="G77" s="381">
        <f t="shared" si="3"/>
        <v>0</v>
      </c>
      <c r="H77" s="446"/>
      <c r="I77" s="377">
        <f t="shared" si="6"/>
        <v>0</v>
      </c>
      <c r="J77" s="381">
        <f t="shared" si="7"/>
        <v>0</v>
      </c>
      <c r="K77" s="381">
        <v>0</v>
      </c>
      <c r="L77" s="381">
        <v>0</v>
      </c>
      <c r="M77" s="381">
        <v>0</v>
      </c>
      <c r="N77" s="446">
        <v>0</v>
      </c>
      <c r="O77" s="509">
        <f>C77-'AT4A_enrolment vs availed_UPY'!F77</f>
        <v>0</v>
      </c>
    </row>
    <row r="78" spans="1:15" ht="14.25" customHeight="1" x14ac:dyDescent="0.2">
      <c r="A78" s="379">
        <f>AT3A_Schools_PS!A78</f>
        <v>69</v>
      </c>
      <c r="B78" s="379" t="str">
        <f>AT3A_Schools_PS!B78</f>
        <v>69-SONBHADRA</v>
      </c>
      <c r="C78" s="379">
        <f>'AT4A_enrolment vs availed_UPY'!F78</f>
        <v>0</v>
      </c>
      <c r="D78" s="401">
        <f>AT26_NoWD_PS!$K$22</f>
        <v>309</v>
      </c>
      <c r="E78" s="377">
        <f t="shared" si="1"/>
        <v>0</v>
      </c>
      <c r="F78" s="381">
        <f t="shared" si="2"/>
        <v>0</v>
      </c>
      <c r="G78" s="381">
        <f t="shared" si="3"/>
        <v>0</v>
      </c>
      <c r="H78" s="446"/>
      <c r="I78" s="377">
        <f t="shared" si="6"/>
        <v>0</v>
      </c>
      <c r="J78" s="381">
        <f t="shared" si="7"/>
        <v>0</v>
      </c>
      <c r="K78" s="381">
        <v>0</v>
      </c>
      <c r="L78" s="381">
        <v>0</v>
      </c>
      <c r="M78" s="381">
        <v>0</v>
      </c>
      <c r="N78" s="446">
        <v>0</v>
      </c>
      <c r="O78" s="509">
        <f>C78-'AT4A_enrolment vs availed_UPY'!F78</f>
        <v>0</v>
      </c>
    </row>
    <row r="79" spans="1:15" ht="14.25" customHeight="1" x14ac:dyDescent="0.2">
      <c r="A79" s="379">
        <f>AT3A_Schools_PS!A79</f>
        <v>70</v>
      </c>
      <c r="B79" s="379" t="str">
        <f>AT3A_Schools_PS!B79</f>
        <v>70-SULTANPUR</v>
      </c>
      <c r="C79" s="379">
        <f>'AT4A_enrolment vs availed_UPY'!F79</f>
        <v>0</v>
      </c>
      <c r="D79" s="401">
        <f>AT26_NoWD_PS!$K$22</f>
        <v>309</v>
      </c>
      <c r="E79" s="377">
        <f t="shared" si="1"/>
        <v>0</v>
      </c>
      <c r="F79" s="381">
        <f t="shared" si="2"/>
        <v>0</v>
      </c>
      <c r="G79" s="381">
        <f t="shared" si="3"/>
        <v>0</v>
      </c>
      <c r="H79" s="446"/>
      <c r="I79" s="377">
        <f t="shared" si="6"/>
        <v>0</v>
      </c>
      <c r="J79" s="381">
        <f t="shared" si="7"/>
        <v>0</v>
      </c>
      <c r="K79" s="381">
        <v>0</v>
      </c>
      <c r="L79" s="381">
        <v>0</v>
      </c>
      <c r="M79" s="381">
        <v>0</v>
      </c>
      <c r="N79" s="446">
        <v>0</v>
      </c>
      <c r="O79" s="509">
        <f>C79-'AT4A_enrolment vs availed_UPY'!F79</f>
        <v>0</v>
      </c>
    </row>
    <row r="80" spans="1:15" ht="14.25" customHeight="1" x14ac:dyDescent="0.2">
      <c r="A80" s="379">
        <f>AT3A_Schools_PS!A80</f>
        <v>71</v>
      </c>
      <c r="B80" s="379" t="str">
        <f>AT3A_Schools_PS!B80</f>
        <v>71-UNNAO</v>
      </c>
      <c r="C80" s="379">
        <f>'AT4A_enrolment vs availed_UPY'!F80</f>
        <v>0</v>
      </c>
      <c r="D80" s="401">
        <f>AT26_NoWD_PS!$K$22</f>
        <v>309</v>
      </c>
      <c r="E80" s="377">
        <f t="shared" si="1"/>
        <v>0</v>
      </c>
      <c r="F80" s="381">
        <f t="shared" si="2"/>
        <v>0</v>
      </c>
      <c r="G80" s="381">
        <f t="shared" si="3"/>
        <v>0</v>
      </c>
      <c r="H80" s="446"/>
      <c r="I80" s="377">
        <f t="shared" si="6"/>
        <v>0</v>
      </c>
      <c r="J80" s="381">
        <f t="shared" si="7"/>
        <v>0</v>
      </c>
      <c r="K80" s="381">
        <v>0</v>
      </c>
      <c r="L80" s="381">
        <v>0</v>
      </c>
      <c r="M80" s="381">
        <v>0</v>
      </c>
      <c r="N80" s="446">
        <v>0</v>
      </c>
      <c r="O80" s="509">
        <f>C80-'AT4A_enrolment vs availed_UPY'!F80</f>
        <v>0</v>
      </c>
    </row>
    <row r="81" spans="1:15" ht="14.25" customHeight="1" x14ac:dyDescent="0.2">
      <c r="A81" s="379">
        <f>AT3A_Schools_PS!A81</f>
        <v>72</v>
      </c>
      <c r="B81" s="379" t="str">
        <f>AT3A_Schools_PS!B81</f>
        <v>72-VARANASI</v>
      </c>
      <c r="C81" s="379">
        <f>'AT4A_enrolment vs availed_UPY'!F81</f>
        <v>0</v>
      </c>
      <c r="D81" s="401">
        <f>AT26_NoWD_PS!$K$22</f>
        <v>309</v>
      </c>
      <c r="E81" s="377">
        <f t="shared" si="1"/>
        <v>0</v>
      </c>
      <c r="F81" s="381">
        <f t="shared" si="2"/>
        <v>0</v>
      </c>
      <c r="G81" s="381">
        <f t="shared" si="3"/>
        <v>0</v>
      </c>
      <c r="H81" s="446"/>
      <c r="I81" s="377">
        <f t="shared" si="6"/>
        <v>0</v>
      </c>
      <c r="J81" s="381">
        <f t="shared" si="7"/>
        <v>0</v>
      </c>
      <c r="K81" s="381">
        <v>0</v>
      </c>
      <c r="L81" s="381">
        <v>0</v>
      </c>
      <c r="M81" s="381">
        <v>0</v>
      </c>
      <c r="N81" s="446">
        <v>0</v>
      </c>
      <c r="O81" s="509">
        <f>C81-'AT4A_enrolment vs availed_UPY'!F81</f>
        <v>0</v>
      </c>
    </row>
    <row r="82" spans="1:15" ht="14.25" customHeight="1" x14ac:dyDescent="0.2">
      <c r="A82" s="379">
        <f>AT3A_Schools_PS!A82</f>
        <v>73</v>
      </c>
      <c r="B82" s="379" t="str">
        <f>AT3A_Schools_PS!B82</f>
        <v>73-SAMBHAL</v>
      </c>
      <c r="C82" s="379">
        <f>'AT4A_enrolment vs availed_UPY'!F82</f>
        <v>0</v>
      </c>
      <c r="D82" s="401">
        <f>AT26_NoWD_PS!$K$22</f>
        <v>309</v>
      </c>
      <c r="E82" s="377">
        <f t="shared" si="1"/>
        <v>0</v>
      </c>
      <c r="F82" s="381">
        <f t="shared" si="2"/>
        <v>0</v>
      </c>
      <c r="G82" s="381">
        <f t="shared" si="3"/>
        <v>0</v>
      </c>
      <c r="H82" s="446"/>
      <c r="I82" s="377">
        <f t="shared" si="6"/>
        <v>0</v>
      </c>
      <c r="J82" s="381">
        <f t="shared" si="7"/>
        <v>0</v>
      </c>
      <c r="K82" s="381">
        <v>0</v>
      </c>
      <c r="L82" s="381">
        <v>0</v>
      </c>
      <c r="M82" s="381">
        <v>0</v>
      </c>
      <c r="N82" s="446">
        <v>0</v>
      </c>
      <c r="O82" s="509">
        <f>C82-'AT4A_enrolment vs availed_UPY'!F82</f>
        <v>0</v>
      </c>
    </row>
    <row r="83" spans="1:15" ht="14.25" customHeight="1" x14ac:dyDescent="0.2">
      <c r="A83" s="379">
        <f>AT3A_Schools_PS!A83</f>
        <v>74</v>
      </c>
      <c r="B83" s="379" t="str">
        <f>AT3A_Schools_PS!B83</f>
        <v>74-HAPUR</v>
      </c>
      <c r="C83" s="379">
        <f>'AT4A_enrolment vs availed_UPY'!F83</f>
        <v>0</v>
      </c>
      <c r="D83" s="401">
        <f>AT26_NoWD_PS!$K$22</f>
        <v>309</v>
      </c>
      <c r="E83" s="377">
        <f t="shared" si="1"/>
        <v>0</v>
      </c>
      <c r="F83" s="381">
        <f t="shared" si="2"/>
        <v>0</v>
      </c>
      <c r="G83" s="381">
        <f t="shared" si="3"/>
        <v>0</v>
      </c>
      <c r="H83" s="446"/>
      <c r="I83" s="377">
        <f t="shared" si="6"/>
        <v>0</v>
      </c>
      <c r="J83" s="381">
        <f t="shared" si="7"/>
        <v>0</v>
      </c>
      <c r="K83" s="381">
        <v>0</v>
      </c>
      <c r="L83" s="381">
        <v>0</v>
      </c>
      <c r="M83" s="381">
        <v>0</v>
      </c>
      <c r="N83" s="446">
        <v>0</v>
      </c>
      <c r="O83" s="509">
        <f>C83-'AT4A_enrolment vs availed_UPY'!F83</f>
        <v>0</v>
      </c>
    </row>
    <row r="84" spans="1:15" ht="14.25" customHeight="1" x14ac:dyDescent="0.2">
      <c r="A84" s="379">
        <f>AT3A_Schools_PS!A84</f>
        <v>75</v>
      </c>
      <c r="B84" s="379" t="str">
        <f>AT3A_Schools_PS!B84</f>
        <v>75-SHAMLI</v>
      </c>
      <c r="C84" s="379">
        <f>'AT4A_enrolment vs availed_UPY'!F84</f>
        <v>0</v>
      </c>
      <c r="D84" s="401">
        <f>AT26_NoWD_PS!$K$22</f>
        <v>309</v>
      </c>
      <c r="E84" s="377">
        <f t="shared" si="1"/>
        <v>0</v>
      </c>
      <c r="F84" s="381">
        <f t="shared" si="2"/>
        <v>0</v>
      </c>
      <c r="G84" s="381">
        <f t="shared" si="3"/>
        <v>0</v>
      </c>
      <c r="H84" s="446"/>
      <c r="I84" s="377">
        <f t="shared" si="6"/>
        <v>0</v>
      </c>
      <c r="J84" s="381">
        <f t="shared" si="7"/>
        <v>0</v>
      </c>
      <c r="K84" s="381">
        <v>0</v>
      </c>
      <c r="L84" s="381">
        <v>0</v>
      </c>
      <c r="M84" s="381">
        <v>0</v>
      </c>
      <c r="N84" s="446">
        <v>0</v>
      </c>
      <c r="O84" s="509">
        <f>C84-'AT4A_enrolment vs availed_UPY'!F84</f>
        <v>0</v>
      </c>
    </row>
    <row r="85" spans="1:15" ht="12.75" x14ac:dyDescent="0.2">
      <c r="A85" s="302"/>
      <c r="B85" s="680"/>
      <c r="C85" s="608"/>
      <c r="D85" s="302"/>
      <c r="E85" s="302"/>
      <c r="F85" s="302"/>
      <c r="G85" s="302"/>
      <c r="H85" s="302"/>
      <c r="I85" s="302"/>
      <c r="J85" s="302"/>
      <c r="K85" s="302"/>
      <c r="L85" s="302"/>
      <c r="M85" s="302"/>
      <c r="N85" s="302"/>
    </row>
    <row r="86" spans="1:15" ht="12.75" x14ac:dyDescent="0.2">
      <c r="A86" s="302"/>
      <c r="B86" s="680"/>
      <c r="C86" s="608"/>
      <c r="D86" s="608"/>
      <c r="E86" s="608"/>
      <c r="F86" s="608"/>
      <c r="G86" s="608"/>
      <c r="H86" s="302"/>
      <c r="I86" s="302"/>
      <c r="J86" s="302"/>
      <c r="K86" s="302"/>
      <c r="L86" s="302"/>
      <c r="M86" s="302"/>
      <c r="N86" s="302"/>
    </row>
    <row r="87" spans="1:15" ht="12.75" x14ac:dyDescent="0.2">
      <c r="A87" s="302"/>
      <c r="B87" s="680"/>
      <c r="C87" s="608"/>
      <c r="D87" s="302"/>
      <c r="E87" s="302"/>
      <c r="F87" s="302"/>
      <c r="G87" s="302"/>
      <c r="H87" s="302"/>
      <c r="I87" s="302"/>
      <c r="J87" s="302"/>
      <c r="K87" s="302"/>
      <c r="L87" s="302"/>
      <c r="M87" s="302"/>
      <c r="N87" s="302"/>
    </row>
    <row r="88" spans="1:15" ht="12.75" x14ac:dyDescent="0.2">
      <c r="A88" s="302"/>
      <c r="B88" s="680"/>
      <c r="C88" s="608"/>
      <c r="D88" s="302"/>
      <c r="E88" s="302"/>
      <c r="F88" s="302"/>
      <c r="G88" s="302"/>
      <c r="H88" s="302"/>
      <c r="I88" s="302"/>
      <c r="J88" s="302"/>
      <c r="K88" s="302"/>
      <c r="L88" s="302"/>
      <c r="M88" s="302"/>
      <c r="N88" s="302"/>
    </row>
    <row r="89" spans="1:15" ht="12.75" x14ac:dyDescent="0.2">
      <c r="A89" s="302"/>
      <c r="B89" s="680"/>
      <c r="C89" s="608"/>
      <c r="D89" s="302"/>
      <c r="E89" s="302"/>
      <c r="F89" s="302"/>
      <c r="G89" s="302"/>
      <c r="H89" s="302"/>
      <c r="I89" s="302"/>
      <c r="J89" s="302"/>
      <c r="K89" s="302"/>
      <c r="L89" s="302"/>
      <c r="M89" s="302"/>
      <c r="N89" s="302"/>
    </row>
    <row r="90" spans="1:15" ht="12.75" x14ac:dyDescent="0.2">
      <c r="A90" s="347" t="str">
        <f>AT_2A_fundflow!A73</f>
        <v>Date:</v>
      </c>
      <c r="L90" s="388" t="str">
        <f>'AT-1'!J46</f>
        <v>(Signature)</v>
      </c>
    </row>
    <row r="91" spans="1:15" ht="12.75" x14ac:dyDescent="0.2">
      <c r="A91" s="347" t="str">
        <f>AT_2A_fundflow!A74</f>
        <v>Place: LUCKNOW</v>
      </c>
      <c r="L91" s="388" t="str">
        <f>'AT-1'!J47</f>
        <v>Secretary Basic Education Department</v>
      </c>
    </row>
    <row r="92" spans="1:15" ht="12.75" x14ac:dyDescent="0.2">
      <c r="K92" s="388" t="str">
        <f>'AT-1'!I48</f>
        <v>Seal:</v>
      </c>
    </row>
  </sheetData>
  <mergeCells count="16">
    <mergeCell ref="B88:C88"/>
    <mergeCell ref="B87:C87"/>
    <mergeCell ref="B89:C89"/>
    <mergeCell ref="B86:G86"/>
    <mergeCell ref="A6:A7"/>
    <mergeCell ref="A4:N4"/>
    <mergeCell ref="A3:N3"/>
    <mergeCell ref="A2:N2"/>
    <mergeCell ref="B85:C85"/>
    <mergeCell ref="D1:E1"/>
    <mergeCell ref="I6:N6"/>
    <mergeCell ref="H5:N5"/>
    <mergeCell ref="B6:B7"/>
    <mergeCell ref="D6:D7"/>
    <mergeCell ref="C6:C7"/>
    <mergeCell ref="E6:H6"/>
  </mergeCells>
  <printOptions horizontalCentered="1"/>
  <pageMargins left="0.59055118110236227" right="0.59055118110236227" top="0.78740157480314965" bottom="0.59055118110236227" header="0.78740157480314965" footer="0.39370078740157483"/>
  <pageSetup paperSize="9" scale="90" fitToHeight="0" pageOrder="overThenDown" orientation="landscape" cellComments="atEnd" r:id="rId1"/>
  <headerFooter>
    <oddFooter>&amp;R&amp;P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AN91"/>
  <sheetViews>
    <sheetView view="pageBreakPreview" zoomScaleSheetLayoutView="100" workbookViewId="0">
      <pane xSplit="2" ySplit="9" topLeftCell="C10"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7.28515625" style="387" customWidth="1"/>
    <col min="2" max="2" width="21.42578125" style="387" customWidth="1"/>
    <col min="3" max="10" width="8" style="387" customWidth="1"/>
    <col min="11" max="14" width="6.85546875" style="387" customWidth="1"/>
    <col min="15" max="18" width="7" style="387" customWidth="1"/>
    <col min="19" max="23" width="6.5703125" style="387" customWidth="1"/>
    <col min="24" max="26" width="6.7109375" style="387" customWidth="1"/>
    <col min="27" max="35" width="7" style="387" customWidth="1"/>
    <col min="36" max="36" width="3" style="387" bestFit="1" customWidth="1"/>
    <col min="37" max="37" width="4" style="387" bestFit="1" customWidth="1"/>
    <col min="38" max="39" width="3" style="387" bestFit="1" customWidth="1"/>
    <col min="40" max="40" width="2.5703125" style="387" bestFit="1" customWidth="1"/>
    <col min="41" max="16384" width="14.42578125" style="387"/>
  </cols>
  <sheetData>
    <row r="1" spans="1:40" ht="12.75" x14ac:dyDescent="0.2">
      <c r="A1" s="302"/>
      <c r="B1" s="302"/>
      <c r="C1" s="302"/>
      <c r="D1" s="302"/>
      <c r="E1" s="302"/>
      <c r="F1" s="302"/>
      <c r="G1" s="302"/>
      <c r="H1" s="302"/>
      <c r="I1" s="302"/>
      <c r="J1" s="302"/>
      <c r="K1" s="302"/>
      <c r="L1" s="302"/>
      <c r="M1" s="302"/>
      <c r="N1" s="302"/>
      <c r="O1" s="302"/>
      <c r="P1" s="302"/>
      <c r="Q1" s="302"/>
      <c r="R1" s="303" t="s">
        <v>820</v>
      </c>
      <c r="S1" s="302"/>
      <c r="T1" s="302"/>
      <c r="U1" s="302"/>
      <c r="V1" s="302"/>
      <c r="W1" s="302"/>
      <c r="X1" s="302"/>
      <c r="Y1" s="302"/>
      <c r="Z1" s="302"/>
      <c r="AA1" s="302"/>
      <c r="AB1" s="302"/>
      <c r="AC1" s="302"/>
      <c r="AD1" s="302"/>
      <c r="AE1" s="302"/>
      <c r="AF1" s="302"/>
      <c r="AG1" s="302"/>
      <c r="AH1" s="302"/>
      <c r="AI1" s="302"/>
    </row>
    <row r="2" spans="1:40" ht="12.75" x14ac:dyDescent="0.2">
      <c r="A2" s="594" t="str">
        <f>'AT-2-S1 BUDGET'!A2</f>
        <v>[Mid Day Meal Scheme, U.P.]</v>
      </c>
      <c r="B2" s="608"/>
      <c r="C2" s="608"/>
      <c r="D2" s="608"/>
      <c r="E2" s="608"/>
      <c r="F2" s="608"/>
      <c r="G2" s="608"/>
      <c r="H2" s="608"/>
      <c r="I2" s="608"/>
      <c r="J2" s="608"/>
      <c r="K2" s="608"/>
      <c r="L2" s="608"/>
      <c r="M2" s="608"/>
      <c r="N2" s="608"/>
      <c r="O2" s="608"/>
      <c r="P2" s="608"/>
      <c r="Q2" s="608"/>
      <c r="R2" s="608"/>
      <c r="S2" s="302"/>
      <c r="T2" s="302"/>
      <c r="U2" s="302"/>
      <c r="V2" s="302"/>
      <c r="W2" s="302"/>
      <c r="X2" s="302"/>
      <c r="Y2" s="302"/>
      <c r="Z2" s="302"/>
      <c r="AA2" s="302"/>
      <c r="AB2" s="302"/>
      <c r="AC2" s="302"/>
      <c r="AD2" s="302"/>
      <c r="AE2" s="302"/>
      <c r="AF2" s="302"/>
      <c r="AG2" s="302"/>
      <c r="AH2" s="302"/>
      <c r="AI2" s="302"/>
    </row>
    <row r="3" spans="1:40" ht="23.25" x14ac:dyDescent="0.2">
      <c r="A3" s="597" t="str">
        <f>'AT-2-S1 BUDGET'!A3</f>
        <v>Annual Work Plan and Budget 2018-19</v>
      </c>
      <c r="B3" s="608"/>
      <c r="C3" s="608"/>
      <c r="D3" s="608"/>
      <c r="E3" s="608"/>
      <c r="F3" s="608"/>
      <c r="G3" s="608"/>
      <c r="H3" s="608"/>
      <c r="I3" s="608"/>
      <c r="J3" s="608"/>
      <c r="K3" s="608"/>
      <c r="L3" s="608"/>
      <c r="M3" s="608"/>
      <c r="N3" s="608"/>
      <c r="O3" s="608"/>
      <c r="P3" s="608"/>
      <c r="Q3" s="608"/>
      <c r="R3" s="608"/>
      <c r="S3" s="302"/>
      <c r="T3" s="302"/>
      <c r="U3" s="302"/>
      <c r="V3" s="302"/>
      <c r="W3" s="302"/>
      <c r="X3" s="302"/>
      <c r="Y3" s="302"/>
      <c r="Z3" s="302"/>
      <c r="AA3" s="302"/>
      <c r="AB3" s="302"/>
      <c r="AC3" s="302"/>
      <c r="AD3" s="302"/>
      <c r="AE3" s="302"/>
      <c r="AF3" s="302"/>
      <c r="AG3" s="302"/>
      <c r="AH3" s="302"/>
      <c r="AI3" s="302"/>
    </row>
    <row r="4" spans="1:40" ht="12.75" x14ac:dyDescent="0.2">
      <c r="A4" s="602" t="s">
        <v>821</v>
      </c>
      <c r="B4" s="608"/>
      <c r="C4" s="608"/>
      <c r="D4" s="608"/>
      <c r="E4" s="608"/>
      <c r="F4" s="608"/>
      <c r="G4" s="608"/>
      <c r="H4" s="608"/>
      <c r="I4" s="608"/>
      <c r="J4" s="608"/>
      <c r="K4" s="608"/>
      <c r="L4" s="608"/>
      <c r="M4" s="608"/>
      <c r="N4" s="608"/>
      <c r="O4" s="608"/>
      <c r="P4" s="608"/>
      <c r="Q4" s="608"/>
      <c r="R4" s="608"/>
      <c r="S4" s="302"/>
      <c r="T4" s="302"/>
      <c r="U4" s="302"/>
      <c r="V4" s="302"/>
      <c r="W4" s="302"/>
      <c r="X4" s="302"/>
      <c r="Y4" s="302"/>
      <c r="Z4" s="302"/>
      <c r="AA4" s="302"/>
      <c r="AB4" s="302"/>
      <c r="AC4" s="302"/>
      <c r="AD4" s="302"/>
      <c r="AE4" s="302"/>
      <c r="AF4" s="302"/>
      <c r="AG4" s="302"/>
      <c r="AH4" s="302"/>
      <c r="AI4" s="302"/>
    </row>
    <row r="5" spans="1:40" ht="12.75" x14ac:dyDescent="0.2">
      <c r="A5" s="324" t="str">
        <f>AT_2A_fundflow!A5</f>
        <v>State: UTTAR PRADESH</v>
      </c>
      <c r="B5" s="357"/>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row>
    <row r="6" spans="1:40" ht="54.75" customHeight="1" x14ac:dyDescent="0.2">
      <c r="A6" s="603" t="s">
        <v>91</v>
      </c>
      <c r="B6" s="603" t="s">
        <v>99</v>
      </c>
      <c r="C6" s="605" t="s">
        <v>822</v>
      </c>
      <c r="D6" s="609"/>
      <c r="E6" s="609"/>
      <c r="F6" s="610"/>
      <c r="G6" s="605" t="s">
        <v>823</v>
      </c>
      <c r="H6" s="609"/>
      <c r="I6" s="609"/>
      <c r="J6" s="610"/>
      <c r="K6" s="605" t="s">
        <v>824</v>
      </c>
      <c r="L6" s="609"/>
      <c r="M6" s="609"/>
      <c r="N6" s="610"/>
      <c r="O6" s="605" t="s">
        <v>825</v>
      </c>
      <c r="P6" s="609"/>
      <c r="Q6" s="609"/>
      <c r="R6" s="610"/>
      <c r="S6" s="603" t="s">
        <v>826</v>
      </c>
      <c r="T6" s="605" t="s">
        <v>827</v>
      </c>
      <c r="U6" s="609"/>
      <c r="V6" s="609"/>
      <c r="W6" s="610"/>
      <c r="X6" s="605" t="s">
        <v>828</v>
      </c>
      <c r="Y6" s="609"/>
      <c r="Z6" s="610"/>
      <c r="AA6" s="605" t="s">
        <v>829</v>
      </c>
      <c r="AB6" s="609"/>
      <c r="AC6" s="609"/>
      <c r="AD6" s="609"/>
      <c r="AE6" s="609"/>
      <c r="AF6" s="610"/>
      <c r="AG6" s="390"/>
      <c r="AH6" s="390"/>
      <c r="AI6" s="390"/>
    </row>
    <row r="7" spans="1:40" ht="58.5" customHeight="1" x14ac:dyDescent="0.2">
      <c r="A7" s="611"/>
      <c r="B7" s="611"/>
      <c r="C7" s="310" t="s">
        <v>159</v>
      </c>
      <c r="D7" s="310" t="s">
        <v>830</v>
      </c>
      <c r="E7" s="310" t="s">
        <v>808</v>
      </c>
      <c r="F7" s="310" t="s">
        <v>11</v>
      </c>
      <c r="G7" s="310" t="s">
        <v>159</v>
      </c>
      <c r="H7" s="310" t="s">
        <v>830</v>
      </c>
      <c r="I7" s="310" t="s">
        <v>808</v>
      </c>
      <c r="J7" s="310" t="s">
        <v>11</v>
      </c>
      <c r="K7" s="310" t="s">
        <v>159</v>
      </c>
      <c r="L7" s="310" t="s">
        <v>830</v>
      </c>
      <c r="M7" s="310" t="s">
        <v>808</v>
      </c>
      <c r="N7" s="310" t="s">
        <v>11</v>
      </c>
      <c r="O7" s="310" t="s">
        <v>831</v>
      </c>
      <c r="P7" s="310" t="s">
        <v>832</v>
      </c>
      <c r="Q7" s="310" t="s">
        <v>833</v>
      </c>
      <c r="R7" s="310" t="s">
        <v>834</v>
      </c>
      <c r="S7" s="611"/>
      <c r="T7" s="310" t="s">
        <v>835</v>
      </c>
      <c r="U7" s="310" t="s">
        <v>836</v>
      </c>
      <c r="V7" s="310" t="s">
        <v>159</v>
      </c>
      <c r="W7" s="310" t="s">
        <v>11</v>
      </c>
      <c r="X7" s="310" t="s">
        <v>836</v>
      </c>
      <c r="Y7" s="310" t="s">
        <v>159</v>
      </c>
      <c r="Z7" s="310" t="s">
        <v>11</v>
      </c>
      <c r="AA7" s="310" t="s">
        <v>835</v>
      </c>
      <c r="AB7" s="310" t="s">
        <v>837</v>
      </c>
      <c r="AC7" s="310" t="s">
        <v>836</v>
      </c>
      <c r="AD7" s="310" t="s">
        <v>159</v>
      </c>
      <c r="AE7" s="310" t="s">
        <v>838</v>
      </c>
      <c r="AF7" s="310" t="s">
        <v>11</v>
      </c>
      <c r="AG7" s="390"/>
      <c r="AH7" s="390"/>
      <c r="AI7" s="390"/>
    </row>
    <row r="8" spans="1:40" ht="12.75" x14ac:dyDescent="0.2">
      <c r="A8" s="310">
        <v>1</v>
      </c>
      <c r="B8" s="310">
        <v>2</v>
      </c>
      <c r="C8" s="310">
        <v>3</v>
      </c>
      <c r="D8" s="310">
        <v>4</v>
      </c>
      <c r="E8" s="310">
        <v>5</v>
      </c>
      <c r="F8" s="310">
        <v>6</v>
      </c>
      <c r="G8" s="310">
        <v>7</v>
      </c>
      <c r="H8" s="310">
        <v>8</v>
      </c>
      <c r="I8" s="310">
        <v>9</v>
      </c>
      <c r="J8" s="310">
        <v>10</v>
      </c>
      <c r="K8" s="310">
        <v>11</v>
      </c>
      <c r="L8" s="310">
        <v>12</v>
      </c>
      <c r="M8" s="310">
        <v>13</v>
      </c>
      <c r="N8" s="310">
        <v>14</v>
      </c>
      <c r="O8" s="310">
        <v>15</v>
      </c>
      <c r="P8" s="310">
        <v>16</v>
      </c>
      <c r="Q8" s="310">
        <v>17</v>
      </c>
      <c r="R8" s="310">
        <v>18</v>
      </c>
      <c r="S8" s="310"/>
      <c r="T8" s="310">
        <v>19</v>
      </c>
      <c r="U8" s="310">
        <v>20</v>
      </c>
      <c r="V8" s="310">
        <v>21</v>
      </c>
      <c r="W8" s="310">
        <v>22</v>
      </c>
      <c r="X8" s="310">
        <v>23</v>
      </c>
      <c r="Y8" s="310">
        <v>24</v>
      </c>
      <c r="Z8" s="310">
        <v>25</v>
      </c>
      <c r="AA8" s="310">
        <v>26</v>
      </c>
      <c r="AB8" s="310" t="s">
        <v>839</v>
      </c>
      <c r="AC8" s="310">
        <v>27</v>
      </c>
      <c r="AD8" s="310">
        <v>28</v>
      </c>
      <c r="AE8" s="310">
        <v>29</v>
      </c>
      <c r="AF8" s="310">
        <v>30</v>
      </c>
      <c r="AG8" s="390"/>
      <c r="AH8" s="390"/>
      <c r="AI8" s="390"/>
    </row>
    <row r="9" spans="1:40" ht="12.75" x14ac:dyDescent="0.2">
      <c r="A9" s="375"/>
      <c r="B9" s="348" t="s">
        <v>32</v>
      </c>
      <c r="C9" s="463">
        <f t="shared" ref="C9:AF9" si="0">SUM(C10:C84)</f>
        <v>543</v>
      </c>
      <c r="D9" s="463">
        <f t="shared" si="0"/>
        <v>8257</v>
      </c>
      <c r="E9" s="463">
        <f t="shared" si="0"/>
        <v>158861</v>
      </c>
      <c r="F9" s="463">
        <f t="shared" si="0"/>
        <v>167661</v>
      </c>
      <c r="G9" s="463">
        <f t="shared" si="0"/>
        <v>438</v>
      </c>
      <c r="H9" s="463">
        <f t="shared" si="0"/>
        <v>0</v>
      </c>
      <c r="I9" s="463">
        <f t="shared" si="0"/>
        <v>112365</v>
      </c>
      <c r="J9" s="463">
        <f t="shared" si="0"/>
        <v>112803</v>
      </c>
      <c r="K9" s="463">
        <f t="shared" si="0"/>
        <v>5</v>
      </c>
      <c r="L9" s="463">
        <f t="shared" si="0"/>
        <v>0</v>
      </c>
      <c r="M9" s="463">
        <f t="shared" si="0"/>
        <v>19810</v>
      </c>
      <c r="N9" s="463">
        <f t="shared" si="0"/>
        <v>19815</v>
      </c>
      <c r="O9" s="463">
        <f t="shared" si="0"/>
        <v>100</v>
      </c>
      <c r="P9" s="463">
        <f t="shared" si="0"/>
        <v>8257</v>
      </c>
      <c r="Q9" s="463">
        <f t="shared" si="0"/>
        <v>26686</v>
      </c>
      <c r="R9" s="463">
        <f t="shared" si="0"/>
        <v>35043</v>
      </c>
      <c r="S9" s="463">
        <f t="shared" si="0"/>
        <v>3549</v>
      </c>
      <c r="T9" s="463">
        <f t="shared" si="0"/>
        <v>7500</v>
      </c>
      <c r="U9" s="463">
        <f t="shared" si="0"/>
        <v>2479</v>
      </c>
      <c r="V9" s="463">
        <f t="shared" si="0"/>
        <v>64</v>
      </c>
      <c r="W9" s="463">
        <f t="shared" si="0"/>
        <v>10043</v>
      </c>
      <c r="X9" s="463">
        <f t="shared" si="0"/>
        <v>15657</v>
      </c>
      <c r="Y9" s="463">
        <f t="shared" si="0"/>
        <v>17</v>
      </c>
      <c r="Z9" s="463">
        <f t="shared" si="0"/>
        <v>15674</v>
      </c>
      <c r="AA9" s="463">
        <f t="shared" si="0"/>
        <v>42</v>
      </c>
      <c r="AB9" s="463">
        <f t="shared" si="0"/>
        <v>708</v>
      </c>
      <c r="AC9" s="463">
        <f t="shared" si="0"/>
        <v>301</v>
      </c>
      <c r="AD9" s="463">
        <f t="shared" si="0"/>
        <v>18</v>
      </c>
      <c r="AE9" s="463">
        <f t="shared" si="0"/>
        <v>8257</v>
      </c>
      <c r="AF9" s="463">
        <f t="shared" si="0"/>
        <v>9326</v>
      </c>
      <c r="AG9" s="325"/>
      <c r="AH9" s="325"/>
      <c r="AI9" s="325"/>
    </row>
    <row r="10" spans="1:40" ht="12.75" x14ac:dyDescent="0.2">
      <c r="A10" s="379">
        <f>AT3A_Schools_PS!A10</f>
        <v>1</v>
      </c>
      <c r="B10" s="379" t="str">
        <f>AT3A_Schools_PS!B10</f>
        <v>01-AGRA</v>
      </c>
      <c r="C10" s="401">
        <v>12</v>
      </c>
      <c r="D10" s="401">
        <v>186</v>
      </c>
      <c r="E10" s="401">
        <v>2955</v>
      </c>
      <c r="F10" s="400">
        <f t="shared" ref="F10:F84" si="1">C10+D10+E10</f>
        <v>3153</v>
      </c>
      <c r="G10" s="401">
        <v>12</v>
      </c>
      <c r="H10" s="401">
        <v>0</v>
      </c>
      <c r="I10" s="401">
        <f t="shared" ref="I10:I84" si="2">J10-G10</f>
        <v>1411</v>
      </c>
      <c r="J10" s="400">
        <f>'AT11A_KS-District wise'!F12</f>
        <v>1423</v>
      </c>
      <c r="K10" s="401">
        <v>0</v>
      </c>
      <c r="L10" s="401">
        <v>0</v>
      </c>
      <c r="M10" s="401">
        <f>'AT11A_KS-District wise'!P12</f>
        <v>127</v>
      </c>
      <c r="N10" s="400">
        <f t="shared" ref="N10:N84" si="3">K10+L10+M10</f>
        <v>127</v>
      </c>
      <c r="O10" s="401">
        <f t="shared" ref="O10:O41" si="4">C10-G10-K10</f>
        <v>0</v>
      </c>
      <c r="P10" s="401">
        <f t="shared" ref="P10:P41" si="5">D10-H10-L10</f>
        <v>186</v>
      </c>
      <c r="Q10" s="401">
        <f t="shared" ref="Q10:Q41" si="6">E10-I10-M10</f>
        <v>1417</v>
      </c>
      <c r="R10" s="400">
        <f t="shared" ref="R10:R84" si="7">O10+P10+Q10</f>
        <v>1603</v>
      </c>
      <c r="S10" s="401">
        <f>'AT11A_KS-District wise'!J12+'AT11A_KS-District wise'!L12</f>
        <v>25</v>
      </c>
      <c r="T10" s="401">
        <v>804</v>
      </c>
      <c r="U10" s="401">
        <v>361</v>
      </c>
      <c r="V10" s="401">
        <v>0</v>
      </c>
      <c r="W10" s="400">
        <f t="shared" ref="W10:W84" si="8">T10+U10+V10</f>
        <v>1165</v>
      </c>
      <c r="X10" s="401">
        <v>227</v>
      </c>
      <c r="Y10" s="401">
        <v>0</v>
      </c>
      <c r="Z10" s="400">
        <f t="shared" ref="Z10:Z84" si="9">X10+Y10</f>
        <v>227</v>
      </c>
      <c r="AA10" s="401">
        <v>0</v>
      </c>
      <c r="AB10" s="401">
        <v>0</v>
      </c>
      <c r="AC10" s="401">
        <v>25</v>
      </c>
      <c r="AD10" s="401">
        <v>0</v>
      </c>
      <c r="AE10" s="401">
        <f t="shared" ref="AE10:AE84" si="10">P10</f>
        <v>186</v>
      </c>
      <c r="AF10" s="400">
        <f t="shared" ref="AF10:AF84" si="11">AA10+AB10+AC10+AD10+AE10</f>
        <v>211</v>
      </c>
      <c r="AG10" s="464">
        <f t="shared" ref="AG10:AG84" si="12">R10-W10-Z10-AF10</f>
        <v>0</v>
      </c>
      <c r="AH10" s="464">
        <f>N10-'AT11A_KS-District wise'!P12</f>
        <v>0</v>
      </c>
      <c r="AI10" s="464">
        <f>J10-'AT11A_KS-District wise'!F12</f>
        <v>0</v>
      </c>
      <c r="AJ10" s="387">
        <v>0</v>
      </c>
      <c r="AK10" s="387">
        <v>25</v>
      </c>
      <c r="AL10" s="387">
        <v>0</v>
      </c>
      <c r="AM10" s="387">
        <f>AJ10+AK10+AL10</f>
        <v>25</v>
      </c>
      <c r="AN10" s="387">
        <f>AM10-AA10-AC10-AD10</f>
        <v>0</v>
      </c>
    </row>
    <row r="11" spans="1:40" ht="12.75" x14ac:dyDescent="0.2">
      <c r="A11" s="379">
        <f>AT3A_Schools_PS!A11</f>
        <v>2</v>
      </c>
      <c r="B11" s="379" t="str">
        <f>AT3A_Schools_PS!B11</f>
        <v>02-ALIGARH</v>
      </c>
      <c r="C11" s="401">
        <v>18</v>
      </c>
      <c r="D11" s="401">
        <v>133</v>
      </c>
      <c r="E11" s="401">
        <v>2501</v>
      </c>
      <c r="F11" s="400">
        <f t="shared" si="1"/>
        <v>2652</v>
      </c>
      <c r="G11" s="401">
        <v>12</v>
      </c>
      <c r="H11" s="401">
        <v>0</v>
      </c>
      <c r="I11" s="401">
        <f t="shared" si="2"/>
        <v>1707</v>
      </c>
      <c r="J11" s="400">
        <f>'AT11A_KS-District wise'!F13</f>
        <v>1719</v>
      </c>
      <c r="K11" s="401">
        <v>0</v>
      </c>
      <c r="L11" s="401">
        <v>0</v>
      </c>
      <c r="M11" s="401">
        <f>'AT11A_KS-District wise'!P13</f>
        <v>255</v>
      </c>
      <c r="N11" s="400">
        <f t="shared" si="3"/>
        <v>255</v>
      </c>
      <c r="O11" s="401">
        <f t="shared" si="4"/>
        <v>6</v>
      </c>
      <c r="P11" s="401">
        <f t="shared" si="5"/>
        <v>133</v>
      </c>
      <c r="Q11" s="401">
        <f t="shared" si="6"/>
        <v>539</v>
      </c>
      <c r="R11" s="400">
        <f t="shared" si="7"/>
        <v>678</v>
      </c>
      <c r="S11" s="401">
        <f>'AT11A_KS-District wise'!J13+'AT11A_KS-District wise'!L13</f>
        <v>0</v>
      </c>
      <c r="T11" s="401">
        <v>114</v>
      </c>
      <c r="U11" s="401">
        <v>46</v>
      </c>
      <c r="V11" s="401">
        <v>0</v>
      </c>
      <c r="W11" s="400">
        <f t="shared" si="8"/>
        <v>160</v>
      </c>
      <c r="X11" s="401">
        <v>384</v>
      </c>
      <c r="Y11" s="401">
        <v>1</v>
      </c>
      <c r="Z11" s="400">
        <f t="shared" si="9"/>
        <v>385</v>
      </c>
      <c r="AA11" s="401">
        <v>0</v>
      </c>
      <c r="AB11" s="401">
        <v>0</v>
      </c>
      <c r="AC11" s="401">
        <v>0</v>
      </c>
      <c r="AD11" s="401">
        <v>0</v>
      </c>
      <c r="AE11" s="401">
        <f t="shared" si="10"/>
        <v>133</v>
      </c>
      <c r="AF11" s="400">
        <f t="shared" si="11"/>
        <v>133</v>
      </c>
      <c r="AG11" s="464">
        <f t="shared" si="12"/>
        <v>0</v>
      </c>
      <c r="AH11" s="464">
        <f>N11-'AT11A_KS-District wise'!P13</f>
        <v>0</v>
      </c>
      <c r="AI11" s="464">
        <f>J11-'AT11A_KS-District wise'!F13</f>
        <v>0</v>
      </c>
      <c r="AM11" s="427">
        <f t="shared" ref="AM11:AM74" si="13">AJ11+AK11+AL11</f>
        <v>0</v>
      </c>
      <c r="AN11" s="427">
        <f t="shared" ref="AN11:AN74" si="14">AM11-AA11-AC11-AD11</f>
        <v>0</v>
      </c>
    </row>
    <row r="12" spans="1:40" ht="12.75" x14ac:dyDescent="0.2">
      <c r="A12" s="379">
        <f>AT3A_Schools_PS!A12</f>
        <v>3</v>
      </c>
      <c r="B12" s="379" t="str">
        <f>AT3A_Schools_PS!B12</f>
        <v>03-ALLAHABAD</v>
      </c>
      <c r="C12" s="401">
        <v>11</v>
      </c>
      <c r="D12" s="401">
        <v>320</v>
      </c>
      <c r="E12" s="401">
        <v>3477</v>
      </c>
      <c r="F12" s="400">
        <f t="shared" si="1"/>
        <v>3808</v>
      </c>
      <c r="G12" s="401">
        <v>7</v>
      </c>
      <c r="H12" s="401">
        <v>0</v>
      </c>
      <c r="I12" s="401">
        <f t="shared" si="2"/>
        <v>2374</v>
      </c>
      <c r="J12" s="400">
        <f>'AT11A_KS-District wise'!F14</f>
        <v>2381</v>
      </c>
      <c r="K12" s="401">
        <v>0</v>
      </c>
      <c r="L12" s="401">
        <v>0</v>
      </c>
      <c r="M12" s="401">
        <f>'AT11A_KS-District wise'!P14</f>
        <v>431</v>
      </c>
      <c r="N12" s="400">
        <f t="shared" si="3"/>
        <v>431</v>
      </c>
      <c r="O12" s="401">
        <f t="shared" si="4"/>
        <v>4</v>
      </c>
      <c r="P12" s="401">
        <f t="shared" si="5"/>
        <v>320</v>
      </c>
      <c r="Q12" s="401">
        <f t="shared" si="6"/>
        <v>672</v>
      </c>
      <c r="R12" s="400">
        <f t="shared" si="7"/>
        <v>996</v>
      </c>
      <c r="S12" s="401">
        <f>'AT11A_KS-District wise'!J14+'AT11A_KS-District wise'!L14</f>
        <v>0</v>
      </c>
      <c r="T12" s="401">
        <v>147</v>
      </c>
      <c r="U12" s="401">
        <v>108</v>
      </c>
      <c r="V12" s="401">
        <v>0</v>
      </c>
      <c r="W12" s="400">
        <f t="shared" si="8"/>
        <v>255</v>
      </c>
      <c r="X12" s="401">
        <v>417</v>
      </c>
      <c r="Y12" s="401">
        <v>0</v>
      </c>
      <c r="Z12" s="400">
        <f t="shared" si="9"/>
        <v>417</v>
      </c>
      <c r="AA12" s="401">
        <v>0</v>
      </c>
      <c r="AB12" s="401">
        <v>0</v>
      </c>
      <c r="AC12" s="401">
        <v>0</v>
      </c>
      <c r="AD12" s="401">
        <v>4</v>
      </c>
      <c r="AE12" s="401">
        <f t="shared" si="10"/>
        <v>320</v>
      </c>
      <c r="AF12" s="400">
        <f t="shared" si="11"/>
        <v>324</v>
      </c>
      <c r="AG12" s="464">
        <f t="shared" si="12"/>
        <v>0</v>
      </c>
      <c r="AH12" s="464">
        <f>N12-'AT11A_KS-District wise'!P14</f>
        <v>0</v>
      </c>
      <c r="AI12" s="464">
        <f>J12-'AT11A_KS-District wise'!F14</f>
        <v>0</v>
      </c>
      <c r="AJ12" s="387">
        <v>0</v>
      </c>
      <c r="AK12" s="387">
        <v>0</v>
      </c>
      <c r="AL12" s="387">
        <v>4</v>
      </c>
      <c r="AM12" s="427">
        <f t="shared" si="13"/>
        <v>4</v>
      </c>
      <c r="AN12" s="427">
        <f t="shared" si="14"/>
        <v>0</v>
      </c>
    </row>
    <row r="13" spans="1:40" ht="12.75" x14ac:dyDescent="0.2">
      <c r="A13" s="379">
        <f>AT3A_Schools_PS!A13</f>
        <v>4</v>
      </c>
      <c r="B13" s="379" t="str">
        <f>AT3A_Schools_PS!B13</f>
        <v>04-AMBEDKAR NAGAR</v>
      </c>
      <c r="C13" s="401">
        <v>3</v>
      </c>
      <c r="D13" s="401">
        <v>162</v>
      </c>
      <c r="E13" s="401">
        <v>1870</v>
      </c>
      <c r="F13" s="400">
        <f t="shared" si="1"/>
        <v>2035</v>
      </c>
      <c r="G13" s="401">
        <v>3</v>
      </c>
      <c r="H13" s="401">
        <v>0</v>
      </c>
      <c r="I13" s="401">
        <f t="shared" si="2"/>
        <v>1385</v>
      </c>
      <c r="J13" s="400">
        <f>'AT11A_KS-District wise'!F15</f>
        <v>1388</v>
      </c>
      <c r="K13" s="401">
        <v>0</v>
      </c>
      <c r="L13" s="401">
        <v>0</v>
      </c>
      <c r="M13" s="401">
        <f>'AT11A_KS-District wise'!P15</f>
        <v>188</v>
      </c>
      <c r="N13" s="400">
        <f t="shared" si="3"/>
        <v>188</v>
      </c>
      <c r="O13" s="401">
        <f t="shared" si="4"/>
        <v>0</v>
      </c>
      <c r="P13" s="401">
        <f t="shared" si="5"/>
        <v>162</v>
      </c>
      <c r="Q13" s="401">
        <f t="shared" si="6"/>
        <v>297</v>
      </c>
      <c r="R13" s="400">
        <f t="shared" si="7"/>
        <v>459</v>
      </c>
      <c r="S13" s="401">
        <f>'AT11A_KS-District wise'!J15+'AT11A_KS-District wise'!L15</f>
        <v>243</v>
      </c>
      <c r="T13" s="401">
        <v>24</v>
      </c>
      <c r="U13" s="401">
        <v>0</v>
      </c>
      <c r="V13" s="401">
        <v>0</v>
      </c>
      <c r="W13" s="400">
        <f t="shared" si="8"/>
        <v>24</v>
      </c>
      <c r="X13" s="401">
        <v>273</v>
      </c>
      <c r="Y13" s="401">
        <v>0</v>
      </c>
      <c r="Z13" s="400">
        <f t="shared" si="9"/>
        <v>273</v>
      </c>
      <c r="AA13" s="401">
        <v>0</v>
      </c>
      <c r="AB13" s="401">
        <v>0</v>
      </c>
      <c r="AC13" s="401">
        <v>0</v>
      </c>
      <c r="AD13" s="401">
        <v>0</v>
      </c>
      <c r="AE13" s="401">
        <f t="shared" si="10"/>
        <v>162</v>
      </c>
      <c r="AF13" s="400">
        <f t="shared" si="11"/>
        <v>162</v>
      </c>
      <c r="AG13" s="464">
        <f t="shared" si="12"/>
        <v>0</v>
      </c>
      <c r="AH13" s="464">
        <f>N13-'AT11A_KS-District wise'!P15</f>
        <v>0</v>
      </c>
      <c r="AI13" s="464">
        <f>J13-'AT11A_KS-District wise'!F15</f>
        <v>0</v>
      </c>
      <c r="AM13" s="427">
        <f t="shared" si="13"/>
        <v>0</v>
      </c>
      <c r="AN13" s="427">
        <f t="shared" si="14"/>
        <v>0</v>
      </c>
    </row>
    <row r="14" spans="1:40" ht="12.75" x14ac:dyDescent="0.2">
      <c r="A14" s="379">
        <f>AT3A_Schools_PS!A14</f>
        <v>5</v>
      </c>
      <c r="B14" s="379" t="str">
        <f>AT3A_Schools_PS!B14</f>
        <v>05-AURAIYA</v>
      </c>
      <c r="C14" s="401">
        <v>5</v>
      </c>
      <c r="D14" s="401">
        <v>117</v>
      </c>
      <c r="E14" s="401">
        <v>1516</v>
      </c>
      <c r="F14" s="400">
        <f t="shared" si="1"/>
        <v>1638</v>
      </c>
      <c r="G14" s="401">
        <v>5</v>
      </c>
      <c r="H14" s="401">
        <v>0</v>
      </c>
      <c r="I14" s="401">
        <f t="shared" si="2"/>
        <v>1217</v>
      </c>
      <c r="J14" s="400">
        <f>'AT11A_KS-District wise'!F16</f>
        <v>1222</v>
      </c>
      <c r="K14" s="401">
        <v>0</v>
      </c>
      <c r="L14" s="401">
        <v>0</v>
      </c>
      <c r="M14" s="401">
        <f>'AT11A_KS-District wise'!P16</f>
        <v>35</v>
      </c>
      <c r="N14" s="400">
        <f t="shared" si="3"/>
        <v>35</v>
      </c>
      <c r="O14" s="401">
        <f t="shared" si="4"/>
        <v>0</v>
      </c>
      <c r="P14" s="401">
        <f t="shared" si="5"/>
        <v>117</v>
      </c>
      <c r="Q14" s="401">
        <f t="shared" si="6"/>
        <v>264</v>
      </c>
      <c r="R14" s="400">
        <f t="shared" si="7"/>
        <v>381</v>
      </c>
      <c r="S14" s="401">
        <f>'AT11A_KS-District wise'!J16+'AT11A_KS-District wise'!L16</f>
        <v>0</v>
      </c>
      <c r="T14" s="401">
        <v>37</v>
      </c>
      <c r="U14" s="401">
        <v>0</v>
      </c>
      <c r="V14" s="401">
        <v>0</v>
      </c>
      <c r="W14" s="400">
        <f t="shared" si="8"/>
        <v>37</v>
      </c>
      <c r="X14" s="401">
        <v>227</v>
      </c>
      <c r="Y14" s="401">
        <v>0</v>
      </c>
      <c r="Z14" s="400">
        <f t="shared" si="9"/>
        <v>227</v>
      </c>
      <c r="AA14" s="401">
        <v>0</v>
      </c>
      <c r="AB14" s="401">
        <v>0</v>
      </c>
      <c r="AC14" s="401">
        <v>0</v>
      </c>
      <c r="AD14" s="401">
        <v>0</v>
      </c>
      <c r="AE14" s="401">
        <f t="shared" si="10"/>
        <v>117</v>
      </c>
      <c r="AF14" s="400">
        <f t="shared" si="11"/>
        <v>117</v>
      </c>
      <c r="AG14" s="464">
        <f t="shared" si="12"/>
        <v>0</v>
      </c>
      <c r="AH14" s="464">
        <f>N14-'AT11A_KS-District wise'!P16</f>
        <v>0</v>
      </c>
      <c r="AI14" s="464">
        <f>J14-'AT11A_KS-District wise'!F16</f>
        <v>0</v>
      </c>
      <c r="AM14" s="427">
        <f t="shared" si="13"/>
        <v>0</v>
      </c>
      <c r="AN14" s="427">
        <f t="shared" si="14"/>
        <v>0</v>
      </c>
    </row>
    <row r="15" spans="1:40" ht="12.75" x14ac:dyDescent="0.2">
      <c r="A15" s="379">
        <f>AT3A_Schools_PS!A15</f>
        <v>6</v>
      </c>
      <c r="B15" s="379" t="str">
        <f>AT3A_Schools_PS!B15</f>
        <v>06-AZAMGARH</v>
      </c>
      <c r="C15" s="401">
        <v>18</v>
      </c>
      <c r="D15" s="401">
        <v>299</v>
      </c>
      <c r="E15" s="401">
        <v>3249</v>
      </c>
      <c r="F15" s="400">
        <f t="shared" si="1"/>
        <v>3566</v>
      </c>
      <c r="G15" s="401">
        <v>7</v>
      </c>
      <c r="H15" s="401">
        <v>0</v>
      </c>
      <c r="I15" s="401">
        <f t="shared" si="2"/>
        <v>2810</v>
      </c>
      <c r="J15" s="400">
        <f>'AT11A_KS-District wise'!F17</f>
        <v>2817</v>
      </c>
      <c r="K15" s="401">
        <v>0</v>
      </c>
      <c r="L15" s="401">
        <v>0</v>
      </c>
      <c r="M15" s="401">
        <f>'AT11A_KS-District wise'!P17</f>
        <v>151</v>
      </c>
      <c r="N15" s="400">
        <f t="shared" si="3"/>
        <v>151</v>
      </c>
      <c r="O15" s="401">
        <f t="shared" si="4"/>
        <v>11</v>
      </c>
      <c r="P15" s="401">
        <f t="shared" si="5"/>
        <v>299</v>
      </c>
      <c r="Q15" s="401">
        <f t="shared" si="6"/>
        <v>288</v>
      </c>
      <c r="R15" s="400">
        <f t="shared" si="7"/>
        <v>598</v>
      </c>
      <c r="S15" s="401">
        <f>'AT11A_KS-District wise'!J17+'AT11A_KS-District wise'!L17</f>
        <v>133</v>
      </c>
      <c r="T15" s="401">
        <v>23</v>
      </c>
      <c r="U15" s="401">
        <v>127</v>
      </c>
      <c r="V15" s="401">
        <v>11</v>
      </c>
      <c r="W15" s="400">
        <f t="shared" si="8"/>
        <v>161</v>
      </c>
      <c r="X15" s="401">
        <v>122</v>
      </c>
      <c r="Y15" s="401">
        <v>4</v>
      </c>
      <c r="Z15" s="400">
        <f t="shared" si="9"/>
        <v>126</v>
      </c>
      <c r="AA15" s="401">
        <v>12</v>
      </c>
      <c r="AB15" s="401">
        <v>0</v>
      </c>
      <c r="AC15" s="401">
        <v>0</v>
      </c>
      <c r="AD15" s="401">
        <v>0</v>
      </c>
      <c r="AE15" s="401">
        <f t="shared" si="10"/>
        <v>299</v>
      </c>
      <c r="AF15" s="400">
        <f t="shared" si="11"/>
        <v>311</v>
      </c>
      <c r="AG15" s="464">
        <f t="shared" si="12"/>
        <v>0</v>
      </c>
      <c r="AH15" s="464">
        <f>N15-'AT11A_KS-District wise'!P17</f>
        <v>0</v>
      </c>
      <c r="AI15" s="464">
        <f>J15-'AT11A_KS-District wise'!F17</f>
        <v>0</v>
      </c>
      <c r="AJ15" s="387">
        <v>12</v>
      </c>
      <c r="AK15" s="387">
        <v>0</v>
      </c>
      <c r="AL15" s="387">
        <v>0</v>
      </c>
      <c r="AM15" s="427">
        <f t="shared" si="13"/>
        <v>12</v>
      </c>
      <c r="AN15" s="427">
        <f t="shared" si="14"/>
        <v>0</v>
      </c>
    </row>
    <row r="16" spans="1:40" ht="12.75" x14ac:dyDescent="0.2">
      <c r="A16" s="379">
        <f>AT3A_Schools_PS!A16</f>
        <v>7</v>
      </c>
      <c r="B16" s="379" t="str">
        <f>AT3A_Schools_PS!B16</f>
        <v>07-BADAUN</v>
      </c>
      <c r="C16" s="401">
        <v>8</v>
      </c>
      <c r="D16" s="401">
        <v>71</v>
      </c>
      <c r="E16" s="401">
        <v>2457</v>
      </c>
      <c r="F16" s="400">
        <f t="shared" si="1"/>
        <v>2536</v>
      </c>
      <c r="G16" s="401">
        <v>6</v>
      </c>
      <c r="H16" s="401">
        <v>0</v>
      </c>
      <c r="I16" s="401">
        <f t="shared" si="2"/>
        <v>1674</v>
      </c>
      <c r="J16" s="400">
        <f>'AT11A_KS-District wise'!F18</f>
        <v>1680</v>
      </c>
      <c r="K16" s="401">
        <v>0</v>
      </c>
      <c r="L16" s="401">
        <v>0</v>
      </c>
      <c r="M16" s="401">
        <f>'AT11A_KS-District wise'!P18</f>
        <v>465</v>
      </c>
      <c r="N16" s="400">
        <f t="shared" si="3"/>
        <v>465</v>
      </c>
      <c r="O16" s="401">
        <f t="shared" si="4"/>
        <v>2</v>
      </c>
      <c r="P16" s="401">
        <f t="shared" si="5"/>
        <v>71</v>
      </c>
      <c r="Q16" s="401">
        <f t="shared" si="6"/>
        <v>318</v>
      </c>
      <c r="R16" s="400">
        <f t="shared" si="7"/>
        <v>391</v>
      </c>
      <c r="S16" s="401">
        <f>'AT11A_KS-District wise'!J18+'AT11A_KS-District wise'!L18</f>
        <v>0</v>
      </c>
      <c r="T16" s="401">
        <v>52</v>
      </c>
      <c r="U16" s="401">
        <v>0</v>
      </c>
      <c r="V16" s="401">
        <v>0</v>
      </c>
      <c r="W16" s="400">
        <f t="shared" si="8"/>
        <v>52</v>
      </c>
      <c r="X16" s="401">
        <v>265</v>
      </c>
      <c r="Y16" s="401">
        <v>0</v>
      </c>
      <c r="Z16" s="400">
        <f t="shared" si="9"/>
        <v>265</v>
      </c>
      <c r="AA16" s="401">
        <v>0</v>
      </c>
      <c r="AB16" s="401">
        <v>0</v>
      </c>
      <c r="AC16" s="401">
        <v>0</v>
      </c>
      <c r="AD16" s="401">
        <v>3</v>
      </c>
      <c r="AE16" s="401">
        <f t="shared" si="10"/>
        <v>71</v>
      </c>
      <c r="AF16" s="400">
        <f t="shared" si="11"/>
        <v>74</v>
      </c>
      <c r="AG16" s="464">
        <f t="shared" si="12"/>
        <v>0</v>
      </c>
      <c r="AH16" s="464">
        <f>N16-'AT11A_KS-District wise'!P18</f>
        <v>0</v>
      </c>
      <c r="AI16" s="464">
        <f>J16-'AT11A_KS-District wise'!F18</f>
        <v>0</v>
      </c>
      <c r="AJ16" s="387">
        <v>0</v>
      </c>
      <c r="AK16" s="387">
        <v>0</v>
      </c>
      <c r="AL16" s="387">
        <v>3</v>
      </c>
      <c r="AM16" s="427">
        <f t="shared" si="13"/>
        <v>3</v>
      </c>
      <c r="AN16" s="427">
        <f t="shared" si="14"/>
        <v>0</v>
      </c>
    </row>
    <row r="17" spans="1:40" ht="12.75" x14ac:dyDescent="0.2">
      <c r="A17" s="379">
        <f>AT3A_Schools_PS!A17</f>
        <v>8</v>
      </c>
      <c r="B17" s="379" t="str">
        <f>AT3A_Schools_PS!B17</f>
        <v>08-BAGHPAT</v>
      </c>
      <c r="C17" s="401">
        <v>6</v>
      </c>
      <c r="D17" s="401">
        <v>98</v>
      </c>
      <c r="E17" s="401">
        <v>674</v>
      </c>
      <c r="F17" s="400">
        <f t="shared" si="1"/>
        <v>778</v>
      </c>
      <c r="G17" s="401">
        <v>6</v>
      </c>
      <c r="H17" s="401">
        <v>0</v>
      </c>
      <c r="I17" s="401">
        <f t="shared" si="2"/>
        <v>533</v>
      </c>
      <c r="J17" s="400">
        <f>'AT11A_KS-District wise'!F19</f>
        <v>539</v>
      </c>
      <c r="K17" s="401">
        <v>0</v>
      </c>
      <c r="L17" s="401">
        <v>0</v>
      </c>
      <c r="M17" s="401">
        <f>'AT11A_KS-District wise'!P19</f>
        <v>27</v>
      </c>
      <c r="N17" s="400">
        <f t="shared" si="3"/>
        <v>27</v>
      </c>
      <c r="O17" s="401">
        <f t="shared" si="4"/>
        <v>0</v>
      </c>
      <c r="P17" s="401">
        <f t="shared" si="5"/>
        <v>98</v>
      </c>
      <c r="Q17" s="401">
        <f t="shared" si="6"/>
        <v>114</v>
      </c>
      <c r="R17" s="400">
        <f t="shared" si="7"/>
        <v>212</v>
      </c>
      <c r="S17" s="401">
        <f>'AT11A_KS-District wise'!J19+'AT11A_KS-District wise'!L19</f>
        <v>47</v>
      </c>
      <c r="T17" s="401">
        <v>44</v>
      </c>
      <c r="U17" s="401">
        <v>9</v>
      </c>
      <c r="V17" s="401">
        <v>1</v>
      </c>
      <c r="W17" s="400">
        <f t="shared" si="8"/>
        <v>54</v>
      </c>
      <c r="X17" s="401">
        <v>60</v>
      </c>
      <c r="Y17" s="401">
        <v>0</v>
      </c>
      <c r="Z17" s="400">
        <f t="shared" si="9"/>
        <v>60</v>
      </c>
      <c r="AA17" s="401">
        <v>0</v>
      </c>
      <c r="AB17" s="401">
        <v>0</v>
      </c>
      <c r="AC17" s="401">
        <v>0</v>
      </c>
      <c r="AD17" s="401">
        <v>0</v>
      </c>
      <c r="AE17" s="401">
        <f t="shared" si="10"/>
        <v>98</v>
      </c>
      <c r="AF17" s="400">
        <f t="shared" si="11"/>
        <v>98</v>
      </c>
      <c r="AG17" s="464">
        <f t="shared" si="12"/>
        <v>0</v>
      </c>
      <c r="AH17" s="464">
        <f>N17-'AT11A_KS-District wise'!P19</f>
        <v>0</v>
      </c>
      <c r="AI17" s="464">
        <f>J17-'AT11A_KS-District wise'!F19</f>
        <v>0</v>
      </c>
      <c r="AM17" s="427">
        <f t="shared" si="13"/>
        <v>0</v>
      </c>
      <c r="AN17" s="427">
        <f t="shared" si="14"/>
        <v>0</v>
      </c>
    </row>
    <row r="18" spans="1:40" ht="12.75" x14ac:dyDescent="0.2">
      <c r="A18" s="379">
        <f>AT3A_Schools_PS!A18</f>
        <v>9</v>
      </c>
      <c r="B18" s="379" t="str">
        <f>AT3A_Schools_PS!B18</f>
        <v>09-BAHRAICH</v>
      </c>
      <c r="C18" s="401">
        <v>7</v>
      </c>
      <c r="D18" s="401">
        <v>50</v>
      </c>
      <c r="E18" s="401">
        <v>3451</v>
      </c>
      <c r="F18" s="400">
        <f t="shared" si="1"/>
        <v>3508</v>
      </c>
      <c r="G18" s="401">
        <v>5</v>
      </c>
      <c r="H18" s="401">
        <v>0</v>
      </c>
      <c r="I18" s="401">
        <f t="shared" si="2"/>
        <v>2498</v>
      </c>
      <c r="J18" s="400">
        <f>'AT11A_KS-District wise'!F20</f>
        <v>2503</v>
      </c>
      <c r="K18" s="401">
        <v>0</v>
      </c>
      <c r="L18" s="401">
        <v>0</v>
      </c>
      <c r="M18" s="401">
        <f>'AT11A_KS-District wise'!P20</f>
        <v>339</v>
      </c>
      <c r="N18" s="400">
        <f t="shared" si="3"/>
        <v>339</v>
      </c>
      <c r="O18" s="401">
        <f t="shared" si="4"/>
        <v>2</v>
      </c>
      <c r="P18" s="401">
        <f t="shared" si="5"/>
        <v>50</v>
      </c>
      <c r="Q18" s="401">
        <f t="shared" si="6"/>
        <v>614</v>
      </c>
      <c r="R18" s="400">
        <f t="shared" si="7"/>
        <v>666</v>
      </c>
      <c r="S18" s="401">
        <f>'AT11A_KS-District wise'!J20+'AT11A_KS-District wise'!L20</f>
        <v>0</v>
      </c>
      <c r="T18" s="401">
        <v>134</v>
      </c>
      <c r="U18" s="401">
        <v>0</v>
      </c>
      <c r="V18" s="401">
        <v>0</v>
      </c>
      <c r="W18" s="400">
        <f t="shared" si="8"/>
        <v>134</v>
      </c>
      <c r="X18" s="401">
        <v>478</v>
      </c>
      <c r="Y18" s="401">
        <v>2</v>
      </c>
      <c r="Z18" s="400">
        <f t="shared" si="9"/>
        <v>480</v>
      </c>
      <c r="AA18" s="401">
        <v>0</v>
      </c>
      <c r="AB18" s="401">
        <v>0</v>
      </c>
      <c r="AC18" s="401">
        <v>0</v>
      </c>
      <c r="AD18" s="401">
        <v>2</v>
      </c>
      <c r="AE18" s="401">
        <f t="shared" si="10"/>
        <v>50</v>
      </c>
      <c r="AF18" s="400">
        <f t="shared" si="11"/>
        <v>52</v>
      </c>
      <c r="AG18" s="464">
        <f t="shared" si="12"/>
        <v>0</v>
      </c>
      <c r="AH18" s="464">
        <f>N18-'AT11A_KS-District wise'!P20</f>
        <v>0</v>
      </c>
      <c r="AI18" s="464">
        <f>J18-'AT11A_KS-District wise'!F20</f>
        <v>0</v>
      </c>
      <c r="AJ18" s="387">
        <v>0</v>
      </c>
      <c r="AK18" s="387">
        <v>0</v>
      </c>
      <c r="AL18" s="387">
        <v>2</v>
      </c>
      <c r="AM18" s="427">
        <f t="shared" si="13"/>
        <v>2</v>
      </c>
      <c r="AN18" s="427">
        <f t="shared" si="14"/>
        <v>0</v>
      </c>
    </row>
    <row r="19" spans="1:40" ht="12.75" x14ac:dyDescent="0.2">
      <c r="A19" s="379">
        <f>AT3A_Schools_PS!A19</f>
        <v>10</v>
      </c>
      <c r="B19" s="379" t="str">
        <f>AT3A_Schools_PS!B19</f>
        <v>10-BALLIA</v>
      </c>
      <c r="C19" s="401">
        <v>8</v>
      </c>
      <c r="D19" s="401">
        <v>224</v>
      </c>
      <c r="E19" s="401">
        <v>2669</v>
      </c>
      <c r="F19" s="400">
        <f t="shared" si="1"/>
        <v>2901</v>
      </c>
      <c r="G19" s="401">
        <v>8</v>
      </c>
      <c r="H19" s="401">
        <v>0</v>
      </c>
      <c r="I19" s="401">
        <f t="shared" si="2"/>
        <v>1934</v>
      </c>
      <c r="J19" s="400">
        <f>'AT11A_KS-District wise'!F21</f>
        <v>1942</v>
      </c>
      <c r="K19" s="401">
        <v>0</v>
      </c>
      <c r="L19" s="401">
        <v>0</v>
      </c>
      <c r="M19" s="401">
        <f>'AT11A_KS-District wise'!P21</f>
        <v>380</v>
      </c>
      <c r="N19" s="400">
        <f t="shared" si="3"/>
        <v>380</v>
      </c>
      <c r="O19" s="401">
        <f t="shared" si="4"/>
        <v>0</v>
      </c>
      <c r="P19" s="401">
        <f t="shared" si="5"/>
        <v>224</v>
      </c>
      <c r="Q19" s="401">
        <f t="shared" si="6"/>
        <v>355</v>
      </c>
      <c r="R19" s="400">
        <f t="shared" si="7"/>
        <v>579</v>
      </c>
      <c r="S19" s="401">
        <f>'AT11A_KS-District wise'!J21+'AT11A_KS-District wise'!L21</f>
        <v>0</v>
      </c>
      <c r="T19" s="401">
        <v>22</v>
      </c>
      <c r="U19" s="401">
        <v>0</v>
      </c>
      <c r="V19" s="401">
        <v>0</v>
      </c>
      <c r="W19" s="400">
        <f t="shared" si="8"/>
        <v>22</v>
      </c>
      <c r="X19" s="401">
        <v>333</v>
      </c>
      <c r="Y19" s="401">
        <v>0</v>
      </c>
      <c r="Z19" s="400">
        <f t="shared" si="9"/>
        <v>333</v>
      </c>
      <c r="AA19" s="401">
        <v>0</v>
      </c>
      <c r="AB19" s="401">
        <v>0</v>
      </c>
      <c r="AC19" s="401">
        <v>0</v>
      </c>
      <c r="AD19" s="401">
        <v>0</v>
      </c>
      <c r="AE19" s="401">
        <f t="shared" si="10"/>
        <v>224</v>
      </c>
      <c r="AF19" s="400">
        <f t="shared" si="11"/>
        <v>224</v>
      </c>
      <c r="AG19" s="464">
        <f t="shared" si="12"/>
        <v>0</v>
      </c>
      <c r="AH19" s="464">
        <f>N19-'AT11A_KS-District wise'!P21</f>
        <v>0</v>
      </c>
      <c r="AI19" s="464">
        <f>J19-'AT11A_KS-District wise'!F21</f>
        <v>0</v>
      </c>
      <c r="AM19" s="427">
        <f t="shared" si="13"/>
        <v>0</v>
      </c>
      <c r="AN19" s="427">
        <f t="shared" si="14"/>
        <v>0</v>
      </c>
    </row>
    <row r="20" spans="1:40" ht="12.75" x14ac:dyDescent="0.2">
      <c r="A20" s="379">
        <f>AT3A_Schools_PS!A20</f>
        <v>11</v>
      </c>
      <c r="B20" s="379" t="str">
        <f>AT3A_Schools_PS!B20</f>
        <v>11-BALRAMPUR</v>
      </c>
      <c r="C20" s="401">
        <v>4</v>
      </c>
      <c r="D20" s="401">
        <v>36</v>
      </c>
      <c r="E20" s="401">
        <v>2198</v>
      </c>
      <c r="F20" s="400">
        <f t="shared" si="1"/>
        <v>2238</v>
      </c>
      <c r="G20" s="401">
        <v>4</v>
      </c>
      <c r="H20" s="401">
        <v>0</v>
      </c>
      <c r="I20" s="401">
        <f t="shared" si="2"/>
        <v>1439</v>
      </c>
      <c r="J20" s="400">
        <f>'AT11A_KS-District wise'!F22</f>
        <v>1443</v>
      </c>
      <c r="K20" s="401">
        <v>0</v>
      </c>
      <c r="L20" s="401">
        <v>0</v>
      </c>
      <c r="M20" s="401">
        <f>'AT11A_KS-District wise'!P22</f>
        <v>189</v>
      </c>
      <c r="N20" s="400">
        <f t="shared" si="3"/>
        <v>189</v>
      </c>
      <c r="O20" s="401">
        <f t="shared" si="4"/>
        <v>0</v>
      </c>
      <c r="P20" s="401">
        <f t="shared" si="5"/>
        <v>36</v>
      </c>
      <c r="Q20" s="401">
        <f t="shared" si="6"/>
        <v>570</v>
      </c>
      <c r="R20" s="400">
        <f t="shared" si="7"/>
        <v>606</v>
      </c>
      <c r="S20" s="401">
        <f>'AT11A_KS-District wise'!J22+'AT11A_KS-District wise'!L22</f>
        <v>0</v>
      </c>
      <c r="T20" s="401">
        <v>146</v>
      </c>
      <c r="U20" s="401">
        <v>0</v>
      </c>
      <c r="V20" s="401">
        <v>0</v>
      </c>
      <c r="W20" s="400">
        <f t="shared" si="8"/>
        <v>146</v>
      </c>
      <c r="X20" s="401">
        <v>329</v>
      </c>
      <c r="Y20" s="401">
        <v>0</v>
      </c>
      <c r="Z20" s="400">
        <f t="shared" si="9"/>
        <v>329</v>
      </c>
      <c r="AA20" s="401">
        <v>0</v>
      </c>
      <c r="AB20" s="401">
        <v>95</v>
      </c>
      <c r="AC20" s="401">
        <v>0</v>
      </c>
      <c r="AD20" s="401">
        <v>0</v>
      </c>
      <c r="AE20" s="401">
        <f t="shared" si="10"/>
        <v>36</v>
      </c>
      <c r="AF20" s="400">
        <f t="shared" si="11"/>
        <v>131</v>
      </c>
      <c r="AG20" s="464">
        <f t="shared" si="12"/>
        <v>0</v>
      </c>
      <c r="AH20" s="464">
        <f>N20-'AT11A_KS-District wise'!P22</f>
        <v>0</v>
      </c>
      <c r="AI20" s="464">
        <f>J20-'AT11A_KS-District wise'!F22</f>
        <v>0</v>
      </c>
      <c r="AM20" s="427">
        <f t="shared" si="13"/>
        <v>0</v>
      </c>
      <c r="AN20" s="427">
        <f t="shared" si="14"/>
        <v>0</v>
      </c>
    </row>
    <row r="21" spans="1:40" ht="12.75" x14ac:dyDescent="0.2">
      <c r="A21" s="379">
        <f>AT3A_Schools_PS!A21</f>
        <v>12</v>
      </c>
      <c r="B21" s="379" t="str">
        <f>AT3A_Schools_PS!B21</f>
        <v>12-BANDA</v>
      </c>
      <c r="C21" s="401">
        <v>13</v>
      </c>
      <c r="D21" s="401">
        <v>54</v>
      </c>
      <c r="E21" s="401">
        <v>2036</v>
      </c>
      <c r="F21" s="400">
        <f t="shared" si="1"/>
        <v>2103</v>
      </c>
      <c r="G21" s="401">
        <v>12</v>
      </c>
      <c r="H21" s="401">
        <v>0</v>
      </c>
      <c r="I21" s="401">
        <f t="shared" si="2"/>
        <v>1760</v>
      </c>
      <c r="J21" s="400">
        <f>'AT11A_KS-District wise'!F23</f>
        <v>1772</v>
      </c>
      <c r="K21" s="401">
        <v>0</v>
      </c>
      <c r="L21" s="401">
        <v>0</v>
      </c>
      <c r="M21" s="401">
        <f>'AT11A_KS-District wise'!P23</f>
        <v>106</v>
      </c>
      <c r="N21" s="400">
        <f t="shared" si="3"/>
        <v>106</v>
      </c>
      <c r="O21" s="401">
        <f t="shared" si="4"/>
        <v>1</v>
      </c>
      <c r="P21" s="401">
        <f t="shared" si="5"/>
        <v>54</v>
      </c>
      <c r="Q21" s="401">
        <f t="shared" si="6"/>
        <v>170</v>
      </c>
      <c r="R21" s="400">
        <f t="shared" si="7"/>
        <v>225</v>
      </c>
      <c r="S21" s="401">
        <f>'AT11A_KS-District wise'!J23+'AT11A_KS-District wise'!L23</f>
        <v>0</v>
      </c>
      <c r="T21" s="401">
        <v>9</v>
      </c>
      <c r="U21" s="401">
        <v>0</v>
      </c>
      <c r="V21" s="401">
        <v>1</v>
      </c>
      <c r="W21" s="400">
        <f t="shared" si="8"/>
        <v>10</v>
      </c>
      <c r="X21" s="401">
        <v>161</v>
      </c>
      <c r="Y21" s="401">
        <v>0</v>
      </c>
      <c r="Z21" s="400">
        <f t="shared" si="9"/>
        <v>161</v>
      </c>
      <c r="AA21" s="401">
        <v>0</v>
      </c>
      <c r="AB21" s="401">
        <v>0</v>
      </c>
      <c r="AC21" s="401">
        <v>0</v>
      </c>
      <c r="AD21" s="401">
        <v>0</v>
      </c>
      <c r="AE21" s="401">
        <f t="shared" si="10"/>
        <v>54</v>
      </c>
      <c r="AF21" s="400">
        <f t="shared" si="11"/>
        <v>54</v>
      </c>
      <c r="AG21" s="464">
        <f t="shared" si="12"/>
        <v>0</v>
      </c>
      <c r="AH21" s="464">
        <f>N21-'AT11A_KS-District wise'!P23</f>
        <v>0</v>
      </c>
      <c r="AI21" s="464">
        <f>J21-'AT11A_KS-District wise'!F23</f>
        <v>0</v>
      </c>
      <c r="AM21" s="427">
        <f t="shared" si="13"/>
        <v>0</v>
      </c>
      <c r="AN21" s="427">
        <f t="shared" si="14"/>
        <v>0</v>
      </c>
    </row>
    <row r="22" spans="1:40" ht="12.75" x14ac:dyDescent="0.2">
      <c r="A22" s="379">
        <f>AT3A_Schools_PS!A22</f>
        <v>13</v>
      </c>
      <c r="B22" s="379" t="str">
        <f>AT3A_Schools_PS!B22</f>
        <v>13-BARABANKI</v>
      </c>
      <c r="C22" s="401">
        <v>11</v>
      </c>
      <c r="D22" s="401">
        <v>63</v>
      </c>
      <c r="E22" s="401">
        <v>2992</v>
      </c>
      <c r="F22" s="400">
        <f t="shared" si="1"/>
        <v>3066</v>
      </c>
      <c r="G22" s="401">
        <v>7</v>
      </c>
      <c r="H22" s="401">
        <v>0</v>
      </c>
      <c r="I22" s="401">
        <f t="shared" si="2"/>
        <v>2350</v>
      </c>
      <c r="J22" s="400">
        <f>'AT11A_KS-District wise'!F24</f>
        <v>2357</v>
      </c>
      <c r="K22" s="401">
        <v>0</v>
      </c>
      <c r="L22" s="401">
        <v>0</v>
      </c>
      <c r="M22" s="401">
        <f>'AT11A_KS-District wise'!P24</f>
        <v>374</v>
      </c>
      <c r="N22" s="400">
        <f t="shared" si="3"/>
        <v>374</v>
      </c>
      <c r="O22" s="401">
        <f t="shared" si="4"/>
        <v>4</v>
      </c>
      <c r="P22" s="401">
        <f t="shared" si="5"/>
        <v>63</v>
      </c>
      <c r="Q22" s="401">
        <f t="shared" si="6"/>
        <v>268</v>
      </c>
      <c r="R22" s="400">
        <f t="shared" si="7"/>
        <v>335</v>
      </c>
      <c r="S22" s="401">
        <f>'AT11A_KS-District wise'!J24+'AT11A_KS-District wise'!L24</f>
        <v>0</v>
      </c>
      <c r="T22" s="401">
        <v>156</v>
      </c>
      <c r="U22" s="401">
        <v>112</v>
      </c>
      <c r="V22" s="401">
        <v>0</v>
      </c>
      <c r="W22" s="400">
        <f t="shared" si="8"/>
        <v>268</v>
      </c>
      <c r="X22" s="401">
        <v>0</v>
      </c>
      <c r="Y22" s="401">
        <v>0</v>
      </c>
      <c r="Z22" s="400">
        <f t="shared" si="9"/>
        <v>0</v>
      </c>
      <c r="AA22" s="401">
        <v>0</v>
      </c>
      <c r="AB22" s="379">
        <v>0</v>
      </c>
      <c r="AC22" s="401">
        <v>0</v>
      </c>
      <c r="AD22" s="401">
        <v>4</v>
      </c>
      <c r="AE22" s="401">
        <f t="shared" si="10"/>
        <v>63</v>
      </c>
      <c r="AF22" s="400">
        <f t="shared" si="11"/>
        <v>67</v>
      </c>
      <c r="AG22" s="464">
        <f t="shared" si="12"/>
        <v>0</v>
      </c>
      <c r="AH22" s="464">
        <f>N22-'AT11A_KS-District wise'!P24</f>
        <v>0</v>
      </c>
      <c r="AI22" s="464">
        <f>J22-'AT11A_KS-District wise'!F24</f>
        <v>0</v>
      </c>
      <c r="AJ22" s="387">
        <v>0</v>
      </c>
      <c r="AK22" s="387">
        <v>0</v>
      </c>
      <c r="AL22" s="387">
        <v>4</v>
      </c>
      <c r="AM22" s="427">
        <f t="shared" si="13"/>
        <v>4</v>
      </c>
      <c r="AN22" s="427">
        <f t="shared" si="14"/>
        <v>0</v>
      </c>
    </row>
    <row r="23" spans="1:40" ht="12.75" x14ac:dyDescent="0.2">
      <c r="A23" s="379">
        <f>AT3A_Schools_PS!A23</f>
        <v>14</v>
      </c>
      <c r="B23" s="379" t="str">
        <f>AT3A_Schools_PS!B23</f>
        <v>14-BAREILY</v>
      </c>
      <c r="C23" s="401">
        <v>11</v>
      </c>
      <c r="D23" s="401">
        <v>110</v>
      </c>
      <c r="E23" s="401">
        <v>2898</v>
      </c>
      <c r="F23" s="400">
        <f t="shared" si="1"/>
        <v>3019</v>
      </c>
      <c r="G23" s="401">
        <v>0</v>
      </c>
      <c r="H23" s="401">
        <v>0</v>
      </c>
      <c r="I23" s="401">
        <f t="shared" si="2"/>
        <v>2333</v>
      </c>
      <c r="J23" s="400">
        <f>'AT11A_KS-District wise'!F25</f>
        <v>2333</v>
      </c>
      <c r="K23" s="401">
        <v>0</v>
      </c>
      <c r="L23" s="401">
        <v>0</v>
      </c>
      <c r="M23" s="401">
        <f>'AT11A_KS-District wise'!P25</f>
        <v>234</v>
      </c>
      <c r="N23" s="400">
        <f t="shared" si="3"/>
        <v>234</v>
      </c>
      <c r="O23" s="401">
        <f t="shared" si="4"/>
        <v>11</v>
      </c>
      <c r="P23" s="401">
        <f t="shared" si="5"/>
        <v>110</v>
      </c>
      <c r="Q23" s="401">
        <f t="shared" si="6"/>
        <v>331</v>
      </c>
      <c r="R23" s="400">
        <f t="shared" si="7"/>
        <v>452</v>
      </c>
      <c r="S23" s="401">
        <f>'AT11A_KS-District wise'!J25+'AT11A_KS-District wise'!L25</f>
        <v>118</v>
      </c>
      <c r="T23" s="401">
        <v>126</v>
      </c>
      <c r="U23" s="401">
        <v>46</v>
      </c>
      <c r="V23" s="401">
        <v>11</v>
      </c>
      <c r="W23" s="400">
        <f t="shared" si="8"/>
        <v>183</v>
      </c>
      <c r="X23" s="401">
        <v>159</v>
      </c>
      <c r="Y23" s="401">
        <v>0</v>
      </c>
      <c r="Z23" s="400">
        <f t="shared" si="9"/>
        <v>159</v>
      </c>
      <c r="AA23" s="401">
        <v>0</v>
      </c>
      <c r="AB23" s="401"/>
      <c r="AC23" s="401">
        <v>0</v>
      </c>
      <c r="AD23" s="401">
        <v>0</v>
      </c>
      <c r="AE23" s="401">
        <f t="shared" si="10"/>
        <v>110</v>
      </c>
      <c r="AF23" s="400">
        <f t="shared" si="11"/>
        <v>110</v>
      </c>
      <c r="AG23" s="464">
        <f t="shared" si="12"/>
        <v>0</v>
      </c>
      <c r="AH23" s="464">
        <f>N23-'AT11A_KS-District wise'!P25</f>
        <v>0</v>
      </c>
      <c r="AI23" s="464">
        <f>J23-'AT11A_KS-District wise'!F25</f>
        <v>0</v>
      </c>
      <c r="AM23" s="427">
        <f t="shared" si="13"/>
        <v>0</v>
      </c>
      <c r="AN23" s="427">
        <f t="shared" si="14"/>
        <v>0</v>
      </c>
    </row>
    <row r="24" spans="1:40" ht="12.75" x14ac:dyDescent="0.2">
      <c r="A24" s="379">
        <f>AT3A_Schools_PS!A24</f>
        <v>15</v>
      </c>
      <c r="B24" s="379" t="str">
        <f>AT3A_Schools_PS!B24</f>
        <v>15-BASTI</v>
      </c>
      <c r="C24" s="401">
        <v>5</v>
      </c>
      <c r="D24" s="401">
        <v>140</v>
      </c>
      <c r="E24" s="401">
        <v>2381</v>
      </c>
      <c r="F24" s="400">
        <f t="shared" si="1"/>
        <v>2526</v>
      </c>
      <c r="G24" s="401">
        <v>4</v>
      </c>
      <c r="H24" s="401">
        <v>0</v>
      </c>
      <c r="I24" s="401">
        <f t="shared" si="2"/>
        <v>1823</v>
      </c>
      <c r="J24" s="400">
        <f>'AT11A_KS-District wise'!F26</f>
        <v>1827</v>
      </c>
      <c r="K24" s="401">
        <v>0</v>
      </c>
      <c r="L24" s="401">
        <v>0</v>
      </c>
      <c r="M24" s="401">
        <f>'AT11A_KS-District wise'!P26</f>
        <v>259</v>
      </c>
      <c r="N24" s="400">
        <f t="shared" si="3"/>
        <v>259</v>
      </c>
      <c r="O24" s="401">
        <f t="shared" si="4"/>
        <v>1</v>
      </c>
      <c r="P24" s="401">
        <f t="shared" si="5"/>
        <v>140</v>
      </c>
      <c r="Q24" s="401">
        <f t="shared" si="6"/>
        <v>299</v>
      </c>
      <c r="R24" s="400">
        <f t="shared" si="7"/>
        <v>440</v>
      </c>
      <c r="S24" s="401">
        <f>'AT11A_KS-District wise'!J26+'AT11A_KS-District wise'!L26</f>
        <v>0</v>
      </c>
      <c r="T24" s="401">
        <v>16</v>
      </c>
      <c r="U24" s="401">
        <v>0</v>
      </c>
      <c r="V24" s="401">
        <v>1</v>
      </c>
      <c r="W24" s="400">
        <f t="shared" si="8"/>
        <v>17</v>
      </c>
      <c r="X24" s="401">
        <v>170</v>
      </c>
      <c r="Y24" s="401">
        <v>0</v>
      </c>
      <c r="Z24" s="400">
        <f t="shared" si="9"/>
        <v>170</v>
      </c>
      <c r="AA24" s="401">
        <v>0</v>
      </c>
      <c r="AB24" s="401">
        <v>89</v>
      </c>
      <c r="AC24" s="401">
        <v>24</v>
      </c>
      <c r="AD24" s="401">
        <v>0</v>
      </c>
      <c r="AE24" s="401">
        <f t="shared" si="10"/>
        <v>140</v>
      </c>
      <c r="AF24" s="400">
        <f t="shared" si="11"/>
        <v>253</v>
      </c>
      <c r="AG24" s="464">
        <f t="shared" si="12"/>
        <v>0</v>
      </c>
      <c r="AH24" s="464">
        <f>N24-'AT11A_KS-District wise'!P26</f>
        <v>0</v>
      </c>
      <c r="AI24" s="464">
        <f>J24-'AT11A_KS-District wise'!F26</f>
        <v>0</v>
      </c>
      <c r="AJ24" s="387">
        <v>0</v>
      </c>
      <c r="AK24" s="387">
        <v>24</v>
      </c>
      <c r="AL24" s="387">
        <v>0</v>
      </c>
      <c r="AM24" s="427">
        <f t="shared" si="13"/>
        <v>24</v>
      </c>
      <c r="AN24" s="427">
        <f t="shared" si="14"/>
        <v>0</v>
      </c>
    </row>
    <row r="25" spans="1:40" ht="12.75" x14ac:dyDescent="0.2">
      <c r="A25" s="379">
        <f>AT3A_Schools_PS!A25</f>
        <v>16</v>
      </c>
      <c r="B25" s="379" t="str">
        <f>AT3A_Schools_PS!B25</f>
        <v>16-BHADOHI</v>
      </c>
      <c r="C25" s="401">
        <v>2</v>
      </c>
      <c r="D25" s="401">
        <v>34</v>
      </c>
      <c r="E25" s="401">
        <v>1116</v>
      </c>
      <c r="F25" s="400">
        <f t="shared" si="1"/>
        <v>1152</v>
      </c>
      <c r="G25" s="401">
        <v>2</v>
      </c>
      <c r="H25" s="401">
        <v>0</v>
      </c>
      <c r="I25" s="401">
        <f t="shared" si="2"/>
        <v>747</v>
      </c>
      <c r="J25" s="400">
        <f>'AT11A_KS-District wise'!F27</f>
        <v>749</v>
      </c>
      <c r="K25" s="401">
        <v>0</v>
      </c>
      <c r="L25" s="401">
        <v>0</v>
      </c>
      <c r="M25" s="401">
        <f>'AT11A_KS-District wise'!P27</f>
        <v>119</v>
      </c>
      <c r="N25" s="400">
        <f t="shared" si="3"/>
        <v>119</v>
      </c>
      <c r="O25" s="401">
        <f t="shared" si="4"/>
        <v>0</v>
      </c>
      <c r="P25" s="401">
        <f t="shared" si="5"/>
        <v>34</v>
      </c>
      <c r="Q25" s="401">
        <f t="shared" si="6"/>
        <v>250</v>
      </c>
      <c r="R25" s="400">
        <f t="shared" si="7"/>
        <v>284</v>
      </c>
      <c r="S25" s="401">
        <f>'AT11A_KS-District wise'!J27+'AT11A_KS-District wise'!L27</f>
        <v>0</v>
      </c>
      <c r="T25" s="401">
        <v>114</v>
      </c>
      <c r="U25" s="401">
        <v>0</v>
      </c>
      <c r="V25" s="401">
        <v>0</v>
      </c>
      <c r="W25" s="400">
        <f t="shared" si="8"/>
        <v>114</v>
      </c>
      <c r="X25" s="401">
        <v>136</v>
      </c>
      <c r="Y25" s="401">
        <v>0</v>
      </c>
      <c r="Z25" s="400">
        <f t="shared" si="9"/>
        <v>136</v>
      </c>
      <c r="AA25" s="401">
        <v>0</v>
      </c>
      <c r="AB25" s="379"/>
      <c r="AC25" s="401">
        <v>0</v>
      </c>
      <c r="AD25" s="401">
        <v>0</v>
      </c>
      <c r="AE25" s="401">
        <f t="shared" si="10"/>
        <v>34</v>
      </c>
      <c r="AF25" s="400">
        <f t="shared" si="11"/>
        <v>34</v>
      </c>
      <c r="AG25" s="464">
        <f t="shared" si="12"/>
        <v>0</v>
      </c>
      <c r="AH25" s="464">
        <f>N25-'AT11A_KS-District wise'!P27</f>
        <v>0</v>
      </c>
      <c r="AI25" s="464">
        <f>J25-'AT11A_KS-District wise'!F27</f>
        <v>0</v>
      </c>
      <c r="AM25" s="427">
        <f t="shared" si="13"/>
        <v>0</v>
      </c>
      <c r="AN25" s="427">
        <f t="shared" si="14"/>
        <v>0</v>
      </c>
    </row>
    <row r="26" spans="1:40" ht="12.75" x14ac:dyDescent="0.2">
      <c r="A26" s="379">
        <f>AT3A_Schools_PS!A26</f>
        <v>17</v>
      </c>
      <c r="B26" s="379" t="str">
        <f>AT3A_Schools_PS!B26</f>
        <v>17-BIJNOUR</v>
      </c>
      <c r="C26" s="401">
        <v>21</v>
      </c>
      <c r="D26" s="401">
        <v>128</v>
      </c>
      <c r="E26" s="401">
        <v>2556</v>
      </c>
      <c r="F26" s="400">
        <f t="shared" si="1"/>
        <v>2705</v>
      </c>
      <c r="G26" s="401">
        <v>21</v>
      </c>
      <c r="H26" s="401">
        <v>0</v>
      </c>
      <c r="I26" s="401">
        <f t="shared" si="2"/>
        <v>1026</v>
      </c>
      <c r="J26" s="400">
        <f>'AT11A_KS-District wise'!F28</f>
        <v>1047</v>
      </c>
      <c r="K26" s="401">
        <v>0</v>
      </c>
      <c r="L26" s="401">
        <v>0</v>
      </c>
      <c r="M26" s="401">
        <f>'AT11A_KS-District wise'!P28</f>
        <v>1190</v>
      </c>
      <c r="N26" s="400">
        <f t="shared" si="3"/>
        <v>1190</v>
      </c>
      <c r="O26" s="401">
        <f t="shared" si="4"/>
        <v>0</v>
      </c>
      <c r="P26" s="401">
        <f t="shared" si="5"/>
        <v>128</v>
      </c>
      <c r="Q26" s="401">
        <f t="shared" si="6"/>
        <v>340</v>
      </c>
      <c r="R26" s="400">
        <f t="shared" si="7"/>
        <v>468</v>
      </c>
      <c r="S26" s="401">
        <f>'AT11A_KS-District wise'!J28+'AT11A_KS-District wise'!L28</f>
        <v>0</v>
      </c>
      <c r="T26" s="401">
        <v>0</v>
      </c>
      <c r="U26" s="401">
        <v>0</v>
      </c>
      <c r="V26" s="401">
        <v>0</v>
      </c>
      <c r="W26" s="400">
        <f t="shared" si="8"/>
        <v>0</v>
      </c>
      <c r="X26" s="401">
        <v>340</v>
      </c>
      <c r="Y26" s="401">
        <v>0</v>
      </c>
      <c r="Z26" s="400">
        <f t="shared" si="9"/>
        <v>340</v>
      </c>
      <c r="AA26" s="401">
        <v>0</v>
      </c>
      <c r="AB26" s="379"/>
      <c r="AC26" s="401">
        <v>0</v>
      </c>
      <c r="AD26" s="401">
        <v>0</v>
      </c>
      <c r="AE26" s="401">
        <f t="shared" si="10"/>
        <v>128</v>
      </c>
      <c r="AF26" s="400">
        <f t="shared" si="11"/>
        <v>128</v>
      </c>
      <c r="AG26" s="464">
        <f t="shared" si="12"/>
        <v>0</v>
      </c>
      <c r="AH26" s="464">
        <f>N26-'AT11A_KS-District wise'!P28</f>
        <v>0</v>
      </c>
      <c r="AI26" s="464">
        <f>J26-'AT11A_KS-District wise'!F28</f>
        <v>0</v>
      </c>
      <c r="AM26" s="427">
        <f t="shared" si="13"/>
        <v>0</v>
      </c>
      <c r="AN26" s="427">
        <f t="shared" si="14"/>
        <v>0</v>
      </c>
    </row>
    <row r="27" spans="1:40" ht="12.75" x14ac:dyDescent="0.2">
      <c r="A27" s="379">
        <f>AT3A_Schools_PS!A27</f>
        <v>18</v>
      </c>
      <c r="B27" s="379" t="str">
        <f>AT3A_Schools_PS!B27</f>
        <v>18-BULANDSHAHAR</v>
      </c>
      <c r="C27" s="401">
        <v>16</v>
      </c>
      <c r="D27" s="401">
        <v>199</v>
      </c>
      <c r="E27" s="401">
        <v>2399</v>
      </c>
      <c r="F27" s="400">
        <f t="shared" si="1"/>
        <v>2614</v>
      </c>
      <c r="G27" s="401">
        <v>9</v>
      </c>
      <c r="H27" s="401">
        <v>0</v>
      </c>
      <c r="I27" s="401">
        <f t="shared" si="2"/>
        <v>1269</v>
      </c>
      <c r="J27" s="400">
        <f>'AT11A_KS-District wise'!F29</f>
        <v>1278</v>
      </c>
      <c r="K27" s="401">
        <v>0</v>
      </c>
      <c r="L27" s="401">
        <v>0</v>
      </c>
      <c r="M27" s="401">
        <f>'AT11A_KS-District wise'!P29</f>
        <v>549</v>
      </c>
      <c r="N27" s="400">
        <f t="shared" si="3"/>
        <v>549</v>
      </c>
      <c r="O27" s="401">
        <f t="shared" si="4"/>
        <v>7</v>
      </c>
      <c r="P27" s="401">
        <f t="shared" si="5"/>
        <v>199</v>
      </c>
      <c r="Q27" s="401">
        <f t="shared" si="6"/>
        <v>581</v>
      </c>
      <c r="R27" s="400">
        <f t="shared" si="7"/>
        <v>787</v>
      </c>
      <c r="S27" s="401">
        <f>'AT11A_KS-District wise'!J29+'AT11A_KS-District wise'!L29</f>
        <v>38</v>
      </c>
      <c r="T27" s="401">
        <v>71</v>
      </c>
      <c r="U27" s="401">
        <v>259</v>
      </c>
      <c r="V27" s="401">
        <v>7</v>
      </c>
      <c r="W27" s="400">
        <f t="shared" si="8"/>
        <v>337</v>
      </c>
      <c r="X27" s="401">
        <v>251</v>
      </c>
      <c r="Y27" s="401">
        <v>0</v>
      </c>
      <c r="Z27" s="400">
        <f t="shared" si="9"/>
        <v>251</v>
      </c>
      <c r="AA27" s="401">
        <v>0</v>
      </c>
      <c r="AB27" s="379"/>
      <c r="AC27" s="401">
        <v>0</v>
      </c>
      <c r="AD27" s="401">
        <v>0</v>
      </c>
      <c r="AE27" s="401">
        <f t="shared" si="10"/>
        <v>199</v>
      </c>
      <c r="AF27" s="400">
        <f t="shared" si="11"/>
        <v>199</v>
      </c>
      <c r="AG27" s="464">
        <f t="shared" si="12"/>
        <v>0</v>
      </c>
      <c r="AH27" s="464">
        <f>N27-'AT11A_KS-District wise'!P29</f>
        <v>0</v>
      </c>
      <c r="AI27" s="464">
        <f>J27-'AT11A_KS-District wise'!F29</f>
        <v>0</v>
      </c>
      <c r="AM27" s="427">
        <f t="shared" si="13"/>
        <v>0</v>
      </c>
      <c r="AN27" s="427">
        <f t="shared" si="14"/>
        <v>0</v>
      </c>
    </row>
    <row r="28" spans="1:40" ht="12.75" x14ac:dyDescent="0.2">
      <c r="A28" s="379">
        <f>AT3A_Schools_PS!A28</f>
        <v>19</v>
      </c>
      <c r="B28" s="379" t="str">
        <f>AT3A_Schools_PS!B28</f>
        <v>19-CHANDAULI</v>
      </c>
      <c r="C28" s="401">
        <v>4</v>
      </c>
      <c r="D28" s="401">
        <v>82</v>
      </c>
      <c r="E28" s="401">
        <v>1463</v>
      </c>
      <c r="F28" s="400">
        <f t="shared" si="1"/>
        <v>1549</v>
      </c>
      <c r="G28" s="401">
        <v>3</v>
      </c>
      <c r="H28" s="401">
        <v>0</v>
      </c>
      <c r="I28" s="401">
        <f t="shared" si="2"/>
        <v>1072</v>
      </c>
      <c r="J28" s="400">
        <f>'AT11A_KS-District wise'!F30</f>
        <v>1075</v>
      </c>
      <c r="K28" s="401">
        <v>0</v>
      </c>
      <c r="L28" s="401">
        <v>0</v>
      </c>
      <c r="M28" s="401">
        <f>'AT11A_KS-District wise'!P30</f>
        <v>161</v>
      </c>
      <c r="N28" s="400">
        <f t="shared" si="3"/>
        <v>161</v>
      </c>
      <c r="O28" s="401">
        <f t="shared" si="4"/>
        <v>1</v>
      </c>
      <c r="P28" s="401">
        <f t="shared" si="5"/>
        <v>82</v>
      </c>
      <c r="Q28" s="401">
        <f t="shared" si="6"/>
        <v>230</v>
      </c>
      <c r="R28" s="400">
        <f t="shared" si="7"/>
        <v>313</v>
      </c>
      <c r="S28" s="401">
        <f>'AT11A_KS-District wise'!J30+'AT11A_KS-District wise'!L30</f>
        <v>1</v>
      </c>
      <c r="T28" s="401">
        <v>0</v>
      </c>
      <c r="U28" s="401">
        <v>0</v>
      </c>
      <c r="V28" s="401">
        <v>0</v>
      </c>
      <c r="W28" s="400">
        <f t="shared" si="8"/>
        <v>0</v>
      </c>
      <c r="X28" s="401">
        <v>231</v>
      </c>
      <c r="Y28" s="401">
        <v>0</v>
      </c>
      <c r="Z28" s="400">
        <f t="shared" si="9"/>
        <v>231</v>
      </c>
      <c r="AA28" s="401">
        <v>0</v>
      </c>
      <c r="AB28" s="379">
        <v>0</v>
      </c>
      <c r="AC28" s="401">
        <v>0</v>
      </c>
      <c r="AD28" s="401"/>
      <c r="AE28" s="401">
        <f t="shared" si="10"/>
        <v>82</v>
      </c>
      <c r="AF28" s="400">
        <f t="shared" si="11"/>
        <v>82</v>
      </c>
      <c r="AG28" s="464">
        <f t="shared" si="12"/>
        <v>0</v>
      </c>
      <c r="AH28" s="464">
        <f>N28-'AT11A_KS-District wise'!P30</f>
        <v>0</v>
      </c>
      <c r="AI28" s="464">
        <f>J28-'AT11A_KS-District wise'!F30</f>
        <v>0</v>
      </c>
      <c r="AM28" s="427">
        <f t="shared" si="13"/>
        <v>0</v>
      </c>
      <c r="AN28" s="427">
        <f t="shared" si="14"/>
        <v>0</v>
      </c>
    </row>
    <row r="29" spans="1:40" ht="12.75" x14ac:dyDescent="0.2">
      <c r="A29" s="379">
        <f>AT3A_Schools_PS!A29</f>
        <v>20</v>
      </c>
      <c r="B29" s="379" t="str">
        <f>AT3A_Schools_PS!B29</f>
        <v>20-CHITRAKOOT</v>
      </c>
      <c r="C29" s="401">
        <v>5</v>
      </c>
      <c r="D29" s="401">
        <v>32</v>
      </c>
      <c r="E29" s="401">
        <v>1432</v>
      </c>
      <c r="F29" s="400">
        <f t="shared" si="1"/>
        <v>1469</v>
      </c>
      <c r="G29" s="401">
        <v>5</v>
      </c>
      <c r="H29" s="401">
        <v>0</v>
      </c>
      <c r="I29" s="401">
        <f t="shared" si="2"/>
        <v>1145</v>
      </c>
      <c r="J29" s="400">
        <f>'AT11A_KS-District wise'!F31</f>
        <v>1150</v>
      </c>
      <c r="K29" s="401">
        <v>0</v>
      </c>
      <c r="L29" s="401">
        <v>0</v>
      </c>
      <c r="M29" s="401">
        <f>'AT11A_KS-District wise'!P31</f>
        <v>158</v>
      </c>
      <c r="N29" s="400">
        <f t="shared" si="3"/>
        <v>158</v>
      </c>
      <c r="O29" s="401">
        <f t="shared" si="4"/>
        <v>0</v>
      </c>
      <c r="P29" s="401">
        <f t="shared" si="5"/>
        <v>32</v>
      </c>
      <c r="Q29" s="401">
        <f t="shared" si="6"/>
        <v>129</v>
      </c>
      <c r="R29" s="400">
        <f t="shared" si="7"/>
        <v>161</v>
      </c>
      <c r="S29" s="401">
        <f>'AT11A_KS-District wise'!J31+'AT11A_KS-District wise'!L31</f>
        <v>23</v>
      </c>
      <c r="T29" s="401">
        <v>25</v>
      </c>
      <c r="U29" s="401">
        <v>0</v>
      </c>
      <c r="V29" s="401">
        <v>0</v>
      </c>
      <c r="W29" s="400">
        <f t="shared" si="8"/>
        <v>25</v>
      </c>
      <c r="X29" s="401">
        <v>104</v>
      </c>
      <c r="Y29" s="401">
        <v>0</v>
      </c>
      <c r="Z29" s="400">
        <f t="shared" si="9"/>
        <v>104</v>
      </c>
      <c r="AA29" s="401">
        <v>0</v>
      </c>
      <c r="AB29" s="379"/>
      <c r="AC29" s="401">
        <v>0</v>
      </c>
      <c r="AD29" s="401">
        <v>0</v>
      </c>
      <c r="AE29" s="401">
        <f t="shared" si="10"/>
        <v>32</v>
      </c>
      <c r="AF29" s="400">
        <f t="shared" si="11"/>
        <v>32</v>
      </c>
      <c r="AG29" s="464">
        <f t="shared" si="12"/>
        <v>0</v>
      </c>
      <c r="AH29" s="464">
        <f>N29-'AT11A_KS-District wise'!P31</f>
        <v>0</v>
      </c>
      <c r="AI29" s="464">
        <f>J29-'AT11A_KS-District wise'!F31</f>
        <v>0</v>
      </c>
      <c r="AM29" s="427">
        <f t="shared" si="13"/>
        <v>0</v>
      </c>
      <c r="AN29" s="427">
        <f t="shared" si="14"/>
        <v>0</v>
      </c>
    </row>
    <row r="30" spans="1:40" ht="12.75" x14ac:dyDescent="0.2">
      <c r="A30" s="379">
        <f>AT3A_Schools_PS!A30</f>
        <v>21</v>
      </c>
      <c r="B30" s="379" t="str">
        <f>AT3A_Schools_PS!B30</f>
        <v>21-AMETHI</v>
      </c>
      <c r="C30" s="401">
        <v>16</v>
      </c>
      <c r="D30" s="401">
        <v>58</v>
      </c>
      <c r="E30" s="401">
        <v>1770</v>
      </c>
      <c r="F30" s="400">
        <f t="shared" si="1"/>
        <v>1844</v>
      </c>
      <c r="G30" s="401">
        <v>16</v>
      </c>
      <c r="H30" s="401">
        <v>0</v>
      </c>
      <c r="I30" s="401">
        <f t="shared" si="2"/>
        <v>1366</v>
      </c>
      <c r="J30" s="400">
        <f>'AT11A_KS-District wise'!F32</f>
        <v>1382</v>
      </c>
      <c r="K30" s="401">
        <v>0</v>
      </c>
      <c r="L30" s="401">
        <v>0</v>
      </c>
      <c r="M30" s="401">
        <f>'AT11A_KS-District wise'!P32</f>
        <v>364</v>
      </c>
      <c r="N30" s="400">
        <f t="shared" si="3"/>
        <v>364</v>
      </c>
      <c r="O30" s="401">
        <f t="shared" si="4"/>
        <v>0</v>
      </c>
      <c r="P30" s="401">
        <f t="shared" si="5"/>
        <v>58</v>
      </c>
      <c r="Q30" s="401">
        <f t="shared" si="6"/>
        <v>40</v>
      </c>
      <c r="R30" s="400">
        <f t="shared" si="7"/>
        <v>98</v>
      </c>
      <c r="S30" s="401">
        <f>'AT11A_KS-District wise'!J32+'AT11A_KS-District wise'!L32</f>
        <v>49</v>
      </c>
      <c r="T30" s="401">
        <v>19</v>
      </c>
      <c r="U30" s="401">
        <v>8</v>
      </c>
      <c r="V30" s="401">
        <v>0</v>
      </c>
      <c r="W30" s="400">
        <f t="shared" si="8"/>
        <v>27</v>
      </c>
      <c r="X30" s="401">
        <v>13</v>
      </c>
      <c r="Y30" s="401">
        <v>0</v>
      </c>
      <c r="Z30" s="400">
        <f t="shared" si="9"/>
        <v>13</v>
      </c>
      <c r="AA30" s="401">
        <v>0</v>
      </c>
      <c r="AB30" s="379"/>
      <c r="AC30" s="401">
        <v>0</v>
      </c>
      <c r="AD30" s="401">
        <v>0</v>
      </c>
      <c r="AE30" s="401">
        <f t="shared" si="10"/>
        <v>58</v>
      </c>
      <c r="AF30" s="400">
        <f t="shared" si="11"/>
        <v>58</v>
      </c>
      <c r="AG30" s="464">
        <f t="shared" si="12"/>
        <v>0</v>
      </c>
      <c r="AH30" s="464">
        <f>N30-'AT11A_KS-District wise'!P32</f>
        <v>0</v>
      </c>
      <c r="AI30" s="464">
        <f>J30-'AT11A_KS-District wise'!F32</f>
        <v>0</v>
      </c>
      <c r="AM30" s="427">
        <f t="shared" si="13"/>
        <v>0</v>
      </c>
      <c r="AN30" s="427">
        <f t="shared" si="14"/>
        <v>0</v>
      </c>
    </row>
    <row r="31" spans="1:40" ht="12.75" x14ac:dyDescent="0.2">
      <c r="A31" s="379">
        <f>AT3A_Schools_PS!A31</f>
        <v>22</v>
      </c>
      <c r="B31" s="379" t="str">
        <f>AT3A_Schools_PS!B31</f>
        <v>22-DEORIA</v>
      </c>
      <c r="C31" s="401">
        <v>3</v>
      </c>
      <c r="D31" s="401">
        <v>235</v>
      </c>
      <c r="E31" s="401">
        <v>2614</v>
      </c>
      <c r="F31" s="400">
        <f t="shared" si="1"/>
        <v>2852</v>
      </c>
      <c r="G31" s="401">
        <v>3</v>
      </c>
      <c r="H31" s="401">
        <v>0</v>
      </c>
      <c r="I31" s="401">
        <f t="shared" si="2"/>
        <v>1948</v>
      </c>
      <c r="J31" s="400">
        <f>'AT11A_KS-District wise'!F33</f>
        <v>1951</v>
      </c>
      <c r="K31" s="401">
        <v>0</v>
      </c>
      <c r="L31" s="401">
        <v>0</v>
      </c>
      <c r="M31" s="401">
        <f>'AT11A_KS-District wise'!P33</f>
        <v>279</v>
      </c>
      <c r="N31" s="400">
        <f t="shared" si="3"/>
        <v>279</v>
      </c>
      <c r="O31" s="401">
        <f t="shared" si="4"/>
        <v>0</v>
      </c>
      <c r="P31" s="401">
        <f t="shared" si="5"/>
        <v>235</v>
      </c>
      <c r="Q31" s="401">
        <f t="shared" si="6"/>
        <v>387</v>
      </c>
      <c r="R31" s="400">
        <f t="shared" si="7"/>
        <v>622</v>
      </c>
      <c r="S31" s="401">
        <f>'AT11A_KS-District wise'!J33+'AT11A_KS-District wise'!L33</f>
        <v>0</v>
      </c>
      <c r="T31" s="401">
        <v>47</v>
      </c>
      <c r="U31" s="401">
        <v>0</v>
      </c>
      <c r="V31" s="401">
        <v>0</v>
      </c>
      <c r="W31" s="400">
        <f t="shared" si="8"/>
        <v>47</v>
      </c>
      <c r="X31" s="401">
        <v>340</v>
      </c>
      <c r="Y31" s="401">
        <v>0</v>
      </c>
      <c r="Z31" s="400">
        <f t="shared" si="9"/>
        <v>340</v>
      </c>
      <c r="AA31" s="401">
        <v>0</v>
      </c>
      <c r="AB31" s="379">
        <v>0</v>
      </c>
      <c r="AC31" s="401">
        <v>0</v>
      </c>
      <c r="AD31" s="401">
        <v>0</v>
      </c>
      <c r="AE31" s="401">
        <f t="shared" si="10"/>
        <v>235</v>
      </c>
      <c r="AF31" s="400">
        <f t="shared" si="11"/>
        <v>235</v>
      </c>
      <c r="AG31" s="464">
        <f t="shared" si="12"/>
        <v>0</v>
      </c>
      <c r="AH31" s="464">
        <f>N31-'AT11A_KS-District wise'!P33</f>
        <v>0</v>
      </c>
      <c r="AI31" s="464">
        <f>J31-'AT11A_KS-District wise'!F33</f>
        <v>0</v>
      </c>
      <c r="AM31" s="427">
        <f t="shared" si="13"/>
        <v>0</v>
      </c>
      <c r="AN31" s="427">
        <f t="shared" si="14"/>
        <v>0</v>
      </c>
    </row>
    <row r="32" spans="1:40" ht="12.75" x14ac:dyDescent="0.2">
      <c r="A32" s="379">
        <f>AT3A_Schools_PS!A32</f>
        <v>23</v>
      </c>
      <c r="B32" s="379" t="str">
        <f>AT3A_Schools_PS!B32</f>
        <v>23-ETAH</v>
      </c>
      <c r="C32" s="401">
        <v>7</v>
      </c>
      <c r="D32" s="401">
        <v>96</v>
      </c>
      <c r="E32" s="401">
        <v>1927</v>
      </c>
      <c r="F32" s="400">
        <f t="shared" si="1"/>
        <v>2030</v>
      </c>
      <c r="G32" s="401">
        <v>7</v>
      </c>
      <c r="H32" s="401">
        <v>0</v>
      </c>
      <c r="I32" s="401">
        <f t="shared" si="2"/>
        <v>1391</v>
      </c>
      <c r="J32" s="400">
        <f>'AT11A_KS-District wise'!F34</f>
        <v>1398</v>
      </c>
      <c r="K32" s="401">
        <v>0</v>
      </c>
      <c r="L32" s="401">
        <v>0</v>
      </c>
      <c r="M32" s="401">
        <f>'AT11A_KS-District wise'!P34</f>
        <v>245</v>
      </c>
      <c r="N32" s="400">
        <f t="shared" si="3"/>
        <v>245</v>
      </c>
      <c r="O32" s="401">
        <f t="shared" si="4"/>
        <v>0</v>
      </c>
      <c r="P32" s="401">
        <f t="shared" si="5"/>
        <v>96</v>
      </c>
      <c r="Q32" s="401">
        <f t="shared" si="6"/>
        <v>291</v>
      </c>
      <c r="R32" s="400">
        <f t="shared" si="7"/>
        <v>387</v>
      </c>
      <c r="S32" s="401">
        <f>'AT11A_KS-District wise'!J34+'AT11A_KS-District wise'!L34</f>
        <v>202</v>
      </c>
      <c r="T32" s="401">
        <v>54</v>
      </c>
      <c r="U32" s="401">
        <v>0</v>
      </c>
      <c r="V32" s="401">
        <v>2</v>
      </c>
      <c r="W32" s="400">
        <f t="shared" si="8"/>
        <v>56</v>
      </c>
      <c r="X32" s="401">
        <v>211</v>
      </c>
      <c r="Y32" s="401">
        <v>0</v>
      </c>
      <c r="Z32" s="400">
        <f t="shared" si="9"/>
        <v>211</v>
      </c>
      <c r="AA32" s="401">
        <v>0</v>
      </c>
      <c r="AB32" s="379">
        <v>24</v>
      </c>
      <c r="AC32" s="401">
        <v>0</v>
      </c>
      <c r="AD32" s="401">
        <v>0</v>
      </c>
      <c r="AE32" s="401">
        <f t="shared" si="10"/>
        <v>96</v>
      </c>
      <c r="AF32" s="400">
        <f t="shared" si="11"/>
        <v>120</v>
      </c>
      <c r="AG32" s="464">
        <f t="shared" si="12"/>
        <v>0</v>
      </c>
      <c r="AH32" s="464">
        <f>N32-'AT11A_KS-District wise'!P34</f>
        <v>0</v>
      </c>
      <c r="AI32" s="464">
        <f>J32-'AT11A_KS-District wise'!F34</f>
        <v>0</v>
      </c>
      <c r="AM32" s="427">
        <f t="shared" si="13"/>
        <v>0</v>
      </c>
      <c r="AN32" s="427">
        <f t="shared" si="14"/>
        <v>0</v>
      </c>
    </row>
    <row r="33" spans="1:40" ht="12.75" x14ac:dyDescent="0.2">
      <c r="A33" s="379">
        <f>AT3A_Schools_PS!A33</f>
        <v>24</v>
      </c>
      <c r="B33" s="379" t="str">
        <f>AT3A_Schools_PS!B33</f>
        <v>24-FAIZABAD</v>
      </c>
      <c r="C33" s="401">
        <v>8</v>
      </c>
      <c r="D33" s="401">
        <v>130</v>
      </c>
      <c r="E33" s="401">
        <v>2112</v>
      </c>
      <c r="F33" s="400">
        <f t="shared" si="1"/>
        <v>2250</v>
      </c>
      <c r="G33" s="401">
        <v>8</v>
      </c>
      <c r="H33" s="401">
        <v>0</v>
      </c>
      <c r="I33" s="401">
        <f t="shared" si="2"/>
        <v>1440</v>
      </c>
      <c r="J33" s="400">
        <f>'AT11A_KS-District wise'!F35</f>
        <v>1448</v>
      </c>
      <c r="K33" s="401">
        <v>0</v>
      </c>
      <c r="L33" s="401">
        <v>0</v>
      </c>
      <c r="M33" s="401">
        <f>'AT11A_KS-District wise'!P35</f>
        <v>306</v>
      </c>
      <c r="N33" s="400">
        <f t="shared" si="3"/>
        <v>306</v>
      </c>
      <c r="O33" s="401">
        <f t="shared" si="4"/>
        <v>0</v>
      </c>
      <c r="P33" s="401">
        <f t="shared" si="5"/>
        <v>130</v>
      </c>
      <c r="Q33" s="401">
        <f t="shared" si="6"/>
        <v>366</v>
      </c>
      <c r="R33" s="400">
        <f t="shared" si="7"/>
        <v>496</v>
      </c>
      <c r="S33" s="401">
        <f>'AT11A_KS-District wise'!J35+'AT11A_KS-District wise'!L35</f>
        <v>0</v>
      </c>
      <c r="T33" s="401">
        <v>63</v>
      </c>
      <c r="U33" s="401">
        <v>15</v>
      </c>
      <c r="V33" s="401">
        <v>0</v>
      </c>
      <c r="W33" s="400">
        <f t="shared" si="8"/>
        <v>78</v>
      </c>
      <c r="X33" s="401">
        <v>246</v>
      </c>
      <c r="Y33" s="401">
        <v>0</v>
      </c>
      <c r="Z33" s="400">
        <f t="shared" si="9"/>
        <v>246</v>
      </c>
      <c r="AA33" s="401">
        <v>10</v>
      </c>
      <c r="AB33" s="401">
        <v>6</v>
      </c>
      <c r="AC33" s="401">
        <v>26</v>
      </c>
      <c r="AD33" s="401">
        <v>0</v>
      </c>
      <c r="AE33" s="401">
        <f t="shared" si="10"/>
        <v>130</v>
      </c>
      <c r="AF33" s="400">
        <f t="shared" si="11"/>
        <v>172</v>
      </c>
      <c r="AG33" s="464">
        <f t="shared" si="12"/>
        <v>0</v>
      </c>
      <c r="AH33" s="464">
        <f>N33-'AT11A_KS-District wise'!P35</f>
        <v>0</v>
      </c>
      <c r="AI33" s="464">
        <f>J33-'AT11A_KS-District wise'!F35</f>
        <v>0</v>
      </c>
      <c r="AJ33" s="387">
        <v>10</v>
      </c>
      <c r="AK33" s="387">
        <v>26</v>
      </c>
      <c r="AL33" s="387">
        <v>0</v>
      </c>
      <c r="AM33" s="427">
        <f t="shared" si="13"/>
        <v>36</v>
      </c>
      <c r="AN33" s="427">
        <f t="shared" si="14"/>
        <v>0</v>
      </c>
    </row>
    <row r="34" spans="1:40" ht="12.75" x14ac:dyDescent="0.2">
      <c r="A34" s="379">
        <f>AT3A_Schools_PS!A34</f>
        <v>25</v>
      </c>
      <c r="B34" s="379" t="str">
        <f>AT3A_Schools_PS!B34</f>
        <v>25-FARRUKHABAD</v>
      </c>
      <c r="C34" s="401">
        <v>6</v>
      </c>
      <c r="D34" s="401">
        <v>113</v>
      </c>
      <c r="E34" s="401">
        <v>1856</v>
      </c>
      <c r="F34" s="400">
        <f t="shared" si="1"/>
        <v>1975</v>
      </c>
      <c r="G34" s="401">
        <v>6</v>
      </c>
      <c r="H34" s="401">
        <v>0</v>
      </c>
      <c r="I34" s="401">
        <f t="shared" si="2"/>
        <v>1415</v>
      </c>
      <c r="J34" s="400">
        <f>'AT11A_KS-District wise'!F36</f>
        <v>1421</v>
      </c>
      <c r="K34" s="401">
        <v>0</v>
      </c>
      <c r="L34" s="401">
        <v>0</v>
      </c>
      <c r="M34" s="401">
        <f>'AT11A_KS-District wise'!P36</f>
        <v>142</v>
      </c>
      <c r="N34" s="400">
        <f t="shared" si="3"/>
        <v>142</v>
      </c>
      <c r="O34" s="401">
        <f t="shared" si="4"/>
        <v>0</v>
      </c>
      <c r="P34" s="401">
        <f t="shared" si="5"/>
        <v>113</v>
      </c>
      <c r="Q34" s="401">
        <f t="shared" si="6"/>
        <v>299</v>
      </c>
      <c r="R34" s="400">
        <f t="shared" si="7"/>
        <v>412</v>
      </c>
      <c r="S34" s="401">
        <f>'AT11A_KS-District wise'!J36+'AT11A_KS-District wise'!L36</f>
        <v>97</v>
      </c>
      <c r="T34" s="401">
        <v>135</v>
      </c>
      <c r="U34" s="401">
        <v>0</v>
      </c>
      <c r="V34" s="401">
        <v>0</v>
      </c>
      <c r="W34" s="400">
        <f t="shared" si="8"/>
        <v>135</v>
      </c>
      <c r="X34" s="401">
        <v>164</v>
      </c>
      <c r="Y34" s="401">
        <v>0</v>
      </c>
      <c r="Z34" s="400">
        <f t="shared" si="9"/>
        <v>164</v>
      </c>
      <c r="AA34" s="401">
        <v>0</v>
      </c>
      <c r="AB34" s="379"/>
      <c r="AC34" s="401">
        <v>0</v>
      </c>
      <c r="AD34" s="401">
        <v>0</v>
      </c>
      <c r="AE34" s="401">
        <f t="shared" si="10"/>
        <v>113</v>
      </c>
      <c r="AF34" s="400">
        <f t="shared" si="11"/>
        <v>113</v>
      </c>
      <c r="AG34" s="464">
        <f t="shared" si="12"/>
        <v>0</v>
      </c>
      <c r="AH34" s="464">
        <f>N34-'AT11A_KS-District wise'!P36</f>
        <v>0</v>
      </c>
      <c r="AI34" s="464">
        <f>J34-'AT11A_KS-District wise'!F36</f>
        <v>0</v>
      </c>
      <c r="AM34" s="427">
        <f t="shared" si="13"/>
        <v>0</v>
      </c>
      <c r="AN34" s="427">
        <f t="shared" si="14"/>
        <v>0</v>
      </c>
    </row>
    <row r="35" spans="1:40" ht="12.75" x14ac:dyDescent="0.2">
      <c r="A35" s="379">
        <f>AT3A_Schools_PS!A35</f>
        <v>26</v>
      </c>
      <c r="B35" s="379" t="str">
        <f>AT3A_Schools_PS!B35</f>
        <v>26-FATEHPUR</v>
      </c>
      <c r="C35" s="401">
        <v>7</v>
      </c>
      <c r="D35" s="401">
        <v>123</v>
      </c>
      <c r="E35" s="401">
        <v>2649</v>
      </c>
      <c r="F35" s="400">
        <f t="shared" si="1"/>
        <v>2779</v>
      </c>
      <c r="G35" s="401">
        <v>7</v>
      </c>
      <c r="H35" s="401">
        <v>0</v>
      </c>
      <c r="I35" s="401">
        <f t="shared" si="2"/>
        <v>1711</v>
      </c>
      <c r="J35" s="400">
        <f>'AT11A_KS-District wise'!F37</f>
        <v>1718</v>
      </c>
      <c r="K35" s="401">
        <v>0</v>
      </c>
      <c r="L35" s="401">
        <v>0</v>
      </c>
      <c r="M35" s="401">
        <f>'AT11A_KS-District wise'!P37</f>
        <v>313</v>
      </c>
      <c r="N35" s="400">
        <f t="shared" si="3"/>
        <v>313</v>
      </c>
      <c r="O35" s="401">
        <f t="shared" si="4"/>
        <v>0</v>
      </c>
      <c r="P35" s="401">
        <f t="shared" si="5"/>
        <v>123</v>
      </c>
      <c r="Q35" s="401">
        <f t="shared" si="6"/>
        <v>625</v>
      </c>
      <c r="R35" s="400">
        <f t="shared" si="7"/>
        <v>748</v>
      </c>
      <c r="S35" s="401">
        <f>'AT11A_KS-District wise'!J37+'AT11A_KS-District wise'!L37</f>
        <v>0</v>
      </c>
      <c r="T35" s="401">
        <v>14</v>
      </c>
      <c r="U35" s="401">
        <v>0</v>
      </c>
      <c r="V35" s="401">
        <v>0</v>
      </c>
      <c r="W35" s="400">
        <f t="shared" si="8"/>
        <v>14</v>
      </c>
      <c r="X35" s="401">
        <v>611</v>
      </c>
      <c r="Y35" s="401">
        <v>0</v>
      </c>
      <c r="Z35" s="400">
        <f t="shared" si="9"/>
        <v>611</v>
      </c>
      <c r="AA35" s="401">
        <v>0</v>
      </c>
      <c r="AB35" s="379"/>
      <c r="AC35" s="401">
        <v>0</v>
      </c>
      <c r="AD35" s="401">
        <v>0</v>
      </c>
      <c r="AE35" s="401">
        <f t="shared" si="10"/>
        <v>123</v>
      </c>
      <c r="AF35" s="400">
        <f t="shared" si="11"/>
        <v>123</v>
      </c>
      <c r="AG35" s="464">
        <f t="shared" si="12"/>
        <v>0</v>
      </c>
      <c r="AH35" s="464">
        <f>N35-'AT11A_KS-District wise'!P37</f>
        <v>0</v>
      </c>
      <c r="AI35" s="464">
        <f>J35-'AT11A_KS-District wise'!F37</f>
        <v>0</v>
      </c>
      <c r="AM35" s="427">
        <f t="shared" si="13"/>
        <v>0</v>
      </c>
      <c r="AN35" s="427">
        <f t="shared" si="14"/>
        <v>0</v>
      </c>
    </row>
    <row r="36" spans="1:40" ht="12.75" x14ac:dyDescent="0.2">
      <c r="A36" s="379">
        <f>AT3A_Schools_PS!A36</f>
        <v>27</v>
      </c>
      <c r="B36" s="379" t="str">
        <f>AT3A_Schools_PS!B36</f>
        <v>27-FIROZABAD</v>
      </c>
      <c r="C36" s="401">
        <v>2</v>
      </c>
      <c r="D36" s="401">
        <v>105</v>
      </c>
      <c r="E36" s="401">
        <v>2155</v>
      </c>
      <c r="F36" s="400">
        <f t="shared" si="1"/>
        <v>2262</v>
      </c>
      <c r="G36" s="401">
        <v>1</v>
      </c>
      <c r="H36" s="401">
        <v>0</v>
      </c>
      <c r="I36" s="401">
        <f t="shared" si="2"/>
        <v>1537</v>
      </c>
      <c r="J36" s="400">
        <f>'AT11A_KS-District wise'!F38</f>
        <v>1538</v>
      </c>
      <c r="K36" s="401">
        <v>1</v>
      </c>
      <c r="L36" s="401">
        <v>0</v>
      </c>
      <c r="M36" s="401">
        <v>285</v>
      </c>
      <c r="N36" s="400">
        <f t="shared" si="3"/>
        <v>286</v>
      </c>
      <c r="O36" s="401">
        <f t="shared" si="4"/>
        <v>0</v>
      </c>
      <c r="P36" s="401">
        <f t="shared" si="5"/>
        <v>105</v>
      </c>
      <c r="Q36" s="401">
        <f t="shared" si="6"/>
        <v>333</v>
      </c>
      <c r="R36" s="400">
        <f t="shared" si="7"/>
        <v>438</v>
      </c>
      <c r="S36" s="401">
        <f>'AT11A_KS-District wise'!J38+'AT11A_KS-District wise'!L38</f>
        <v>0</v>
      </c>
      <c r="T36" s="401">
        <v>60</v>
      </c>
      <c r="U36" s="401">
        <v>0</v>
      </c>
      <c r="V36" s="401">
        <v>0</v>
      </c>
      <c r="W36" s="400">
        <f t="shared" si="8"/>
        <v>60</v>
      </c>
      <c r="X36" s="401">
        <v>193</v>
      </c>
      <c r="Y36" s="401">
        <v>0</v>
      </c>
      <c r="Z36" s="400">
        <f t="shared" si="9"/>
        <v>193</v>
      </c>
      <c r="AA36" s="401">
        <v>0</v>
      </c>
      <c r="AB36" s="379"/>
      <c r="AC36" s="401">
        <v>80</v>
      </c>
      <c r="AD36" s="401">
        <v>0</v>
      </c>
      <c r="AE36" s="401">
        <f t="shared" si="10"/>
        <v>105</v>
      </c>
      <c r="AF36" s="400">
        <f t="shared" si="11"/>
        <v>185</v>
      </c>
      <c r="AG36" s="464">
        <f t="shared" si="12"/>
        <v>0</v>
      </c>
      <c r="AH36" s="464">
        <f>N36-'AT11A_KS-District wise'!P38</f>
        <v>0</v>
      </c>
      <c r="AI36" s="464">
        <f>J36-'AT11A_KS-District wise'!F38</f>
        <v>0</v>
      </c>
      <c r="AJ36" s="387">
        <v>0</v>
      </c>
      <c r="AK36" s="387">
        <v>80</v>
      </c>
      <c r="AL36" s="387">
        <v>0</v>
      </c>
      <c r="AM36" s="427">
        <f t="shared" si="13"/>
        <v>80</v>
      </c>
      <c r="AN36" s="427">
        <f t="shared" si="14"/>
        <v>0</v>
      </c>
    </row>
    <row r="37" spans="1:40" ht="12.75" x14ac:dyDescent="0.2">
      <c r="A37" s="379">
        <f>AT3A_Schools_PS!A37</f>
        <v>28</v>
      </c>
      <c r="B37" s="379" t="str">
        <f>AT3A_Schools_PS!B37</f>
        <v>28-G.B. NAGAR</v>
      </c>
      <c r="C37" s="401">
        <v>4</v>
      </c>
      <c r="D37" s="401">
        <v>55</v>
      </c>
      <c r="E37" s="401">
        <v>685</v>
      </c>
      <c r="F37" s="400">
        <f t="shared" si="1"/>
        <v>744</v>
      </c>
      <c r="G37" s="401">
        <v>3</v>
      </c>
      <c r="H37" s="401">
        <v>0</v>
      </c>
      <c r="I37" s="401">
        <f t="shared" si="2"/>
        <v>284</v>
      </c>
      <c r="J37" s="400">
        <f>'AT11A_KS-District wise'!F39</f>
        <v>287</v>
      </c>
      <c r="K37" s="401">
        <v>0</v>
      </c>
      <c r="L37" s="401">
        <v>0</v>
      </c>
      <c r="M37" s="401">
        <f>'AT11A_KS-District wise'!P39</f>
        <v>19</v>
      </c>
      <c r="N37" s="400">
        <f t="shared" si="3"/>
        <v>19</v>
      </c>
      <c r="O37" s="401">
        <f t="shared" si="4"/>
        <v>1</v>
      </c>
      <c r="P37" s="401">
        <f t="shared" si="5"/>
        <v>55</v>
      </c>
      <c r="Q37" s="401">
        <f t="shared" si="6"/>
        <v>382</v>
      </c>
      <c r="R37" s="400">
        <f t="shared" si="7"/>
        <v>438</v>
      </c>
      <c r="S37" s="401">
        <f>'AT11A_KS-District wise'!J39+'AT11A_KS-District wise'!L39</f>
        <v>187</v>
      </c>
      <c r="T37" s="401">
        <v>218</v>
      </c>
      <c r="U37" s="401">
        <v>14</v>
      </c>
      <c r="V37" s="401">
        <v>0</v>
      </c>
      <c r="W37" s="400">
        <f t="shared" si="8"/>
        <v>232</v>
      </c>
      <c r="X37" s="401">
        <v>150</v>
      </c>
      <c r="Y37" s="401">
        <v>1</v>
      </c>
      <c r="Z37" s="400">
        <f t="shared" si="9"/>
        <v>151</v>
      </c>
      <c r="AA37" s="401">
        <v>0</v>
      </c>
      <c r="AB37" s="401"/>
      <c r="AC37" s="401">
        <v>0</v>
      </c>
      <c r="AD37" s="401">
        <v>0</v>
      </c>
      <c r="AE37" s="401">
        <f t="shared" si="10"/>
        <v>55</v>
      </c>
      <c r="AF37" s="400">
        <f t="shared" si="11"/>
        <v>55</v>
      </c>
      <c r="AG37" s="464">
        <f t="shared" si="12"/>
        <v>0</v>
      </c>
      <c r="AH37" s="464">
        <f>N37-'AT11A_KS-District wise'!P39</f>
        <v>0</v>
      </c>
      <c r="AI37" s="464">
        <f>J37-'AT11A_KS-District wise'!F39</f>
        <v>0</v>
      </c>
      <c r="AM37" s="427">
        <f t="shared" si="13"/>
        <v>0</v>
      </c>
      <c r="AN37" s="427">
        <f t="shared" si="14"/>
        <v>0</v>
      </c>
    </row>
    <row r="38" spans="1:40" ht="12.75" x14ac:dyDescent="0.2">
      <c r="A38" s="379">
        <f>AT3A_Schools_PS!A38</f>
        <v>29</v>
      </c>
      <c r="B38" s="379" t="str">
        <f>AT3A_Schools_PS!B38</f>
        <v>29-GHAZIPUR</v>
      </c>
      <c r="C38" s="401">
        <v>14</v>
      </c>
      <c r="D38" s="401">
        <v>225</v>
      </c>
      <c r="E38" s="401">
        <v>2753</v>
      </c>
      <c r="F38" s="400">
        <f t="shared" si="1"/>
        <v>2992</v>
      </c>
      <c r="G38" s="401">
        <v>14</v>
      </c>
      <c r="H38" s="401">
        <v>0</v>
      </c>
      <c r="I38" s="401">
        <f t="shared" si="2"/>
        <v>2188</v>
      </c>
      <c r="J38" s="400">
        <f>'AT11A_KS-District wise'!F40</f>
        <v>2202</v>
      </c>
      <c r="K38" s="401">
        <v>0</v>
      </c>
      <c r="L38" s="401">
        <v>0</v>
      </c>
      <c r="M38" s="401">
        <f>'AT11A_KS-District wise'!P40</f>
        <v>322</v>
      </c>
      <c r="N38" s="400">
        <f t="shared" si="3"/>
        <v>322</v>
      </c>
      <c r="O38" s="401">
        <f t="shared" si="4"/>
        <v>0</v>
      </c>
      <c r="P38" s="401">
        <f t="shared" si="5"/>
        <v>225</v>
      </c>
      <c r="Q38" s="401">
        <f t="shared" si="6"/>
        <v>243</v>
      </c>
      <c r="R38" s="400">
        <f t="shared" si="7"/>
        <v>468</v>
      </c>
      <c r="S38" s="401">
        <f>'AT11A_KS-District wise'!J40+'AT11A_KS-District wise'!L40</f>
        <v>48</v>
      </c>
      <c r="T38" s="401">
        <v>62</v>
      </c>
      <c r="U38" s="401">
        <v>22</v>
      </c>
      <c r="V38" s="401">
        <v>0</v>
      </c>
      <c r="W38" s="400">
        <f t="shared" si="8"/>
        <v>84</v>
      </c>
      <c r="X38" s="401">
        <v>159</v>
      </c>
      <c r="Y38" s="401">
        <v>0</v>
      </c>
      <c r="Z38" s="400">
        <f t="shared" si="9"/>
        <v>159</v>
      </c>
      <c r="AA38" s="401">
        <v>0</v>
      </c>
      <c r="AB38" s="401"/>
      <c r="AC38" s="401">
        <v>0</v>
      </c>
      <c r="AD38" s="401">
        <v>0</v>
      </c>
      <c r="AE38" s="401">
        <f t="shared" si="10"/>
        <v>225</v>
      </c>
      <c r="AF38" s="400">
        <f t="shared" si="11"/>
        <v>225</v>
      </c>
      <c r="AG38" s="464">
        <f t="shared" si="12"/>
        <v>0</v>
      </c>
      <c r="AH38" s="464">
        <f>N38-'AT11A_KS-District wise'!P40</f>
        <v>0</v>
      </c>
      <c r="AI38" s="464">
        <f>J38-'AT11A_KS-District wise'!F40</f>
        <v>0</v>
      </c>
      <c r="AM38" s="427">
        <f t="shared" si="13"/>
        <v>0</v>
      </c>
      <c r="AN38" s="427">
        <f t="shared" si="14"/>
        <v>0</v>
      </c>
    </row>
    <row r="39" spans="1:40" ht="12.75" x14ac:dyDescent="0.2">
      <c r="A39" s="379">
        <f>AT3A_Schools_PS!A39</f>
        <v>30</v>
      </c>
      <c r="B39" s="379" t="str">
        <f>AT3A_Schools_PS!B39</f>
        <v>30-GHAZIYABAD</v>
      </c>
      <c r="C39" s="401">
        <v>4</v>
      </c>
      <c r="D39" s="401">
        <v>76</v>
      </c>
      <c r="E39" s="401">
        <v>593</v>
      </c>
      <c r="F39" s="400">
        <f t="shared" si="1"/>
        <v>673</v>
      </c>
      <c r="G39" s="401">
        <v>3</v>
      </c>
      <c r="H39" s="401">
        <v>0</v>
      </c>
      <c r="I39" s="401">
        <f t="shared" si="2"/>
        <v>221</v>
      </c>
      <c r="J39" s="400">
        <f>'AT11A_KS-District wise'!F41</f>
        <v>224</v>
      </c>
      <c r="K39" s="401">
        <v>0</v>
      </c>
      <c r="L39" s="401">
        <v>0</v>
      </c>
      <c r="M39" s="401">
        <f>'AT11A_KS-District wise'!P41</f>
        <v>218</v>
      </c>
      <c r="N39" s="400">
        <f t="shared" si="3"/>
        <v>218</v>
      </c>
      <c r="O39" s="401">
        <f t="shared" si="4"/>
        <v>1</v>
      </c>
      <c r="P39" s="401">
        <f t="shared" si="5"/>
        <v>76</v>
      </c>
      <c r="Q39" s="401">
        <f t="shared" si="6"/>
        <v>154</v>
      </c>
      <c r="R39" s="400">
        <f t="shared" si="7"/>
        <v>231</v>
      </c>
      <c r="S39" s="401">
        <f>'AT11A_KS-District wise'!J41+'AT11A_KS-District wise'!L41</f>
        <v>44</v>
      </c>
      <c r="T39" s="401">
        <v>77</v>
      </c>
      <c r="U39" s="401">
        <v>43</v>
      </c>
      <c r="V39" s="401">
        <v>0</v>
      </c>
      <c r="W39" s="400">
        <f t="shared" si="8"/>
        <v>120</v>
      </c>
      <c r="X39" s="401">
        <v>31</v>
      </c>
      <c r="Y39" s="401">
        <v>0</v>
      </c>
      <c r="Z39" s="400">
        <f t="shared" si="9"/>
        <v>31</v>
      </c>
      <c r="AA39" s="401">
        <v>2</v>
      </c>
      <c r="AB39" s="379"/>
      <c r="AC39" s="401">
        <v>0</v>
      </c>
      <c r="AD39" s="401">
        <v>2</v>
      </c>
      <c r="AE39" s="401">
        <f t="shared" si="10"/>
        <v>76</v>
      </c>
      <c r="AF39" s="400">
        <f t="shared" si="11"/>
        <v>80</v>
      </c>
      <c r="AG39" s="464">
        <f t="shared" si="12"/>
        <v>0</v>
      </c>
      <c r="AH39" s="464">
        <f>N39-'AT11A_KS-District wise'!P41</f>
        <v>0</v>
      </c>
      <c r="AI39" s="464">
        <f>J39-'AT11A_KS-District wise'!F41</f>
        <v>0</v>
      </c>
      <c r="AJ39" s="387">
        <v>2</v>
      </c>
      <c r="AK39" s="387">
        <v>0</v>
      </c>
      <c r="AL39" s="387">
        <v>2</v>
      </c>
      <c r="AM39" s="427">
        <f t="shared" si="13"/>
        <v>4</v>
      </c>
      <c r="AN39" s="427">
        <f t="shared" si="14"/>
        <v>0</v>
      </c>
    </row>
    <row r="40" spans="1:40" ht="12.75" x14ac:dyDescent="0.2">
      <c r="A40" s="379">
        <f>AT3A_Schools_PS!A40</f>
        <v>31</v>
      </c>
      <c r="B40" s="379" t="str">
        <f>AT3A_Schools_PS!B40</f>
        <v>31-GONDA</v>
      </c>
      <c r="C40" s="401">
        <v>3</v>
      </c>
      <c r="D40" s="401">
        <v>70</v>
      </c>
      <c r="E40" s="401">
        <v>3115</v>
      </c>
      <c r="F40" s="400">
        <f t="shared" si="1"/>
        <v>3188</v>
      </c>
      <c r="G40" s="401">
        <v>3</v>
      </c>
      <c r="H40" s="401">
        <v>0</v>
      </c>
      <c r="I40" s="401">
        <f t="shared" si="2"/>
        <v>2180</v>
      </c>
      <c r="J40" s="400">
        <f>'AT11A_KS-District wise'!F42</f>
        <v>2183</v>
      </c>
      <c r="K40" s="401">
        <v>0</v>
      </c>
      <c r="L40" s="401">
        <v>0</v>
      </c>
      <c r="M40" s="401">
        <f>'AT11A_KS-District wise'!P42</f>
        <v>433</v>
      </c>
      <c r="N40" s="400">
        <f t="shared" si="3"/>
        <v>433</v>
      </c>
      <c r="O40" s="401">
        <f t="shared" si="4"/>
        <v>0</v>
      </c>
      <c r="P40" s="401">
        <f t="shared" si="5"/>
        <v>70</v>
      </c>
      <c r="Q40" s="401">
        <f t="shared" si="6"/>
        <v>502</v>
      </c>
      <c r="R40" s="400">
        <f t="shared" si="7"/>
        <v>572</v>
      </c>
      <c r="S40" s="401">
        <f>'AT11A_KS-District wise'!J42+'AT11A_KS-District wise'!L42</f>
        <v>0</v>
      </c>
      <c r="T40" s="401">
        <v>81</v>
      </c>
      <c r="U40" s="401">
        <v>0</v>
      </c>
      <c r="V40" s="401">
        <v>0</v>
      </c>
      <c r="W40" s="400">
        <f t="shared" si="8"/>
        <v>81</v>
      </c>
      <c r="X40" s="401">
        <v>278</v>
      </c>
      <c r="Y40" s="401">
        <v>0</v>
      </c>
      <c r="Z40" s="400">
        <f t="shared" si="9"/>
        <v>278</v>
      </c>
      <c r="AA40" s="401">
        <v>0</v>
      </c>
      <c r="AB40" s="401">
        <v>143</v>
      </c>
      <c r="AC40" s="401">
        <v>0</v>
      </c>
      <c r="AD40" s="401">
        <v>0</v>
      </c>
      <c r="AE40" s="401">
        <f t="shared" si="10"/>
        <v>70</v>
      </c>
      <c r="AF40" s="400">
        <f t="shared" si="11"/>
        <v>213</v>
      </c>
      <c r="AG40" s="464">
        <f t="shared" si="12"/>
        <v>0</v>
      </c>
      <c r="AH40" s="464">
        <f>N40-'AT11A_KS-District wise'!P42</f>
        <v>0</v>
      </c>
      <c r="AI40" s="464">
        <f>J40-'AT11A_KS-District wise'!F42</f>
        <v>0</v>
      </c>
      <c r="AM40" s="427">
        <f t="shared" si="13"/>
        <v>0</v>
      </c>
      <c r="AN40" s="427">
        <f t="shared" si="14"/>
        <v>0</v>
      </c>
    </row>
    <row r="41" spans="1:40" ht="12.75" x14ac:dyDescent="0.2">
      <c r="A41" s="379">
        <f>AT3A_Schools_PS!A41</f>
        <v>32</v>
      </c>
      <c r="B41" s="379" t="str">
        <f>AT3A_Schools_PS!B41</f>
        <v>32-GORAKHPUR</v>
      </c>
      <c r="C41" s="401">
        <v>9</v>
      </c>
      <c r="D41" s="401">
        <v>215</v>
      </c>
      <c r="E41" s="401">
        <v>2987</v>
      </c>
      <c r="F41" s="400">
        <f t="shared" si="1"/>
        <v>3211</v>
      </c>
      <c r="G41" s="401">
        <v>9</v>
      </c>
      <c r="H41" s="401">
        <v>0</v>
      </c>
      <c r="I41" s="401">
        <f t="shared" si="2"/>
        <v>2309</v>
      </c>
      <c r="J41" s="400">
        <f>'AT11A_KS-District wise'!F43</f>
        <v>2318</v>
      </c>
      <c r="K41" s="401">
        <v>0</v>
      </c>
      <c r="L41" s="401">
        <v>0</v>
      </c>
      <c r="M41" s="401">
        <f>'AT11A_KS-District wise'!P43</f>
        <v>149</v>
      </c>
      <c r="N41" s="400">
        <f t="shared" si="3"/>
        <v>149</v>
      </c>
      <c r="O41" s="401">
        <f t="shared" si="4"/>
        <v>0</v>
      </c>
      <c r="P41" s="401">
        <f t="shared" si="5"/>
        <v>215</v>
      </c>
      <c r="Q41" s="401">
        <f t="shared" si="6"/>
        <v>529</v>
      </c>
      <c r="R41" s="400">
        <f t="shared" si="7"/>
        <v>744</v>
      </c>
      <c r="S41" s="401">
        <f>'AT11A_KS-District wise'!J43+'AT11A_KS-District wise'!L43</f>
        <v>0</v>
      </c>
      <c r="T41" s="401">
        <v>126</v>
      </c>
      <c r="U41" s="401">
        <v>81</v>
      </c>
      <c r="V41" s="401">
        <v>0</v>
      </c>
      <c r="W41" s="400">
        <f t="shared" si="8"/>
        <v>207</v>
      </c>
      <c r="X41" s="401">
        <v>322</v>
      </c>
      <c r="Y41" s="401">
        <v>0</v>
      </c>
      <c r="Z41" s="400">
        <f t="shared" si="9"/>
        <v>322</v>
      </c>
      <c r="AA41" s="401">
        <v>0</v>
      </c>
      <c r="AB41" s="401"/>
      <c r="AC41" s="401">
        <v>0</v>
      </c>
      <c r="AD41" s="401">
        <v>0</v>
      </c>
      <c r="AE41" s="401">
        <f t="shared" si="10"/>
        <v>215</v>
      </c>
      <c r="AF41" s="400">
        <f t="shared" si="11"/>
        <v>215</v>
      </c>
      <c r="AG41" s="464">
        <f t="shared" si="12"/>
        <v>0</v>
      </c>
      <c r="AH41" s="464">
        <f>N41-'AT11A_KS-District wise'!P43</f>
        <v>0</v>
      </c>
      <c r="AI41" s="464">
        <f>J41-'AT11A_KS-District wise'!F43</f>
        <v>0</v>
      </c>
      <c r="AM41" s="427">
        <f t="shared" si="13"/>
        <v>0</v>
      </c>
      <c r="AN41" s="427">
        <f t="shared" si="14"/>
        <v>0</v>
      </c>
    </row>
    <row r="42" spans="1:40" ht="12.75" x14ac:dyDescent="0.2">
      <c r="A42" s="379">
        <f>AT3A_Schools_PS!A42</f>
        <v>33</v>
      </c>
      <c r="B42" s="379" t="str">
        <f>AT3A_Schools_PS!B42</f>
        <v>33-HAMEERPUR</v>
      </c>
      <c r="C42" s="401">
        <v>9</v>
      </c>
      <c r="D42" s="401">
        <v>48</v>
      </c>
      <c r="E42" s="401">
        <v>1169</v>
      </c>
      <c r="F42" s="400">
        <f t="shared" si="1"/>
        <v>1226</v>
      </c>
      <c r="G42" s="401">
        <v>9</v>
      </c>
      <c r="H42" s="401">
        <v>0</v>
      </c>
      <c r="I42" s="401">
        <f t="shared" si="2"/>
        <v>901</v>
      </c>
      <c r="J42" s="400">
        <f>'AT11A_KS-District wise'!F44</f>
        <v>910</v>
      </c>
      <c r="K42" s="401">
        <v>0</v>
      </c>
      <c r="L42" s="401">
        <v>0</v>
      </c>
      <c r="M42" s="401">
        <f>'AT11A_KS-District wise'!P44</f>
        <v>16</v>
      </c>
      <c r="N42" s="400">
        <f t="shared" si="3"/>
        <v>16</v>
      </c>
      <c r="O42" s="401">
        <f t="shared" ref="O42:O73" si="15">C42-G42-K42</f>
        <v>0</v>
      </c>
      <c r="P42" s="401">
        <f t="shared" ref="P42:P73" si="16">D42-H42-L42</f>
        <v>48</v>
      </c>
      <c r="Q42" s="401">
        <f t="shared" ref="Q42:Q73" si="17">E42-I42-M42</f>
        <v>252</v>
      </c>
      <c r="R42" s="400">
        <f t="shared" si="7"/>
        <v>300</v>
      </c>
      <c r="S42" s="401">
        <f>'AT11A_KS-District wise'!J44+'AT11A_KS-District wise'!L44</f>
        <v>31</v>
      </c>
      <c r="T42" s="401">
        <v>126</v>
      </c>
      <c r="U42" s="401">
        <v>14</v>
      </c>
      <c r="V42" s="401">
        <v>0</v>
      </c>
      <c r="W42" s="400">
        <f t="shared" si="8"/>
        <v>140</v>
      </c>
      <c r="X42" s="401">
        <v>100</v>
      </c>
      <c r="Y42" s="401">
        <v>0</v>
      </c>
      <c r="Z42" s="400">
        <f t="shared" si="9"/>
        <v>100</v>
      </c>
      <c r="AA42" s="401">
        <v>1</v>
      </c>
      <c r="AB42" s="401">
        <v>11</v>
      </c>
      <c r="AC42" s="401">
        <v>0</v>
      </c>
      <c r="AD42" s="401">
        <v>0</v>
      </c>
      <c r="AE42" s="401">
        <f t="shared" si="10"/>
        <v>48</v>
      </c>
      <c r="AF42" s="400">
        <f t="shared" si="11"/>
        <v>60</v>
      </c>
      <c r="AG42" s="464">
        <f t="shared" si="12"/>
        <v>0</v>
      </c>
      <c r="AH42" s="464">
        <f>N42-'AT11A_KS-District wise'!P44</f>
        <v>0</v>
      </c>
      <c r="AI42" s="464">
        <f>J42-'AT11A_KS-District wise'!F44</f>
        <v>0</v>
      </c>
      <c r="AJ42" s="387">
        <v>1</v>
      </c>
      <c r="AK42" s="387">
        <v>0</v>
      </c>
      <c r="AL42" s="387">
        <v>0</v>
      </c>
      <c r="AM42" s="427">
        <f t="shared" si="13"/>
        <v>1</v>
      </c>
      <c r="AN42" s="427">
        <f t="shared" si="14"/>
        <v>0</v>
      </c>
    </row>
    <row r="43" spans="1:40" ht="12.75" x14ac:dyDescent="0.2">
      <c r="A43" s="379">
        <f>AT3A_Schools_PS!A43</f>
        <v>34</v>
      </c>
      <c r="B43" s="379" t="str">
        <f>AT3A_Schools_PS!B43</f>
        <v>34-HARDOI</v>
      </c>
      <c r="C43" s="401">
        <v>6</v>
      </c>
      <c r="D43" s="401">
        <v>129</v>
      </c>
      <c r="E43" s="401">
        <v>3858</v>
      </c>
      <c r="F43" s="400">
        <f t="shared" si="1"/>
        <v>3993</v>
      </c>
      <c r="G43" s="401">
        <v>6</v>
      </c>
      <c r="H43" s="401">
        <v>0</v>
      </c>
      <c r="I43" s="401">
        <f t="shared" si="2"/>
        <v>2908</v>
      </c>
      <c r="J43" s="400">
        <f>'AT11A_KS-District wise'!F45</f>
        <v>2914</v>
      </c>
      <c r="K43" s="401">
        <v>0</v>
      </c>
      <c r="L43" s="401">
        <v>0</v>
      </c>
      <c r="M43" s="401">
        <f>'AT11A_KS-District wise'!P45</f>
        <v>718</v>
      </c>
      <c r="N43" s="400">
        <f t="shared" si="3"/>
        <v>718</v>
      </c>
      <c r="O43" s="401">
        <f t="shared" si="15"/>
        <v>0</v>
      </c>
      <c r="P43" s="401">
        <f t="shared" si="16"/>
        <v>129</v>
      </c>
      <c r="Q43" s="401">
        <f t="shared" si="17"/>
        <v>232</v>
      </c>
      <c r="R43" s="400">
        <f t="shared" si="7"/>
        <v>361</v>
      </c>
      <c r="S43" s="401">
        <f>'AT11A_KS-District wise'!J45+'AT11A_KS-District wise'!L45</f>
        <v>226</v>
      </c>
      <c r="T43" s="401">
        <v>0</v>
      </c>
      <c r="U43" s="401">
        <v>232</v>
      </c>
      <c r="V43" s="401">
        <v>0</v>
      </c>
      <c r="W43" s="400">
        <f t="shared" si="8"/>
        <v>232</v>
      </c>
      <c r="X43" s="401">
        <v>0</v>
      </c>
      <c r="Y43" s="401">
        <v>0</v>
      </c>
      <c r="Z43" s="400">
        <f t="shared" si="9"/>
        <v>0</v>
      </c>
      <c r="AA43" s="401">
        <v>0</v>
      </c>
      <c r="AB43" s="401">
        <v>0</v>
      </c>
      <c r="AC43" s="401">
        <v>0</v>
      </c>
      <c r="AD43" s="401">
        <v>0</v>
      </c>
      <c r="AE43" s="401">
        <f t="shared" si="10"/>
        <v>129</v>
      </c>
      <c r="AF43" s="400">
        <f t="shared" si="11"/>
        <v>129</v>
      </c>
      <c r="AG43" s="464">
        <f t="shared" si="12"/>
        <v>0</v>
      </c>
      <c r="AH43" s="464">
        <f>N43-'AT11A_KS-District wise'!P45</f>
        <v>0</v>
      </c>
      <c r="AI43" s="464">
        <f>J43-'AT11A_KS-District wise'!F45</f>
        <v>0</v>
      </c>
      <c r="AM43" s="427">
        <f t="shared" si="13"/>
        <v>0</v>
      </c>
      <c r="AN43" s="427">
        <f t="shared" si="14"/>
        <v>0</v>
      </c>
    </row>
    <row r="44" spans="1:40" ht="12.75" x14ac:dyDescent="0.2">
      <c r="A44" s="379">
        <f>AT3A_Schools_PS!A44</f>
        <v>35</v>
      </c>
      <c r="B44" s="379" t="str">
        <f>AT3A_Schools_PS!B44</f>
        <v>35-HATHRAS</v>
      </c>
      <c r="C44" s="401">
        <v>1</v>
      </c>
      <c r="D44" s="401">
        <v>75</v>
      </c>
      <c r="E44" s="401">
        <v>1508</v>
      </c>
      <c r="F44" s="400">
        <f t="shared" si="1"/>
        <v>1584</v>
      </c>
      <c r="G44" s="401">
        <v>1</v>
      </c>
      <c r="H44" s="401">
        <v>0</v>
      </c>
      <c r="I44" s="401">
        <f t="shared" si="2"/>
        <v>843</v>
      </c>
      <c r="J44" s="400">
        <f>'AT11A_KS-District wise'!F46</f>
        <v>844</v>
      </c>
      <c r="K44" s="401">
        <v>0</v>
      </c>
      <c r="L44" s="401">
        <v>0</v>
      </c>
      <c r="M44" s="401">
        <f>'AT11A_KS-District wise'!P46</f>
        <v>442</v>
      </c>
      <c r="N44" s="400">
        <f t="shared" si="3"/>
        <v>442</v>
      </c>
      <c r="O44" s="401">
        <f t="shared" si="15"/>
        <v>0</v>
      </c>
      <c r="P44" s="401">
        <f t="shared" si="16"/>
        <v>75</v>
      </c>
      <c r="Q44" s="401">
        <f t="shared" si="17"/>
        <v>223</v>
      </c>
      <c r="R44" s="400">
        <f t="shared" si="7"/>
        <v>298</v>
      </c>
      <c r="S44" s="401">
        <f>'AT11A_KS-District wise'!J46+'AT11A_KS-District wise'!L46</f>
        <v>0</v>
      </c>
      <c r="T44" s="401">
        <v>35</v>
      </c>
      <c r="U44" s="401">
        <v>18</v>
      </c>
      <c r="V44" s="401">
        <v>0</v>
      </c>
      <c r="W44" s="400">
        <f t="shared" si="8"/>
        <v>53</v>
      </c>
      <c r="X44" s="401">
        <v>170</v>
      </c>
      <c r="Y44" s="401">
        <v>0</v>
      </c>
      <c r="Z44" s="400">
        <f t="shared" si="9"/>
        <v>170</v>
      </c>
      <c r="AA44" s="401">
        <v>0</v>
      </c>
      <c r="AB44" s="401"/>
      <c r="AC44" s="401">
        <v>0</v>
      </c>
      <c r="AD44" s="401">
        <v>0</v>
      </c>
      <c r="AE44" s="401">
        <f t="shared" si="10"/>
        <v>75</v>
      </c>
      <c r="AF44" s="400">
        <f t="shared" si="11"/>
        <v>75</v>
      </c>
      <c r="AG44" s="464">
        <f t="shared" si="12"/>
        <v>0</v>
      </c>
      <c r="AH44" s="464">
        <f>N44-'AT11A_KS-District wise'!P46</f>
        <v>0</v>
      </c>
      <c r="AI44" s="464">
        <f>J44-'AT11A_KS-District wise'!F46</f>
        <v>0</v>
      </c>
      <c r="AM44" s="427">
        <f t="shared" si="13"/>
        <v>0</v>
      </c>
      <c r="AN44" s="427">
        <f t="shared" si="14"/>
        <v>0</v>
      </c>
    </row>
    <row r="45" spans="1:40" ht="12.75" x14ac:dyDescent="0.2">
      <c r="A45" s="379">
        <f>AT3A_Schools_PS!A45</f>
        <v>36</v>
      </c>
      <c r="B45" s="379" t="str">
        <f>AT3A_Schools_PS!B45</f>
        <v>36-ITAWAH</v>
      </c>
      <c r="C45" s="401">
        <v>7</v>
      </c>
      <c r="D45" s="401">
        <v>97</v>
      </c>
      <c r="E45" s="401">
        <v>1779</v>
      </c>
      <c r="F45" s="400">
        <f t="shared" si="1"/>
        <v>1883</v>
      </c>
      <c r="G45" s="401">
        <v>6</v>
      </c>
      <c r="H45" s="401">
        <v>0</v>
      </c>
      <c r="I45" s="401">
        <f t="shared" si="2"/>
        <v>1453</v>
      </c>
      <c r="J45" s="400">
        <f>'AT11A_KS-District wise'!F47</f>
        <v>1459</v>
      </c>
      <c r="K45" s="401">
        <v>0</v>
      </c>
      <c r="L45" s="401">
        <v>0</v>
      </c>
      <c r="M45" s="401">
        <f>'AT11A_KS-District wise'!P47</f>
        <v>56</v>
      </c>
      <c r="N45" s="400">
        <f t="shared" si="3"/>
        <v>56</v>
      </c>
      <c r="O45" s="401">
        <f t="shared" si="15"/>
        <v>1</v>
      </c>
      <c r="P45" s="401">
        <f t="shared" si="16"/>
        <v>97</v>
      </c>
      <c r="Q45" s="401">
        <f t="shared" si="17"/>
        <v>270</v>
      </c>
      <c r="R45" s="400">
        <f t="shared" si="7"/>
        <v>368</v>
      </c>
      <c r="S45" s="401">
        <f>'AT11A_KS-District wise'!J47+'AT11A_KS-District wise'!L47</f>
        <v>100</v>
      </c>
      <c r="T45" s="401">
        <v>10</v>
      </c>
      <c r="U45" s="401">
        <v>3</v>
      </c>
      <c r="V45" s="401">
        <v>0</v>
      </c>
      <c r="W45" s="400">
        <f t="shared" si="8"/>
        <v>13</v>
      </c>
      <c r="X45" s="401">
        <v>256</v>
      </c>
      <c r="Y45" s="401">
        <v>1</v>
      </c>
      <c r="Z45" s="400">
        <f t="shared" si="9"/>
        <v>257</v>
      </c>
      <c r="AA45" s="401">
        <v>0</v>
      </c>
      <c r="AB45" s="401"/>
      <c r="AC45" s="401">
        <v>0</v>
      </c>
      <c r="AD45" s="401">
        <v>1</v>
      </c>
      <c r="AE45" s="401">
        <f t="shared" si="10"/>
        <v>97</v>
      </c>
      <c r="AF45" s="400">
        <f t="shared" si="11"/>
        <v>98</v>
      </c>
      <c r="AG45" s="464">
        <f t="shared" si="12"/>
        <v>0</v>
      </c>
      <c r="AH45" s="464">
        <f>N45-'AT11A_KS-District wise'!P47</f>
        <v>0</v>
      </c>
      <c r="AI45" s="464">
        <f>J45-'AT11A_KS-District wise'!F47</f>
        <v>0</v>
      </c>
      <c r="AJ45" s="387">
        <v>0</v>
      </c>
      <c r="AK45" s="387">
        <v>0</v>
      </c>
      <c r="AL45" s="387">
        <v>1</v>
      </c>
      <c r="AM45" s="427">
        <f t="shared" si="13"/>
        <v>1</v>
      </c>
      <c r="AN45" s="427">
        <f t="shared" si="14"/>
        <v>0</v>
      </c>
    </row>
    <row r="46" spans="1:40" ht="12.75" x14ac:dyDescent="0.2">
      <c r="A46" s="379">
        <f>AT3A_Schools_PS!A46</f>
        <v>37</v>
      </c>
      <c r="B46" s="379" t="str">
        <f>AT3A_Schools_PS!B46</f>
        <v>37-J.P. NAGAR</v>
      </c>
      <c r="C46" s="401">
        <v>7</v>
      </c>
      <c r="D46" s="401">
        <v>52</v>
      </c>
      <c r="E46" s="401">
        <v>1556</v>
      </c>
      <c r="F46" s="400">
        <f t="shared" si="1"/>
        <v>1615</v>
      </c>
      <c r="G46" s="401">
        <v>6</v>
      </c>
      <c r="H46" s="401">
        <v>0</v>
      </c>
      <c r="I46" s="401">
        <f t="shared" si="2"/>
        <v>1160</v>
      </c>
      <c r="J46" s="400">
        <f>'AT11A_KS-District wise'!F48</f>
        <v>1166</v>
      </c>
      <c r="K46" s="401">
        <v>0</v>
      </c>
      <c r="L46" s="401">
        <v>0</v>
      </c>
      <c r="M46" s="401">
        <f>'AT11A_KS-District wise'!P48</f>
        <v>114</v>
      </c>
      <c r="N46" s="400">
        <f t="shared" si="3"/>
        <v>114</v>
      </c>
      <c r="O46" s="401">
        <f t="shared" si="15"/>
        <v>1</v>
      </c>
      <c r="P46" s="401">
        <f t="shared" si="16"/>
        <v>52</v>
      </c>
      <c r="Q46" s="401">
        <f t="shared" si="17"/>
        <v>282</v>
      </c>
      <c r="R46" s="400">
        <f t="shared" si="7"/>
        <v>335</v>
      </c>
      <c r="S46" s="401">
        <f>'AT11A_KS-District wise'!J48+'AT11A_KS-District wise'!L48</f>
        <v>0</v>
      </c>
      <c r="T46" s="401">
        <v>1</v>
      </c>
      <c r="U46" s="401">
        <v>0</v>
      </c>
      <c r="V46" s="401">
        <v>0</v>
      </c>
      <c r="W46" s="400">
        <f t="shared" si="8"/>
        <v>1</v>
      </c>
      <c r="X46" s="401">
        <v>281</v>
      </c>
      <c r="Y46" s="401">
        <v>0</v>
      </c>
      <c r="Z46" s="400">
        <f t="shared" si="9"/>
        <v>281</v>
      </c>
      <c r="AA46" s="401">
        <v>0</v>
      </c>
      <c r="AB46" s="401"/>
      <c r="AC46" s="401">
        <v>0</v>
      </c>
      <c r="AD46" s="401">
        <v>1</v>
      </c>
      <c r="AE46" s="401">
        <f t="shared" si="10"/>
        <v>52</v>
      </c>
      <c r="AF46" s="400">
        <f t="shared" si="11"/>
        <v>53</v>
      </c>
      <c r="AG46" s="464">
        <f t="shared" si="12"/>
        <v>0</v>
      </c>
      <c r="AH46" s="464">
        <f>N46-'AT11A_KS-District wise'!P48</f>
        <v>0</v>
      </c>
      <c r="AI46" s="464">
        <f>J46-'AT11A_KS-District wise'!F48</f>
        <v>0</v>
      </c>
      <c r="AJ46" s="387">
        <v>0</v>
      </c>
      <c r="AK46" s="387">
        <v>0</v>
      </c>
      <c r="AL46" s="387">
        <v>1</v>
      </c>
      <c r="AM46" s="427">
        <f t="shared" si="13"/>
        <v>1</v>
      </c>
      <c r="AN46" s="427">
        <f t="shared" si="14"/>
        <v>0</v>
      </c>
    </row>
    <row r="47" spans="1:40" ht="12.75" x14ac:dyDescent="0.2">
      <c r="A47" s="379">
        <f>AT3A_Schools_PS!A47</f>
        <v>38</v>
      </c>
      <c r="B47" s="379" t="str">
        <f>AT3A_Schools_PS!B47</f>
        <v>38-JALAUN</v>
      </c>
      <c r="C47" s="401">
        <v>10</v>
      </c>
      <c r="D47" s="401">
        <v>115</v>
      </c>
      <c r="E47" s="401">
        <v>1794</v>
      </c>
      <c r="F47" s="400">
        <f t="shared" si="1"/>
        <v>1919</v>
      </c>
      <c r="G47" s="401">
        <v>9</v>
      </c>
      <c r="H47" s="401">
        <v>0</v>
      </c>
      <c r="I47" s="401">
        <f t="shared" si="2"/>
        <v>1484</v>
      </c>
      <c r="J47" s="400">
        <f>'AT11A_KS-District wise'!F49</f>
        <v>1493</v>
      </c>
      <c r="K47" s="401">
        <v>0</v>
      </c>
      <c r="L47" s="401">
        <v>0</v>
      </c>
      <c r="M47" s="401">
        <f>'AT11A_KS-District wise'!P49</f>
        <v>72</v>
      </c>
      <c r="N47" s="400">
        <f t="shared" si="3"/>
        <v>72</v>
      </c>
      <c r="O47" s="401">
        <f t="shared" si="15"/>
        <v>1</v>
      </c>
      <c r="P47" s="401">
        <f t="shared" si="16"/>
        <v>115</v>
      </c>
      <c r="Q47" s="401">
        <f t="shared" si="17"/>
        <v>238</v>
      </c>
      <c r="R47" s="400">
        <f t="shared" si="7"/>
        <v>354</v>
      </c>
      <c r="S47" s="401">
        <f>'AT11A_KS-District wise'!J49+'AT11A_KS-District wise'!L49</f>
        <v>0</v>
      </c>
      <c r="T47" s="401">
        <v>72</v>
      </c>
      <c r="U47" s="401">
        <v>9</v>
      </c>
      <c r="V47" s="401">
        <v>0</v>
      </c>
      <c r="W47" s="400">
        <f t="shared" si="8"/>
        <v>81</v>
      </c>
      <c r="X47" s="401">
        <v>158</v>
      </c>
      <c r="Y47" s="401">
        <v>0</v>
      </c>
      <c r="Z47" s="400">
        <f t="shared" si="9"/>
        <v>158</v>
      </c>
      <c r="AA47" s="401">
        <v>0</v>
      </c>
      <c r="AB47" s="401"/>
      <c r="AC47" s="401">
        <v>0</v>
      </c>
      <c r="AD47" s="401">
        <v>0</v>
      </c>
      <c r="AE47" s="401">
        <f t="shared" si="10"/>
        <v>115</v>
      </c>
      <c r="AF47" s="400">
        <f t="shared" si="11"/>
        <v>115</v>
      </c>
      <c r="AG47" s="464">
        <f t="shared" si="12"/>
        <v>0</v>
      </c>
      <c r="AH47" s="464">
        <f>N47-'AT11A_KS-District wise'!P49</f>
        <v>0</v>
      </c>
      <c r="AI47" s="464">
        <f>J47-'AT11A_KS-District wise'!F49</f>
        <v>0</v>
      </c>
      <c r="AM47" s="427">
        <f t="shared" si="13"/>
        <v>0</v>
      </c>
      <c r="AN47" s="427">
        <f t="shared" si="14"/>
        <v>0</v>
      </c>
    </row>
    <row r="48" spans="1:40" ht="12.75" x14ac:dyDescent="0.2">
      <c r="A48" s="379">
        <f>AT3A_Schools_PS!A48</f>
        <v>39</v>
      </c>
      <c r="B48" s="379" t="str">
        <f>AT3A_Schools_PS!B48</f>
        <v>39-JAUNPUR</v>
      </c>
      <c r="C48" s="401">
        <v>6</v>
      </c>
      <c r="D48" s="401">
        <v>270</v>
      </c>
      <c r="E48" s="401">
        <v>3294</v>
      </c>
      <c r="F48" s="400">
        <f t="shared" si="1"/>
        <v>3570</v>
      </c>
      <c r="G48" s="401">
        <v>0</v>
      </c>
      <c r="H48" s="401">
        <v>0</v>
      </c>
      <c r="I48" s="401">
        <f t="shared" si="2"/>
        <v>2691</v>
      </c>
      <c r="J48" s="400">
        <f>'AT11A_KS-District wise'!F50</f>
        <v>2691</v>
      </c>
      <c r="K48" s="401">
        <v>0</v>
      </c>
      <c r="L48" s="401">
        <v>0</v>
      </c>
      <c r="M48" s="401">
        <f>'AT11A_KS-District wise'!P50</f>
        <v>194</v>
      </c>
      <c r="N48" s="400">
        <f t="shared" si="3"/>
        <v>194</v>
      </c>
      <c r="O48" s="401">
        <f t="shared" si="15"/>
        <v>6</v>
      </c>
      <c r="P48" s="401">
        <f t="shared" si="16"/>
        <v>270</v>
      </c>
      <c r="Q48" s="401">
        <f t="shared" si="17"/>
        <v>409</v>
      </c>
      <c r="R48" s="400">
        <f t="shared" si="7"/>
        <v>685</v>
      </c>
      <c r="S48" s="401">
        <f>'AT11A_KS-District wise'!J50+'AT11A_KS-District wise'!L50</f>
        <v>0</v>
      </c>
      <c r="T48" s="401">
        <v>108</v>
      </c>
      <c r="U48" s="401">
        <v>83</v>
      </c>
      <c r="V48" s="401">
        <v>3</v>
      </c>
      <c r="W48" s="400">
        <f t="shared" si="8"/>
        <v>194</v>
      </c>
      <c r="X48" s="401">
        <v>218</v>
      </c>
      <c r="Y48" s="401">
        <v>3</v>
      </c>
      <c r="Z48" s="400">
        <f t="shared" si="9"/>
        <v>221</v>
      </c>
      <c r="AA48" s="401">
        <v>0</v>
      </c>
      <c r="AB48" s="401"/>
      <c r="AC48" s="401">
        <v>0</v>
      </c>
      <c r="AD48" s="401">
        <v>0</v>
      </c>
      <c r="AE48" s="401">
        <f t="shared" si="10"/>
        <v>270</v>
      </c>
      <c r="AF48" s="400">
        <f t="shared" si="11"/>
        <v>270</v>
      </c>
      <c r="AG48" s="464">
        <f t="shared" si="12"/>
        <v>0</v>
      </c>
      <c r="AH48" s="464">
        <f>N48-'AT11A_KS-District wise'!P50</f>
        <v>0</v>
      </c>
      <c r="AI48" s="464">
        <f>J48-'AT11A_KS-District wise'!F50</f>
        <v>0</v>
      </c>
      <c r="AM48" s="427">
        <f t="shared" si="13"/>
        <v>0</v>
      </c>
      <c r="AN48" s="427">
        <f t="shared" si="14"/>
        <v>0</v>
      </c>
    </row>
    <row r="49" spans="1:40" ht="12.75" x14ac:dyDescent="0.2">
      <c r="A49" s="379">
        <f>AT3A_Schools_PS!A49</f>
        <v>40</v>
      </c>
      <c r="B49" s="379" t="str">
        <f>AT3A_Schools_PS!B49</f>
        <v>40-JHANSI</v>
      </c>
      <c r="C49" s="401">
        <v>13</v>
      </c>
      <c r="D49" s="401">
        <v>70</v>
      </c>
      <c r="E49" s="401">
        <v>1764</v>
      </c>
      <c r="F49" s="400">
        <f t="shared" si="1"/>
        <v>1847</v>
      </c>
      <c r="G49" s="401">
        <v>12</v>
      </c>
      <c r="H49" s="401">
        <v>0</v>
      </c>
      <c r="I49" s="401">
        <f t="shared" si="2"/>
        <v>1263</v>
      </c>
      <c r="J49" s="400">
        <f>'AT11A_KS-District wise'!F51</f>
        <v>1275</v>
      </c>
      <c r="K49" s="401">
        <v>0</v>
      </c>
      <c r="L49" s="401">
        <v>0</v>
      </c>
      <c r="M49" s="401">
        <f>'AT11A_KS-District wise'!P51</f>
        <v>96</v>
      </c>
      <c r="N49" s="400">
        <f t="shared" si="3"/>
        <v>96</v>
      </c>
      <c r="O49" s="401">
        <f t="shared" si="15"/>
        <v>1</v>
      </c>
      <c r="P49" s="401">
        <f t="shared" si="16"/>
        <v>70</v>
      </c>
      <c r="Q49" s="401">
        <f t="shared" si="17"/>
        <v>405</v>
      </c>
      <c r="R49" s="400">
        <f t="shared" si="7"/>
        <v>476</v>
      </c>
      <c r="S49" s="401">
        <f>'AT11A_KS-District wise'!J51+'AT11A_KS-District wise'!L51</f>
        <v>4</v>
      </c>
      <c r="T49" s="401">
        <v>230</v>
      </c>
      <c r="U49" s="401">
        <v>0</v>
      </c>
      <c r="V49" s="401">
        <v>1</v>
      </c>
      <c r="W49" s="400">
        <f t="shared" si="8"/>
        <v>231</v>
      </c>
      <c r="X49" s="401">
        <v>175</v>
      </c>
      <c r="Y49" s="401">
        <v>0</v>
      </c>
      <c r="Z49" s="400">
        <f t="shared" si="9"/>
        <v>175</v>
      </c>
      <c r="AA49" s="401">
        <v>0</v>
      </c>
      <c r="AB49" s="401"/>
      <c r="AC49" s="401">
        <v>0</v>
      </c>
      <c r="AD49" s="401">
        <v>0</v>
      </c>
      <c r="AE49" s="401">
        <f t="shared" si="10"/>
        <v>70</v>
      </c>
      <c r="AF49" s="400">
        <f t="shared" si="11"/>
        <v>70</v>
      </c>
      <c r="AG49" s="464">
        <f t="shared" si="12"/>
        <v>0</v>
      </c>
      <c r="AH49" s="464">
        <f>N49-'AT11A_KS-District wise'!P51</f>
        <v>0</v>
      </c>
      <c r="AI49" s="464">
        <f>J49-'AT11A_KS-District wise'!F51</f>
        <v>0</v>
      </c>
      <c r="AM49" s="427">
        <f t="shared" si="13"/>
        <v>0</v>
      </c>
      <c r="AN49" s="427">
        <f t="shared" si="14"/>
        <v>0</v>
      </c>
    </row>
    <row r="50" spans="1:40" ht="12.75" x14ac:dyDescent="0.2">
      <c r="A50" s="379">
        <f>AT3A_Schools_PS!A50</f>
        <v>41</v>
      </c>
      <c r="B50" s="379" t="str">
        <f>AT3A_Schools_PS!B50</f>
        <v>41-KANNAUJ</v>
      </c>
      <c r="C50" s="401">
        <v>2</v>
      </c>
      <c r="D50" s="401">
        <v>97</v>
      </c>
      <c r="E50" s="401">
        <v>1653</v>
      </c>
      <c r="F50" s="400">
        <f t="shared" si="1"/>
        <v>1752</v>
      </c>
      <c r="G50" s="401">
        <v>2</v>
      </c>
      <c r="H50" s="401">
        <v>0</v>
      </c>
      <c r="I50" s="401">
        <f t="shared" si="2"/>
        <v>1258</v>
      </c>
      <c r="J50" s="400">
        <f>'AT11A_KS-District wise'!F52</f>
        <v>1260</v>
      </c>
      <c r="K50" s="401">
        <v>0</v>
      </c>
      <c r="L50" s="401">
        <v>0</v>
      </c>
      <c r="M50" s="401">
        <f>'AT11A_KS-District wise'!P52</f>
        <v>216</v>
      </c>
      <c r="N50" s="400">
        <f t="shared" si="3"/>
        <v>216</v>
      </c>
      <c r="O50" s="401">
        <f t="shared" si="15"/>
        <v>0</v>
      </c>
      <c r="P50" s="401">
        <f t="shared" si="16"/>
        <v>97</v>
      </c>
      <c r="Q50" s="401">
        <f t="shared" si="17"/>
        <v>179</v>
      </c>
      <c r="R50" s="400">
        <f t="shared" si="7"/>
        <v>276</v>
      </c>
      <c r="S50" s="401">
        <f>'AT11A_KS-District wise'!J52+'AT11A_KS-District wise'!L52</f>
        <v>0</v>
      </c>
      <c r="T50" s="401">
        <v>9</v>
      </c>
      <c r="U50" s="401">
        <v>2</v>
      </c>
      <c r="V50" s="401">
        <v>0</v>
      </c>
      <c r="W50" s="400">
        <f t="shared" si="8"/>
        <v>11</v>
      </c>
      <c r="X50" s="401">
        <v>168</v>
      </c>
      <c r="Y50" s="401">
        <v>0</v>
      </c>
      <c r="Z50" s="400">
        <f t="shared" si="9"/>
        <v>168</v>
      </c>
      <c r="AA50" s="401">
        <v>0</v>
      </c>
      <c r="AB50" s="401"/>
      <c r="AC50" s="401">
        <v>0</v>
      </c>
      <c r="AD50" s="401">
        <v>0</v>
      </c>
      <c r="AE50" s="401">
        <f t="shared" si="10"/>
        <v>97</v>
      </c>
      <c r="AF50" s="400">
        <f t="shared" si="11"/>
        <v>97</v>
      </c>
      <c r="AG50" s="464">
        <f t="shared" si="12"/>
        <v>0</v>
      </c>
      <c r="AH50" s="464">
        <f>N50-'AT11A_KS-District wise'!P52</f>
        <v>0</v>
      </c>
      <c r="AI50" s="464">
        <f>J50-'AT11A_KS-District wise'!F52</f>
        <v>0</v>
      </c>
      <c r="AM50" s="427">
        <f t="shared" si="13"/>
        <v>0</v>
      </c>
      <c r="AN50" s="427">
        <f t="shared" si="14"/>
        <v>0</v>
      </c>
    </row>
    <row r="51" spans="1:40" ht="12.75" x14ac:dyDescent="0.2">
      <c r="A51" s="379">
        <f>AT3A_Schools_PS!A51</f>
        <v>42</v>
      </c>
      <c r="B51" s="379" t="str">
        <f>AT3A_Schools_PS!B51</f>
        <v>42-KANPUR DEHAT</v>
      </c>
      <c r="C51" s="401">
        <v>2</v>
      </c>
      <c r="D51" s="401">
        <v>99</v>
      </c>
      <c r="E51" s="401">
        <v>2278</v>
      </c>
      <c r="F51" s="400">
        <f t="shared" si="1"/>
        <v>2379</v>
      </c>
      <c r="G51" s="401">
        <v>2</v>
      </c>
      <c r="H51" s="401">
        <v>0</v>
      </c>
      <c r="I51" s="401">
        <f t="shared" si="2"/>
        <v>1543</v>
      </c>
      <c r="J51" s="400">
        <f>'AT11A_KS-District wise'!F53</f>
        <v>1545</v>
      </c>
      <c r="K51" s="401">
        <v>0</v>
      </c>
      <c r="L51" s="401">
        <v>0</v>
      </c>
      <c r="M51" s="401">
        <f>'AT11A_KS-District wise'!P53</f>
        <v>198</v>
      </c>
      <c r="N51" s="400">
        <f t="shared" si="3"/>
        <v>198</v>
      </c>
      <c r="O51" s="401">
        <f t="shared" si="15"/>
        <v>0</v>
      </c>
      <c r="P51" s="401">
        <f t="shared" si="16"/>
        <v>99</v>
      </c>
      <c r="Q51" s="401">
        <f t="shared" si="17"/>
        <v>537</v>
      </c>
      <c r="R51" s="400">
        <f t="shared" si="7"/>
        <v>636</v>
      </c>
      <c r="S51" s="401">
        <f>'AT11A_KS-District wise'!J53+'AT11A_KS-District wise'!L53</f>
        <v>258</v>
      </c>
      <c r="T51" s="401">
        <v>162</v>
      </c>
      <c r="U51" s="401">
        <v>96</v>
      </c>
      <c r="V51" s="401">
        <v>0</v>
      </c>
      <c r="W51" s="400">
        <f t="shared" si="8"/>
        <v>258</v>
      </c>
      <c r="X51" s="401">
        <v>279</v>
      </c>
      <c r="Y51" s="401">
        <v>0</v>
      </c>
      <c r="Z51" s="400">
        <f t="shared" si="9"/>
        <v>279</v>
      </c>
      <c r="AA51" s="401">
        <v>0</v>
      </c>
      <c r="AB51" s="401"/>
      <c r="AC51" s="401">
        <v>0</v>
      </c>
      <c r="AD51" s="401">
        <v>0</v>
      </c>
      <c r="AE51" s="401">
        <f t="shared" si="10"/>
        <v>99</v>
      </c>
      <c r="AF51" s="400">
        <f t="shared" si="11"/>
        <v>99</v>
      </c>
      <c r="AG51" s="464">
        <f t="shared" si="12"/>
        <v>0</v>
      </c>
      <c r="AH51" s="464">
        <f>N51-'AT11A_KS-District wise'!P53</f>
        <v>0</v>
      </c>
      <c r="AI51" s="464">
        <f>J51-'AT11A_KS-District wise'!F53</f>
        <v>0</v>
      </c>
      <c r="AM51" s="427">
        <f t="shared" si="13"/>
        <v>0</v>
      </c>
      <c r="AN51" s="427">
        <f t="shared" si="14"/>
        <v>0</v>
      </c>
    </row>
    <row r="52" spans="1:40" ht="12.75" x14ac:dyDescent="0.2">
      <c r="A52" s="379">
        <f>AT3A_Schools_PS!A52</f>
        <v>43</v>
      </c>
      <c r="B52" s="379" t="str">
        <f>AT3A_Schools_PS!B52</f>
        <v>43-KANPUR NAGAR</v>
      </c>
      <c r="C52" s="401">
        <v>6</v>
      </c>
      <c r="D52" s="401">
        <v>197</v>
      </c>
      <c r="E52" s="401">
        <v>2244</v>
      </c>
      <c r="F52" s="400">
        <f t="shared" si="1"/>
        <v>2447</v>
      </c>
      <c r="G52" s="401">
        <v>5</v>
      </c>
      <c r="H52" s="401">
        <v>0</v>
      </c>
      <c r="I52" s="401">
        <f t="shared" si="2"/>
        <v>1499</v>
      </c>
      <c r="J52" s="400">
        <f>'AT11A_KS-District wise'!F54</f>
        <v>1504</v>
      </c>
      <c r="K52" s="401">
        <v>1</v>
      </c>
      <c r="L52" s="401">
        <v>0</v>
      </c>
      <c r="M52" s="401">
        <v>94</v>
      </c>
      <c r="N52" s="400">
        <f t="shared" si="3"/>
        <v>95</v>
      </c>
      <c r="O52" s="401">
        <f t="shared" si="15"/>
        <v>0</v>
      </c>
      <c r="P52" s="401">
        <f t="shared" si="16"/>
        <v>197</v>
      </c>
      <c r="Q52" s="401">
        <f t="shared" si="17"/>
        <v>651</v>
      </c>
      <c r="R52" s="400">
        <f t="shared" si="7"/>
        <v>848</v>
      </c>
      <c r="S52" s="401">
        <f>'AT11A_KS-District wise'!J54+'AT11A_KS-District wise'!L54</f>
        <v>0</v>
      </c>
      <c r="T52" s="401">
        <v>260</v>
      </c>
      <c r="U52" s="401">
        <v>8</v>
      </c>
      <c r="V52" s="401">
        <v>0</v>
      </c>
      <c r="W52" s="400">
        <f t="shared" si="8"/>
        <v>268</v>
      </c>
      <c r="X52" s="401">
        <v>375</v>
      </c>
      <c r="Y52" s="401">
        <v>0</v>
      </c>
      <c r="Z52" s="400">
        <f t="shared" si="9"/>
        <v>375</v>
      </c>
      <c r="AA52" s="401">
        <v>1</v>
      </c>
      <c r="AB52" s="401">
        <v>0</v>
      </c>
      <c r="AC52" s="401">
        <v>7</v>
      </c>
      <c r="AD52" s="401">
        <v>0</v>
      </c>
      <c r="AE52" s="401">
        <f t="shared" si="10"/>
        <v>197</v>
      </c>
      <c r="AF52" s="400">
        <f t="shared" si="11"/>
        <v>205</v>
      </c>
      <c r="AG52" s="464">
        <f t="shared" si="12"/>
        <v>0</v>
      </c>
      <c r="AH52" s="464">
        <f>N52-'AT11A_KS-District wise'!P54</f>
        <v>0</v>
      </c>
      <c r="AI52" s="464">
        <f>J52-'AT11A_KS-District wise'!F54</f>
        <v>0</v>
      </c>
      <c r="AJ52" s="387">
        <v>1</v>
      </c>
      <c r="AK52" s="387">
        <v>7</v>
      </c>
      <c r="AL52" s="387">
        <v>0</v>
      </c>
      <c r="AM52" s="427">
        <f t="shared" si="13"/>
        <v>8</v>
      </c>
      <c r="AN52" s="427">
        <f t="shared" si="14"/>
        <v>0</v>
      </c>
    </row>
    <row r="53" spans="1:40" ht="12.75" x14ac:dyDescent="0.2">
      <c r="A53" s="379">
        <f>AT3A_Schools_PS!A53</f>
        <v>44</v>
      </c>
      <c r="B53" s="379" t="str">
        <f>AT3A_Schools_PS!B53</f>
        <v>44-KAAS GANJ</v>
      </c>
      <c r="C53" s="401">
        <v>2</v>
      </c>
      <c r="D53" s="401">
        <v>59</v>
      </c>
      <c r="E53" s="401">
        <v>1434</v>
      </c>
      <c r="F53" s="400">
        <f t="shared" si="1"/>
        <v>1495</v>
      </c>
      <c r="G53" s="401">
        <v>2</v>
      </c>
      <c r="H53" s="401">
        <v>0</v>
      </c>
      <c r="I53" s="401">
        <f t="shared" si="2"/>
        <v>1130</v>
      </c>
      <c r="J53" s="400">
        <f>'AT11A_KS-District wise'!F55</f>
        <v>1132</v>
      </c>
      <c r="K53" s="401">
        <v>0</v>
      </c>
      <c r="L53" s="401">
        <v>0</v>
      </c>
      <c r="M53" s="401">
        <f>'AT11A_KS-District wise'!P55</f>
        <v>84</v>
      </c>
      <c r="N53" s="400">
        <f t="shared" si="3"/>
        <v>84</v>
      </c>
      <c r="O53" s="401">
        <f t="shared" si="15"/>
        <v>0</v>
      </c>
      <c r="P53" s="401">
        <f t="shared" si="16"/>
        <v>59</v>
      </c>
      <c r="Q53" s="401">
        <f t="shared" si="17"/>
        <v>220</v>
      </c>
      <c r="R53" s="400">
        <f t="shared" si="7"/>
        <v>279</v>
      </c>
      <c r="S53" s="401">
        <f>'AT11A_KS-District wise'!J55+'AT11A_KS-District wise'!L55</f>
        <v>172</v>
      </c>
      <c r="T53" s="401">
        <v>28</v>
      </c>
      <c r="U53" s="401">
        <v>2</v>
      </c>
      <c r="V53" s="401">
        <v>0</v>
      </c>
      <c r="W53" s="400">
        <f t="shared" si="8"/>
        <v>30</v>
      </c>
      <c r="X53" s="401">
        <v>190</v>
      </c>
      <c r="Y53" s="401">
        <v>0</v>
      </c>
      <c r="Z53" s="400">
        <f t="shared" si="9"/>
        <v>190</v>
      </c>
      <c r="AA53" s="401">
        <v>0</v>
      </c>
      <c r="AB53" s="401"/>
      <c r="AC53" s="401">
        <v>0</v>
      </c>
      <c r="AD53" s="401">
        <v>0</v>
      </c>
      <c r="AE53" s="401">
        <f t="shared" si="10"/>
        <v>59</v>
      </c>
      <c r="AF53" s="400">
        <f t="shared" si="11"/>
        <v>59</v>
      </c>
      <c r="AG53" s="464">
        <f t="shared" si="12"/>
        <v>0</v>
      </c>
      <c r="AH53" s="464">
        <f>N53-'AT11A_KS-District wise'!P55</f>
        <v>0</v>
      </c>
      <c r="AI53" s="464">
        <f>J53-'AT11A_KS-District wise'!F55</f>
        <v>0</v>
      </c>
      <c r="AM53" s="427">
        <f t="shared" si="13"/>
        <v>0</v>
      </c>
      <c r="AN53" s="427">
        <f t="shared" si="14"/>
        <v>0</v>
      </c>
    </row>
    <row r="54" spans="1:40" ht="12.75" x14ac:dyDescent="0.2">
      <c r="A54" s="379">
        <f>AT3A_Schools_PS!A54</f>
        <v>45</v>
      </c>
      <c r="B54" s="379" t="str">
        <f>AT3A_Schools_PS!B54</f>
        <v>45-KAUSHAMBI</v>
      </c>
      <c r="C54" s="401">
        <v>2</v>
      </c>
      <c r="D54" s="401">
        <v>58</v>
      </c>
      <c r="E54" s="401">
        <v>1411</v>
      </c>
      <c r="F54" s="400">
        <f t="shared" si="1"/>
        <v>1471</v>
      </c>
      <c r="G54" s="401">
        <v>2</v>
      </c>
      <c r="H54" s="401">
        <v>0</v>
      </c>
      <c r="I54" s="401">
        <f t="shared" si="2"/>
        <v>1123</v>
      </c>
      <c r="J54" s="400">
        <f>'AT11A_KS-District wise'!F56</f>
        <v>1125</v>
      </c>
      <c r="K54" s="401">
        <v>0</v>
      </c>
      <c r="L54" s="401">
        <v>0</v>
      </c>
      <c r="M54" s="401">
        <f>'AT11A_KS-District wise'!P56</f>
        <v>58</v>
      </c>
      <c r="N54" s="400">
        <f t="shared" si="3"/>
        <v>58</v>
      </c>
      <c r="O54" s="401">
        <f t="shared" si="15"/>
        <v>0</v>
      </c>
      <c r="P54" s="401">
        <f t="shared" si="16"/>
        <v>58</v>
      </c>
      <c r="Q54" s="401">
        <f t="shared" si="17"/>
        <v>230</v>
      </c>
      <c r="R54" s="400">
        <f t="shared" si="7"/>
        <v>288</v>
      </c>
      <c r="S54" s="401">
        <f>'AT11A_KS-District wise'!J56+'AT11A_KS-District wise'!L56</f>
        <v>0</v>
      </c>
      <c r="T54" s="401"/>
      <c r="U54" s="401"/>
      <c r="V54" s="401"/>
      <c r="W54" s="400">
        <f t="shared" si="8"/>
        <v>0</v>
      </c>
      <c r="X54" s="401"/>
      <c r="Y54" s="401"/>
      <c r="Z54" s="400">
        <f t="shared" si="9"/>
        <v>0</v>
      </c>
      <c r="AA54" s="401"/>
      <c r="AB54" s="401">
        <v>172</v>
      </c>
      <c r="AC54" s="401">
        <v>58</v>
      </c>
      <c r="AD54" s="401"/>
      <c r="AE54" s="401">
        <f t="shared" si="10"/>
        <v>58</v>
      </c>
      <c r="AF54" s="400">
        <f t="shared" si="11"/>
        <v>288</v>
      </c>
      <c r="AG54" s="464">
        <f t="shared" si="12"/>
        <v>0</v>
      </c>
      <c r="AH54" s="464">
        <f>N54-'AT11A_KS-District wise'!P56</f>
        <v>0</v>
      </c>
      <c r="AI54" s="464">
        <f>J54-'AT11A_KS-District wise'!F56</f>
        <v>0</v>
      </c>
      <c r="AJ54" s="387">
        <v>0</v>
      </c>
      <c r="AK54" s="387">
        <v>58</v>
      </c>
      <c r="AL54" s="387">
        <v>0</v>
      </c>
      <c r="AM54" s="427">
        <f t="shared" si="13"/>
        <v>58</v>
      </c>
      <c r="AN54" s="427">
        <f t="shared" si="14"/>
        <v>0</v>
      </c>
    </row>
    <row r="55" spans="1:40" ht="12.75" x14ac:dyDescent="0.2">
      <c r="A55" s="379">
        <f>AT3A_Schools_PS!A55</f>
        <v>46</v>
      </c>
      <c r="B55" s="379" t="str">
        <f>AT3A_Schools_PS!B55</f>
        <v>46-KUSHINAGAR</v>
      </c>
      <c r="C55" s="401">
        <v>3</v>
      </c>
      <c r="D55" s="401">
        <v>136</v>
      </c>
      <c r="E55" s="401">
        <v>3001</v>
      </c>
      <c r="F55" s="400">
        <f t="shared" si="1"/>
        <v>3140</v>
      </c>
      <c r="G55" s="401">
        <v>3</v>
      </c>
      <c r="H55" s="401">
        <v>0</v>
      </c>
      <c r="I55" s="401">
        <f t="shared" si="2"/>
        <v>2068</v>
      </c>
      <c r="J55" s="400">
        <f>'AT11A_KS-District wise'!F57</f>
        <v>2071</v>
      </c>
      <c r="K55" s="401">
        <v>0</v>
      </c>
      <c r="L55" s="401">
        <v>0</v>
      </c>
      <c r="M55" s="401">
        <f>'AT11A_KS-District wise'!P57</f>
        <v>477</v>
      </c>
      <c r="N55" s="400">
        <f t="shared" si="3"/>
        <v>477</v>
      </c>
      <c r="O55" s="401">
        <f t="shared" si="15"/>
        <v>0</v>
      </c>
      <c r="P55" s="401">
        <f t="shared" si="16"/>
        <v>136</v>
      </c>
      <c r="Q55" s="401">
        <f t="shared" si="17"/>
        <v>456</v>
      </c>
      <c r="R55" s="400">
        <f t="shared" si="7"/>
        <v>592</v>
      </c>
      <c r="S55" s="401">
        <f>'AT11A_KS-District wise'!J57+'AT11A_KS-District wise'!L57</f>
        <v>0</v>
      </c>
      <c r="T55" s="401">
        <v>26</v>
      </c>
      <c r="U55" s="401">
        <v>110</v>
      </c>
      <c r="V55" s="401">
        <v>0</v>
      </c>
      <c r="W55" s="400">
        <f t="shared" si="8"/>
        <v>136</v>
      </c>
      <c r="X55" s="401">
        <v>320</v>
      </c>
      <c r="Y55" s="401">
        <v>0</v>
      </c>
      <c r="Z55" s="400">
        <f t="shared" si="9"/>
        <v>320</v>
      </c>
      <c r="AA55" s="401">
        <v>0</v>
      </c>
      <c r="AB55" s="379">
        <v>0</v>
      </c>
      <c r="AC55" s="401">
        <v>0</v>
      </c>
      <c r="AD55" s="401">
        <v>0</v>
      </c>
      <c r="AE55" s="401">
        <f t="shared" si="10"/>
        <v>136</v>
      </c>
      <c r="AF55" s="400">
        <f t="shared" si="11"/>
        <v>136</v>
      </c>
      <c r="AG55" s="464">
        <f t="shared" si="12"/>
        <v>0</v>
      </c>
      <c r="AH55" s="464">
        <f>N55-'AT11A_KS-District wise'!P57</f>
        <v>0</v>
      </c>
      <c r="AI55" s="464">
        <f>J55-'AT11A_KS-District wise'!F57</f>
        <v>0</v>
      </c>
      <c r="AM55" s="427">
        <f t="shared" si="13"/>
        <v>0</v>
      </c>
      <c r="AN55" s="427">
        <f t="shared" si="14"/>
        <v>0</v>
      </c>
    </row>
    <row r="56" spans="1:40" ht="12.75" x14ac:dyDescent="0.2">
      <c r="A56" s="379">
        <f>AT3A_Schools_PS!A56</f>
        <v>47</v>
      </c>
      <c r="B56" s="379" t="str">
        <f>AT3A_Schools_PS!B56</f>
        <v>47-LAKHIMPUR KHERI</v>
      </c>
      <c r="C56" s="401">
        <v>13</v>
      </c>
      <c r="D56" s="401">
        <v>65</v>
      </c>
      <c r="E56" s="401">
        <v>3850</v>
      </c>
      <c r="F56" s="400">
        <f t="shared" si="1"/>
        <v>3928</v>
      </c>
      <c r="G56" s="401">
        <v>7</v>
      </c>
      <c r="H56" s="401">
        <v>0</v>
      </c>
      <c r="I56" s="401">
        <f t="shared" si="2"/>
        <v>3010</v>
      </c>
      <c r="J56" s="400">
        <f>'AT11A_KS-District wise'!F58</f>
        <v>3017</v>
      </c>
      <c r="K56" s="401">
        <v>0</v>
      </c>
      <c r="L56" s="401">
        <v>0</v>
      </c>
      <c r="M56" s="401">
        <f>'AT11A_KS-District wise'!P58</f>
        <v>521</v>
      </c>
      <c r="N56" s="400">
        <f t="shared" si="3"/>
        <v>521</v>
      </c>
      <c r="O56" s="401">
        <f t="shared" si="15"/>
        <v>6</v>
      </c>
      <c r="P56" s="401">
        <f t="shared" si="16"/>
        <v>65</v>
      </c>
      <c r="Q56" s="401">
        <f t="shared" si="17"/>
        <v>319</v>
      </c>
      <c r="R56" s="400">
        <f t="shared" si="7"/>
        <v>390</v>
      </c>
      <c r="S56" s="401">
        <f>'AT11A_KS-District wise'!J58+'AT11A_KS-District wise'!L58</f>
        <v>0</v>
      </c>
      <c r="T56" s="401">
        <v>7</v>
      </c>
      <c r="U56" s="401">
        <v>2</v>
      </c>
      <c r="V56" s="401">
        <v>6</v>
      </c>
      <c r="W56" s="400">
        <f t="shared" si="8"/>
        <v>15</v>
      </c>
      <c r="X56" s="401">
        <v>310</v>
      </c>
      <c r="Y56" s="401">
        <v>0</v>
      </c>
      <c r="Z56" s="400">
        <f t="shared" si="9"/>
        <v>310</v>
      </c>
      <c r="AA56" s="401">
        <v>0</v>
      </c>
      <c r="AB56" s="379"/>
      <c r="AC56" s="401">
        <v>0</v>
      </c>
      <c r="AD56" s="401">
        <v>0</v>
      </c>
      <c r="AE56" s="401">
        <f t="shared" si="10"/>
        <v>65</v>
      </c>
      <c r="AF56" s="400">
        <f t="shared" si="11"/>
        <v>65</v>
      </c>
      <c r="AG56" s="464">
        <f t="shared" si="12"/>
        <v>0</v>
      </c>
      <c r="AH56" s="464">
        <f>N56-'AT11A_KS-District wise'!P58</f>
        <v>0</v>
      </c>
      <c r="AI56" s="464">
        <f>J56-'AT11A_KS-District wise'!F58</f>
        <v>0</v>
      </c>
      <c r="AM56" s="427">
        <f t="shared" si="13"/>
        <v>0</v>
      </c>
      <c r="AN56" s="427">
        <f t="shared" si="14"/>
        <v>0</v>
      </c>
    </row>
    <row r="57" spans="1:40" ht="12.75" x14ac:dyDescent="0.2">
      <c r="A57" s="379">
        <f>AT3A_Schools_PS!A57</f>
        <v>48</v>
      </c>
      <c r="B57" s="379" t="str">
        <f>AT3A_Schools_PS!B57</f>
        <v>48-LALITPUR</v>
      </c>
      <c r="C57" s="401">
        <v>7</v>
      </c>
      <c r="D57" s="401">
        <v>9</v>
      </c>
      <c r="E57" s="401">
        <v>1546</v>
      </c>
      <c r="F57" s="400">
        <f t="shared" si="1"/>
        <v>1562</v>
      </c>
      <c r="G57" s="401">
        <v>7</v>
      </c>
      <c r="H57" s="401">
        <v>0</v>
      </c>
      <c r="I57" s="401">
        <f t="shared" si="2"/>
        <v>1076</v>
      </c>
      <c r="J57" s="400">
        <f>'AT11A_KS-District wise'!F59</f>
        <v>1083</v>
      </c>
      <c r="K57" s="401">
        <v>0</v>
      </c>
      <c r="L57" s="401">
        <v>0</v>
      </c>
      <c r="M57" s="401">
        <f>'AT11A_KS-District wise'!P59</f>
        <v>311</v>
      </c>
      <c r="N57" s="400">
        <f t="shared" si="3"/>
        <v>311</v>
      </c>
      <c r="O57" s="401">
        <f t="shared" si="15"/>
        <v>0</v>
      </c>
      <c r="P57" s="401">
        <f t="shared" si="16"/>
        <v>9</v>
      </c>
      <c r="Q57" s="401">
        <f t="shared" si="17"/>
        <v>159</v>
      </c>
      <c r="R57" s="400">
        <f t="shared" si="7"/>
        <v>168</v>
      </c>
      <c r="S57" s="401">
        <f>'AT11A_KS-District wise'!J59+'AT11A_KS-District wise'!L59</f>
        <v>1</v>
      </c>
      <c r="T57" s="401">
        <v>75</v>
      </c>
      <c r="U57" s="401">
        <v>15</v>
      </c>
      <c r="V57" s="401">
        <v>0</v>
      </c>
      <c r="W57" s="400">
        <f t="shared" si="8"/>
        <v>90</v>
      </c>
      <c r="X57" s="401">
        <v>69</v>
      </c>
      <c r="Y57" s="401">
        <v>0</v>
      </c>
      <c r="Z57" s="400">
        <f t="shared" si="9"/>
        <v>69</v>
      </c>
      <c r="AA57" s="401">
        <v>0</v>
      </c>
      <c r="AB57" s="379"/>
      <c r="AC57" s="401">
        <v>0</v>
      </c>
      <c r="AD57" s="401">
        <v>0</v>
      </c>
      <c r="AE57" s="401">
        <f t="shared" si="10"/>
        <v>9</v>
      </c>
      <c r="AF57" s="400">
        <f t="shared" si="11"/>
        <v>9</v>
      </c>
      <c r="AG57" s="464">
        <f t="shared" si="12"/>
        <v>0</v>
      </c>
      <c r="AH57" s="464">
        <f>N57-'AT11A_KS-District wise'!P59</f>
        <v>0</v>
      </c>
      <c r="AI57" s="464">
        <f>J57-'AT11A_KS-District wise'!F59</f>
        <v>0</v>
      </c>
      <c r="AM57" s="427">
        <f t="shared" si="13"/>
        <v>0</v>
      </c>
      <c r="AN57" s="427">
        <f t="shared" si="14"/>
        <v>0</v>
      </c>
    </row>
    <row r="58" spans="1:40" ht="12.75" x14ac:dyDescent="0.2">
      <c r="A58" s="379">
        <f>AT3A_Schools_PS!A58</f>
        <v>49</v>
      </c>
      <c r="B58" s="379" t="str">
        <f>AT3A_Schools_PS!B58</f>
        <v>49-LUCKNOW</v>
      </c>
      <c r="C58" s="401">
        <v>11</v>
      </c>
      <c r="D58" s="401">
        <v>167</v>
      </c>
      <c r="E58" s="401">
        <v>1839</v>
      </c>
      <c r="F58" s="400">
        <f t="shared" si="1"/>
        <v>2017</v>
      </c>
      <c r="G58" s="401">
        <v>0</v>
      </c>
      <c r="H58" s="401">
        <v>0</v>
      </c>
      <c r="I58" s="401">
        <f t="shared" si="2"/>
        <v>923</v>
      </c>
      <c r="J58" s="400">
        <f>'AT11A_KS-District wise'!F60</f>
        <v>923</v>
      </c>
      <c r="K58" s="401">
        <v>0</v>
      </c>
      <c r="L58" s="401">
        <v>0</v>
      </c>
      <c r="M58" s="401">
        <f>'AT11A_KS-District wise'!P60</f>
        <v>701</v>
      </c>
      <c r="N58" s="400">
        <f t="shared" si="3"/>
        <v>701</v>
      </c>
      <c r="O58" s="401">
        <f t="shared" si="15"/>
        <v>11</v>
      </c>
      <c r="P58" s="401">
        <f t="shared" si="16"/>
        <v>167</v>
      </c>
      <c r="Q58" s="401">
        <f t="shared" si="17"/>
        <v>215</v>
      </c>
      <c r="R58" s="400">
        <f t="shared" si="7"/>
        <v>393</v>
      </c>
      <c r="S58" s="401">
        <f>'AT11A_KS-District wise'!J60+'AT11A_KS-District wise'!L60</f>
        <v>92</v>
      </c>
      <c r="T58" s="401">
        <v>0</v>
      </c>
      <c r="U58" s="401">
        <v>0</v>
      </c>
      <c r="V58" s="401">
        <v>11</v>
      </c>
      <c r="W58" s="400">
        <f t="shared" si="8"/>
        <v>11</v>
      </c>
      <c r="X58" s="401">
        <v>215</v>
      </c>
      <c r="Y58" s="401">
        <v>0</v>
      </c>
      <c r="Z58" s="400">
        <f t="shared" si="9"/>
        <v>215</v>
      </c>
      <c r="AA58" s="401">
        <v>0</v>
      </c>
      <c r="AB58" s="379"/>
      <c r="AC58" s="401">
        <v>0</v>
      </c>
      <c r="AD58" s="401">
        <v>0</v>
      </c>
      <c r="AE58" s="401">
        <f t="shared" si="10"/>
        <v>167</v>
      </c>
      <c r="AF58" s="400">
        <f t="shared" si="11"/>
        <v>167</v>
      </c>
      <c r="AG58" s="464">
        <f t="shared" si="12"/>
        <v>0</v>
      </c>
      <c r="AH58" s="464">
        <f>N58-'AT11A_KS-District wise'!P60</f>
        <v>0</v>
      </c>
      <c r="AI58" s="464">
        <f>J58-'AT11A_KS-District wise'!F60</f>
        <v>0</v>
      </c>
      <c r="AM58" s="427">
        <f t="shared" si="13"/>
        <v>0</v>
      </c>
      <c r="AN58" s="427">
        <f t="shared" si="14"/>
        <v>0</v>
      </c>
    </row>
    <row r="59" spans="1:40" ht="12.75" x14ac:dyDescent="0.2">
      <c r="A59" s="379">
        <f>AT3A_Schools_PS!A59</f>
        <v>50</v>
      </c>
      <c r="B59" s="379" t="str">
        <f>AT3A_Schools_PS!B59</f>
        <v>50-MAHOBA</v>
      </c>
      <c r="C59" s="401">
        <v>5</v>
      </c>
      <c r="D59" s="401">
        <v>22</v>
      </c>
      <c r="E59" s="401">
        <v>1025</v>
      </c>
      <c r="F59" s="400">
        <f t="shared" si="1"/>
        <v>1052</v>
      </c>
      <c r="G59" s="401">
        <v>5</v>
      </c>
      <c r="H59" s="401">
        <v>0</v>
      </c>
      <c r="I59" s="401">
        <f t="shared" si="2"/>
        <v>850</v>
      </c>
      <c r="J59" s="400">
        <f>'AT11A_KS-District wise'!F61</f>
        <v>855</v>
      </c>
      <c r="K59" s="401">
        <v>0</v>
      </c>
      <c r="L59" s="401">
        <v>0</v>
      </c>
      <c r="M59" s="401">
        <f>'AT11A_KS-District wise'!P61</f>
        <v>16</v>
      </c>
      <c r="N59" s="400">
        <f t="shared" si="3"/>
        <v>16</v>
      </c>
      <c r="O59" s="401">
        <f t="shared" si="15"/>
        <v>0</v>
      </c>
      <c r="P59" s="401">
        <f t="shared" si="16"/>
        <v>22</v>
      </c>
      <c r="Q59" s="401">
        <f t="shared" si="17"/>
        <v>159</v>
      </c>
      <c r="R59" s="400">
        <f t="shared" si="7"/>
        <v>181</v>
      </c>
      <c r="S59" s="401">
        <f>'AT11A_KS-District wise'!J61+'AT11A_KS-District wise'!L61</f>
        <v>13</v>
      </c>
      <c r="T59" s="401">
        <v>12</v>
      </c>
      <c r="U59" s="401">
        <v>13</v>
      </c>
      <c r="V59" s="401">
        <v>0</v>
      </c>
      <c r="W59" s="400">
        <f t="shared" si="8"/>
        <v>25</v>
      </c>
      <c r="X59" s="401">
        <v>121</v>
      </c>
      <c r="Y59" s="401">
        <v>0</v>
      </c>
      <c r="Z59" s="400">
        <f t="shared" si="9"/>
        <v>121</v>
      </c>
      <c r="AA59" s="401">
        <v>13</v>
      </c>
      <c r="AB59" s="379"/>
      <c r="AC59" s="401">
        <v>0</v>
      </c>
      <c r="AD59" s="401">
        <v>0</v>
      </c>
      <c r="AE59" s="401">
        <f t="shared" si="10"/>
        <v>22</v>
      </c>
      <c r="AF59" s="400">
        <f t="shared" si="11"/>
        <v>35</v>
      </c>
      <c r="AG59" s="464">
        <f t="shared" si="12"/>
        <v>0</v>
      </c>
      <c r="AH59" s="464">
        <f>N59-'AT11A_KS-District wise'!P61</f>
        <v>0</v>
      </c>
      <c r="AI59" s="464">
        <f>J59-'AT11A_KS-District wise'!F61</f>
        <v>0</v>
      </c>
      <c r="AJ59" s="387">
        <v>13</v>
      </c>
      <c r="AK59" s="387">
        <v>0</v>
      </c>
      <c r="AL59" s="387">
        <v>0</v>
      </c>
      <c r="AM59" s="427">
        <f t="shared" si="13"/>
        <v>13</v>
      </c>
      <c r="AN59" s="427">
        <f t="shared" si="14"/>
        <v>0</v>
      </c>
    </row>
    <row r="60" spans="1:40" ht="12.75" x14ac:dyDescent="0.2">
      <c r="A60" s="379">
        <f>AT3A_Schools_PS!A60</f>
        <v>51</v>
      </c>
      <c r="B60" s="379" t="str">
        <f>AT3A_Schools_PS!B60</f>
        <v>51-MAHRAJGANJ</v>
      </c>
      <c r="C60" s="401">
        <v>5</v>
      </c>
      <c r="D60" s="401">
        <v>91</v>
      </c>
      <c r="E60" s="401">
        <v>2127</v>
      </c>
      <c r="F60" s="400">
        <f t="shared" si="1"/>
        <v>2223</v>
      </c>
      <c r="G60" s="401">
        <v>5</v>
      </c>
      <c r="H60" s="401">
        <v>0</v>
      </c>
      <c r="I60" s="401">
        <f t="shared" si="2"/>
        <v>1704</v>
      </c>
      <c r="J60" s="400">
        <f>'AT11A_KS-District wise'!F62</f>
        <v>1709</v>
      </c>
      <c r="K60" s="401">
        <v>0</v>
      </c>
      <c r="L60" s="401">
        <v>0</v>
      </c>
      <c r="M60" s="401">
        <f>'AT11A_KS-District wise'!P62</f>
        <v>242</v>
      </c>
      <c r="N60" s="400">
        <f t="shared" si="3"/>
        <v>242</v>
      </c>
      <c r="O60" s="401">
        <f t="shared" si="15"/>
        <v>0</v>
      </c>
      <c r="P60" s="401">
        <f t="shared" si="16"/>
        <v>91</v>
      </c>
      <c r="Q60" s="401">
        <f t="shared" si="17"/>
        <v>181</v>
      </c>
      <c r="R60" s="400">
        <f t="shared" si="7"/>
        <v>272</v>
      </c>
      <c r="S60" s="401">
        <f>'AT11A_KS-District wise'!J62+'AT11A_KS-District wise'!L62</f>
        <v>0</v>
      </c>
      <c r="T60" s="401">
        <v>0</v>
      </c>
      <c r="U60" s="401">
        <v>0</v>
      </c>
      <c r="V60" s="401">
        <v>0</v>
      </c>
      <c r="W60" s="400">
        <f t="shared" si="8"/>
        <v>0</v>
      </c>
      <c r="X60" s="401">
        <v>181</v>
      </c>
      <c r="Y60" s="401">
        <v>0</v>
      </c>
      <c r="Z60" s="400">
        <f t="shared" si="9"/>
        <v>181</v>
      </c>
      <c r="AA60" s="401">
        <v>0</v>
      </c>
      <c r="AB60" s="379"/>
      <c r="AC60" s="401">
        <v>0</v>
      </c>
      <c r="AD60" s="401"/>
      <c r="AE60" s="401">
        <f t="shared" si="10"/>
        <v>91</v>
      </c>
      <c r="AF60" s="400">
        <f t="shared" si="11"/>
        <v>91</v>
      </c>
      <c r="AG60" s="464">
        <f t="shared" si="12"/>
        <v>0</v>
      </c>
      <c r="AH60" s="464">
        <f>N60-'AT11A_KS-District wise'!P62</f>
        <v>0</v>
      </c>
      <c r="AI60" s="464">
        <f>J60-'AT11A_KS-District wise'!F62</f>
        <v>0</v>
      </c>
      <c r="AM60" s="427">
        <f t="shared" si="13"/>
        <v>0</v>
      </c>
      <c r="AN60" s="427">
        <f t="shared" si="14"/>
        <v>0</v>
      </c>
    </row>
    <row r="61" spans="1:40" ht="12.75" x14ac:dyDescent="0.2">
      <c r="A61" s="379">
        <f>AT3A_Schools_PS!A61</f>
        <v>52</v>
      </c>
      <c r="B61" s="379" t="str">
        <f>AT3A_Schools_PS!B61</f>
        <v>52-MAINPURI</v>
      </c>
      <c r="C61" s="401">
        <v>6</v>
      </c>
      <c r="D61" s="401">
        <v>88</v>
      </c>
      <c r="E61" s="401">
        <v>2185</v>
      </c>
      <c r="F61" s="400">
        <f t="shared" si="1"/>
        <v>2279</v>
      </c>
      <c r="G61" s="401">
        <v>6</v>
      </c>
      <c r="H61" s="401">
        <v>0</v>
      </c>
      <c r="I61" s="401">
        <f t="shared" si="2"/>
        <v>1823</v>
      </c>
      <c r="J61" s="400">
        <f>'AT11A_KS-District wise'!F63</f>
        <v>1829</v>
      </c>
      <c r="K61" s="401">
        <v>0</v>
      </c>
      <c r="L61" s="401">
        <v>0</v>
      </c>
      <c r="M61" s="401">
        <f>'AT11A_KS-District wise'!P63</f>
        <v>139</v>
      </c>
      <c r="N61" s="400">
        <f t="shared" si="3"/>
        <v>139</v>
      </c>
      <c r="O61" s="401">
        <f t="shared" si="15"/>
        <v>0</v>
      </c>
      <c r="P61" s="401">
        <f t="shared" si="16"/>
        <v>88</v>
      </c>
      <c r="Q61" s="401">
        <f t="shared" si="17"/>
        <v>223</v>
      </c>
      <c r="R61" s="400">
        <f t="shared" si="7"/>
        <v>311</v>
      </c>
      <c r="S61" s="401">
        <f>'AT11A_KS-District wise'!J63+'AT11A_KS-District wise'!L63</f>
        <v>1</v>
      </c>
      <c r="T61" s="401">
        <v>0</v>
      </c>
      <c r="U61" s="401">
        <v>3</v>
      </c>
      <c r="V61" s="401">
        <v>0</v>
      </c>
      <c r="W61" s="400">
        <f t="shared" si="8"/>
        <v>3</v>
      </c>
      <c r="X61" s="401">
        <v>220</v>
      </c>
      <c r="Y61" s="401">
        <v>0</v>
      </c>
      <c r="Z61" s="400">
        <f t="shared" si="9"/>
        <v>220</v>
      </c>
      <c r="AA61" s="401">
        <v>0</v>
      </c>
      <c r="AB61" s="379">
        <v>0</v>
      </c>
      <c r="AC61" s="401">
        <v>0</v>
      </c>
      <c r="AD61" s="401">
        <v>0</v>
      </c>
      <c r="AE61" s="401">
        <f t="shared" si="10"/>
        <v>88</v>
      </c>
      <c r="AF61" s="400">
        <f t="shared" si="11"/>
        <v>88</v>
      </c>
      <c r="AG61" s="464">
        <f t="shared" si="12"/>
        <v>0</v>
      </c>
      <c r="AH61" s="464">
        <f>N61-'AT11A_KS-District wise'!P63</f>
        <v>0</v>
      </c>
      <c r="AI61" s="464">
        <f>J61-'AT11A_KS-District wise'!F63</f>
        <v>0</v>
      </c>
      <c r="AM61" s="427">
        <f t="shared" si="13"/>
        <v>0</v>
      </c>
      <c r="AN61" s="427">
        <f t="shared" si="14"/>
        <v>0</v>
      </c>
    </row>
    <row r="62" spans="1:40" ht="12.75" x14ac:dyDescent="0.2">
      <c r="A62" s="379">
        <f>AT3A_Schools_PS!A62</f>
        <v>53</v>
      </c>
      <c r="B62" s="379" t="str">
        <f>AT3A_Schools_PS!B62</f>
        <v>53-MATHURA</v>
      </c>
      <c r="C62" s="401">
        <v>9</v>
      </c>
      <c r="D62" s="401">
        <v>121</v>
      </c>
      <c r="E62" s="401">
        <v>1945</v>
      </c>
      <c r="F62" s="400">
        <f t="shared" si="1"/>
        <v>2075</v>
      </c>
      <c r="G62" s="401">
        <v>6</v>
      </c>
      <c r="H62" s="401">
        <v>0</v>
      </c>
      <c r="I62" s="401">
        <f t="shared" si="2"/>
        <v>1045</v>
      </c>
      <c r="J62" s="400">
        <f>'AT11A_KS-District wise'!F64</f>
        <v>1051</v>
      </c>
      <c r="K62" s="401">
        <v>0</v>
      </c>
      <c r="L62" s="401">
        <v>0</v>
      </c>
      <c r="M62" s="401">
        <f>'AT11A_KS-District wise'!P64</f>
        <v>64</v>
      </c>
      <c r="N62" s="400">
        <f t="shared" si="3"/>
        <v>64</v>
      </c>
      <c r="O62" s="401">
        <f t="shared" si="15"/>
        <v>3</v>
      </c>
      <c r="P62" s="401">
        <f t="shared" si="16"/>
        <v>121</v>
      </c>
      <c r="Q62" s="401">
        <f t="shared" si="17"/>
        <v>836</v>
      </c>
      <c r="R62" s="400">
        <f t="shared" si="7"/>
        <v>960</v>
      </c>
      <c r="S62" s="401">
        <f>'AT11A_KS-District wise'!J64+'AT11A_KS-District wise'!L64</f>
        <v>819</v>
      </c>
      <c r="T62" s="401">
        <v>537</v>
      </c>
      <c r="U62" s="401">
        <v>31</v>
      </c>
      <c r="V62" s="401">
        <v>3</v>
      </c>
      <c r="W62" s="400">
        <f t="shared" si="8"/>
        <v>571</v>
      </c>
      <c r="X62" s="401">
        <v>268</v>
      </c>
      <c r="Y62" s="401">
        <v>0</v>
      </c>
      <c r="Z62" s="400">
        <f t="shared" si="9"/>
        <v>268</v>
      </c>
      <c r="AA62" s="401">
        <v>0</v>
      </c>
      <c r="AB62" s="379">
        <v>0</v>
      </c>
      <c r="AC62" s="401">
        <v>0</v>
      </c>
      <c r="AD62" s="401">
        <v>0</v>
      </c>
      <c r="AE62" s="401">
        <f t="shared" si="10"/>
        <v>121</v>
      </c>
      <c r="AF62" s="400">
        <f t="shared" si="11"/>
        <v>121</v>
      </c>
      <c r="AG62" s="464">
        <f t="shared" si="12"/>
        <v>0</v>
      </c>
      <c r="AH62" s="464">
        <f>N62-'AT11A_KS-District wise'!P64</f>
        <v>0</v>
      </c>
      <c r="AI62" s="464">
        <f>J62-'AT11A_KS-District wise'!F64</f>
        <v>0</v>
      </c>
      <c r="AM62" s="427">
        <f t="shared" si="13"/>
        <v>0</v>
      </c>
      <c r="AN62" s="427">
        <f t="shared" si="14"/>
        <v>0</v>
      </c>
    </row>
    <row r="63" spans="1:40" ht="12.75" x14ac:dyDescent="0.2">
      <c r="A63" s="379">
        <f>AT3A_Schools_PS!A63</f>
        <v>54</v>
      </c>
      <c r="B63" s="379" t="str">
        <f>AT3A_Schools_PS!B63</f>
        <v>54-MAU</v>
      </c>
      <c r="C63" s="401">
        <v>3</v>
      </c>
      <c r="D63" s="401">
        <v>217</v>
      </c>
      <c r="E63" s="401">
        <v>1502</v>
      </c>
      <c r="F63" s="400">
        <f t="shared" si="1"/>
        <v>1722</v>
      </c>
      <c r="G63" s="401">
        <v>0</v>
      </c>
      <c r="H63" s="401">
        <v>0</v>
      </c>
      <c r="I63" s="401">
        <f t="shared" si="2"/>
        <v>963</v>
      </c>
      <c r="J63" s="400">
        <f>'AT11A_KS-District wise'!F65</f>
        <v>963</v>
      </c>
      <c r="K63" s="401">
        <v>0</v>
      </c>
      <c r="L63" s="401">
        <v>0</v>
      </c>
      <c r="M63" s="401">
        <f>'AT11A_KS-District wise'!P65</f>
        <v>54</v>
      </c>
      <c r="N63" s="400">
        <f t="shared" si="3"/>
        <v>54</v>
      </c>
      <c r="O63" s="401">
        <f t="shared" si="15"/>
        <v>3</v>
      </c>
      <c r="P63" s="401">
        <f t="shared" si="16"/>
        <v>217</v>
      </c>
      <c r="Q63" s="401">
        <f t="shared" si="17"/>
        <v>485</v>
      </c>
      <c r="R63" s="400">
        <f t="shared" si="7"/>
        <v>705</v>
      </c>
      <c r="S63" s="401">
        <f>'AT11A_KS-District wise'!J65+'AT11A_KS-District wise'!L65</f>
        <v>0</v>
      </c>
      <c r="T63" s="401">
        <v>176</v>
      </c>
      <c r="U63" s="401">
        <v>32</v>
      </c>
      <c r="V63" s="401">
        <v>2</v>
      </c>
      <c r="W63" s="400">
        <f t="shared" si="8"/>
        <v>210</v>
      </c>
      <c r="X63" s="401">
        <v>277</v>
      </c>
      <c r="Y63" s="401">
        <v>1</v>
      </c>
      <c r="Z63" s="400">
        <f t="shared" si="9"/>
        <v>278</v>
      </c>
      <c r="AA63" s="401">
        <v>0</v>
      </c>
      <c r="AB63" s="379">
        <v>0</v>
      </c>
      <c r="AC63" s="401">
        <v>0</v>
      </c>
      <c r="AD63" s="401">
        <v>0</v>
      </c>
      <c r="AE63" s="401">
        <f t="shared" si="10"/>
        <v>217</v>
      </c>
      <c r="AF63" s="400">
        <f t="shared" si="11"/>
        <v>217</v>
      </c>
      <c r="AG63" s="464">
        <f t="shared" si="12"/>
        <v>0</v>
      </c>
      <c r="AH63" s="464">
        <f>N63-'AT11A_KS-District wise'!P65</f>
        <v>0</v>
      </c>
      <c r="AI63" s="464">
        <f>J63-'AT11A_KS-District wise'!F65</f>
        <v>0</v>
      </c>
      <c r="AM63" s="427">
        <f t="shared" si="13"/>
        <v>0</v>
      </c>
      <c r="AN63" s="427">
        <f t="shared" si="14"/>
        <v>0</v>
      </c>
    </row>
    <row r="64" spans="1:40" ht="12.75" x14ac:dyDescent="0.2">
      <c r="A64" s="379">
        <f>AT3A_Schools_PS!A64</f>
        <v>55</v>
      </c>
      <c r="B64" s="379" t="str">
        <f>AT3A_Schools_PS!B64</f>
        <v>55-MEERUT</v>
      </c>
      <c r="C64" s="401">
        <v>10</v>
      </c>
      <c r="D64" s="401">
        <v>183</v>
      </c>
      <c r="E64" s="401">
        <v>1342</v>
      </c>
      <c r="F64" s="400">
        <f t="shared" si="1"/>
        <v>1535</v>
      </c>
      <c r="G64" s="401">
        <v>10</v>
      </c>
      <c r="H64" s="401">
        <v>0</v>
      </c>
      <c r="I64" s="401">
        <f t="shared" si="2"/>
        <v>664</v>
      </c>
      <c r="J64" s="400">
        <f>'AT11A_KS-District wise'!F66</f>
        <v>674</v>
      </c>
      <c r="K64" s="401">
        <v>0</v>
      </c>
      <c r="L64" s="401">
        <v>0</v>
      </c>
      <c r="M64" s="401">
        <f>'AT11A_KS-District wise'!P66</f>
        <v>327</v>
      </c>
      <c r="N64" s="400">
        <f t="shared" si="3"/>
        <v>327</v>
      </c>
      <c r="O64" s="401">
        <f t="shared" si="15"/>
        <v>0</v>
      </c>
      <c r="P64" s="401">
        <f t="shared" si="16"/>
        <v>183</v>
      </c>
      <c r="Q64" s="401">
        <f t="shared" si="17"/>
        <v>351</v>
      </c>
      <c r="R64" s="400">
        <f t="shared" si="7"/>
        <v>534</v>
      </c>
      <c r="S64" s="401">
        <f>'AT11A_KS-District wise'!J66+'AT11A_KS-District wise'!L66</f>
        <v>2</v>
      </c>
      <c r="T64" s="401">
        <v>75</v>
      </c>
      <c r="U64" s="401">
        <v>80</v>
      </c>
      <c r="V64" s="401">
        <v>0</v>
      </c>
      <c r="W64" s="400">
        <f t="shared" si="8"/>
        <v>155</v>
      </c>
      <c r="X64" s="401">
        <v>177</v>
      </c>
      <c r="Y64" s="401">
        <v>0</v>
      </c>
      <c r="Z64" s="400">
        <f t="shared" si="9"/>
        <v>177</v>
      </c>
      <c r="AA64" s="401">
        <v>0</v>
      </c>
      <c r="AB64" s="401">
        <v>12</v>
      </c>
      <c r="AC64" s="401">
        <v>7</v>
      </c>
      <c r="AD64" s="401">
        <v>0</v>
      </c>
      <c r="AE64" s="401">
        <f t="shared" si="10"/>
        <v>183</v>
      </c>
      <c r="AF64" s="400">
        <f t="shared" si="11"/>
        <v>202</v>
      </c>
      <c r="AG64" s="464">
        <f t="shared" si="12"/>
        <v>0</v>
      </c>
      <c r="AH64" s="464">
        <f>N64-'AT11A_KS-District wise'!P66</f>
        <v>0</v>
      </c>
      <c r="AI64" s="464">
        <f>J64-'AT11A_KS-District wise'!F66</f>
        <v>0</v>
      </c>
      <c r="AJ64" s="387">
        <v>0</v>
      </c>
      <c r="AK64" s="387">
        <v>7</v>
      </c>
      <c r="AL64" s="387">
        <v>0</v>
      </c>
      <c r="AM64" s="427">
        <f t="shared" si="13"/>
        <v>7</v>
      </c>
      <c r="AN64" s="427">
        <f t="shared" si="14"/>
        <v>0</v>
      </c>
    </row>
    <row r="65" spans="1:40" ht="12.75" x14ac:dyDescent="0.2">
      <c r="A65" s="379">
        <f>AT3A_Schools_PS!A65</f>
        <v>56</v>
      </c>
      <c r="B65" s="379" t="str">
        <f>AT3A_Schools_PS!B65</f>
        <v>56-MIRZAPUR</v>
      </c>
      <c r="C65" s="401">
        <v>6</v>
      </c>
      <c r="D65" s="401">
        <v>76</v>
      </c>
      <c r="E65" s="401">
        <v>2196</v>
      </c>
      <c r="F65" s="400">
        <f t="shared" si="1"/>
        <v>2278</v>
      </c>
      <c r="G65" s="401">
        <v>6</v>
      </c>
      <c r="H65" s="401">
        <v>0</v>
      </c>
      <c r="I65" s="401">
        <f t="shared" si="2"/>
        <v>1439</v>
      </c>
      <c r="J65" s="400">
        <f>'AT11A_KS-District wise'!F67</f>
        <v>1445</v>
      </c>
      <c r="K65" s="401">
        <v>0</v>
      </c>
      <c r="L65" s="401">
        <v>0</v>
      </c>
      <c r="M65" s="401">
        <f>'AT11A_KS-District wise'!P67</f>
        <v>466</v>
      </c>
      <c r="N65" s="400">
        <f t="shared" si="3"/>
        <v>466</v>
      </c>
      <c r="O65" s="401">
        <f t="shared" si="15"/>
        <v>0</v>
      </c>
      <c r="P65" s="401">
        <f t="shared" si="16"/>
        <v>76</v>
      </c>
      <c r="Q65" s="401">
        <f t="shared" si="17"/>
        <v>291</v>
      </c>
      <c r="R65" s="400">
        <f t="shared" si="7"/>
        <v>367</v>
      </c>
      <c r="S65" s="401">
        <f>'AT11A_KS-District wise'!J67+'AT11A_KS-District wise'!L67</f>
        <v>0</v>
      </c>
      <c r="T65" s="401">
        <v>0</v>
      </c>
      <c r="U65" s="401">
        <v>0</v>
      </c>
      <c r="V65" s="401">
        <v>0</v>
      </c>
      <c r="W65" s="400">
        <f t="shared" si="8"/>
        <v>0</v>
      </c>
      <c r="X65" s="401">
        <v>291</v>
      </c>
      <c r="Y65" s="401">
        <v>0</v>
      </c>
      <c r="Z65" s="400">
        <f t="shared" si="9"/>
        <v>291</v>
      </c>
      <c r="AA65" s="401">
        <v>0</v>
      </c>
      <c r="AB65" s="379">
        <v>0</v>
      </c>
      <c r="AC65" s="401">
        <v>0</v>
      </c>
      <c r="AD65" s="401">
        <v>0</v>
      </c>
      <c r="AE65" s="401">
        <f t="shared" si="10"/>
        <v>76</v>
      </c>
      <c r="AF65" s="400">
        <f t="shared" si="11"/>
        <v>76</v>
      </c>
      <c r="AG65" s="464">
        <f t="shared" si="12"/>
        <v>0</v>
      </c>
      <c r="AH65" s="464">
        <f>N65-'AT11A_KS-District wise'!P67</f>
        <v>0</v>
      </c>
      <c r="AI65" s="464">
        <f>J65-'AT11A_KS-District wise'!F67</f>
        <v>0</v>
      </c>
      <c r="AM65" s="427">
        <f t="shared" si="13"/>
        <v>0</v>
      </c>
      <c r="AN65" s="427">
        <f t="shared" si="14"/>
        <v>0</v>
      </c>
    </row>
    <row r="66" spans="1:40" ht="12.75" x14ac:dyDescent="0.2">
      <c r="A66" s="379">
        <f>AT3A_Schools_PS!A66</f>
        <v>57</v>
      </c>
      <c r="B66" s="379" t="str">
        <f>AT3A_Schools_PS!B66</f>
        <v>57-MORADABAD</v>
      </c>
      <c r="C66" s="401">
        <v>12</v>
      </c>
      <c r="D66" s="401">
        <v>89</v>
      </c>
      <c r="E66" s="401">
        <v>1726</v>
      </c>
      <c r="F66" s="400">
        <f t="shared" si="1"/>
        <v>1827</v>
      </c>
      <c r="G66" s="401">
        <v>9</v>
      </c>
      <c r="H66" s="401">
        <v>0</v>
      </c>
      <c r="I66" s="401">
        <f t="shared" si="2"/>
        <v>1125</v>
      </c>
      <c r="J66" s="400">
        <f>'AT11A_KS-District wise'!F68</f>
        <v>1134</v>
      </c>
      <c r="K66" s="401">
        <v>3</v>
      </c>
      <c r="L66" s="401">
        <v>0</v>
      </c>
      <c r="M66" s="401">
        <v>30</v>
      </c>
      <c r="N66" s="400">
        <f t="shared" si="3"/>
        <v>33</v>
      </c>
      <c r="O66" s="401">
        <f t="shared" si="15"/>
        <v>0</v>
      </c>
      <c r="P66" s="401">
        <f t="shared" si="16"/>
        <v>89</v>
      </c>
      <c r="Q66" s="401">
        <f t="shared" si="17"/>
        <v>571</v>
      </c>
      <c r="R66" s="400">
        <f t="shared" si="7"/>
        <v>660</v>
      </c>
      <c r="S66" s="401">
        <f>'AT11A_KS-District wise'!J68+'AT11A_KS-District wise'!L68</f>
        <v>273</v>
      </c>
      <c r="T66" s="401">
        <v>189</v>
      </c>
      <c r="U66" s="401">
        <v>87</v>
      </c>
      <c r="V66" s="401">
        <v>0</v>
      </c>
      <c r="W66" s="400">
        <f t="shared" si="8"/>
        <v>276</v>
      </c>
      <c r="X66" s="401">
        <v>295</v>
      </c>
      <c r="Y66" s="401">
        <v>0</v>
      </c>
      <c r="Z66" s="400">
        <f t="shared" si="9"/>
        <v>295</v>
      </c>
      <c r="AA66" s="401">
        <v>0</v>
      </c>
      <c r="AB66" s="401">
        <v>0</v>
      </c>
      <c r="AC66" s="401">
        <v>0</v>
      </c>
      <c r="AD66" s="401">
        <v>0</v>
      </c>
      <c r="AE66" s="401">
        <f t="shared" si="10"/>
        <v>89</v>
      </c>
      <c r="AF66" s="400">
        <f t="shared" si="11"/>
        <v>89</v>
      </c>
      <c r="AG66" s="464">
        <f t="shared" si="12"/>
        <v>0</v>
      </c>
      <c r="AH66" s="464">
        <f>N66-'AT11A_KS-District wise'!P68</f>
        <v>0</v>
      </c>
      <c r="AI66" s="464">
        <f>J66-'AT11A_KS-District wise'!F68</f>
        <v>0</v>
      </c>
      <c r="AM66" s="427">
        <f t="shared" si="13"/>
        <v>0</v>
      </c>
      <c r="AN66" s="427">
        <f t="shared" si="14"/>
        <v>0</v>
      </c>
    </row>
    <row r="67" spans="1:40" ht="12.75" x14ac:dyDescent="0.2">
      <c r="A67" s="379">
        <f>AT3A_Schools_PS!A67</f>
        <v>58</v>
      </c>
      <c r="B67" s="379" t="str">
        <f>AT3A_Schools_PS!B67</f>
        <v>58-MUZAFFARNAGAR</v>
      </c>
      <c r="C67" s="401">
        <v>1</v>
      </c>
      <c r="D67" s="401">
        <v>121</v>
      </c>
      <c r="E67" s="401">
        <v>1262</v>
      </c>
      <c r="F67" s="400">
        <f t="shared" si="1"/>
        <v>1384</v>
      </c>
      <c r="G67" s="401">
        <v>1</v>
      </c>
      <c r="H67" s="401">
        <v>0</v>
      </c>
      <c r="I67" s="401">
        <f t="shared" si="2"/>
        <v>1052</v>
      </c>
      <c r="J67" s="400">
        <f>'AT11A_KS-District wise'!F69</f>
        <v>1053</v>
      </c>
      <c r="K67" s="401">
        <v>0</v>
      </c>
      <c r="L67" s="401">
        <v>0</v>
      </c>
      <c r="M67" s="401">
        <f>'AT11A_KS-District wise'!P69</f>
        <v>69</v>
      </c>
      <c r="N67" s="400">
        <f t="shared" si="3"/>
        <v>69</v>
      </c>
      <c r="O67" s="401">
        <f t="shared" si="15"/>
        <v>0</v>
      </c>
      <c r="P67" s="401">
        <f t="shared" si="16"/>
        <v>121</v>
      </c>
      <c r="Q67" s="401">
        <f t="shared" si="17"/>
        <v>141</v>
      </c>
      <c r="R67" s="400">
        <f t="shared" si="7"/>
        <v>262</v>
      </c>
      <c r="S67" s="401">
        <f>'AT11A_KS-District wise'!J69+'AT11A_KS-District wise'!L69</f>
        <v>0</v>
      </c>
      <c r="T67" s="401">
        <v>0</v>
      </c>
      <c r="U67" s="401">
        <v>0</v>
      </c>
      <c r="V67" s="401">
        <v>0</v>
      </c>
      <c r="W67" s="400">
        <f t="shared" si="8"/>
        <v>0</v>
      </c>
      <c r="X67" s="401">
        <v>141</v>
      </c>
      <c r="Y67" s="401">
        <v>0</v>
      </c>
      <c r="Z67" s="400">
        <f t="shared" si="9"/>
        <v>141</v>
      </c>
      <c r="AA67" s="401">
        <v>0</v>
      </c>
      <c r="AB67" s="401">
        <v>0</v>
      </c>
      <c r="AC67" s="401">
        <v>0</v>
      </c>
      <c r="AD67" s="401">
        <v>0</v>
      </c>
      <c r="AE67" s="401">
        <f t="shared" si="10"/>
        <v>121</v>
      </c>
      <c r="AF67" s="400">
        <f t="shared" si="11"/>
        <v>121</v>
      </c>
      <c r="AG67" s="464">
        <f t="shared" si="12"/>
        <v>0</v>
      </c>
      <c r="AH67" s="464">
        <f>N67-'AT11A_KS-District wise'!P69</f>
        <v>0</v>
      </c>
      <c r="AI67" s="464">
        <f>J67-'AT11A_KS-District wise'!F69</f>
        <v>0</v>
      </c>
      <c r="AM67" s="427">
        <f t="shared" si="13"/>
        <v>0</v>
      </c>
      <c r="AN67" s="427">
        <f t="shared" si="14"/>
        <v>0</v>
      </c>
    </row>
    <row r="68" spans="1:40" ht="12.75" x14ac:dyDescent="0.2">
      <c r="A68" s="379">
        <f>AT3A_Schools_PS!A68</f>
        <v>59</v>
      </c>
      <c r="B68" s="379" t="str">
        <f>AT3A_Schools_PS!B68</f>
        <v>59-PILIBHIT</v>
      </c>
      <c r="C68" s="401">
        <v>8</v>
      </c>
      <c r="D68" s="401">
        <v>34</v>
      </c>
      <c r="E68" s="401">
        <v>1801</v>
      </c>
      <c r="F68" s="400">
        <f t="shared" si="1"/>
        <v>1843</v>
      </c>
      <c r="G68" s="401">
        <v>8</v>
      </c>
      <c r="H68" s="401">
        <v>0</v>
      </c>
      <c r="I68" s="401">
        <f t="shared" si="2"/>
        <v>1386</v>
      </c>
      <c r="J68" s="400">
        <f>'AT11A_KS-District wise'!F70</f>
        <v>1394</v>
      </c>
      <c r="K68" s="401">
        <v>0</v>
      </c>
      <c r="L68" s="401">
        <v>0</v>
      </c>
      <c r="M68" s="401">
        <f>'AT11A_KS-District wise'!P70</f>
        <v>101</v>
      </c>
      <c r="N68" s="400">
        <f t="shared" si="3"/>
        <v>101</v>
      </c>
      <c r="O68" s="401">
        <f t="shared" si="15"/>
        <v>0</v>
      </c>
      <c r="P68" s="401">
        <f t="shared" si="16"/>
        <v>34</v>
      </c>
      <c r="Q68" s="401">
        <f t="shared" si="17"/>
        <v>314</v>
      </c>
      <c r="R68" s="400">
        <f t="shared" si="7"/>
        <v>348</v>
      </c>
      <c r="S68" s="401">
        <f>'AT11A_KS-District wise'!J70+'AT11A_KS-District wise'!L70</f>
        <v>51</v>
      </c>
      <c r="T68" s="401">
        <v>51</v>
      </c>
      <c r="U68" s="401">
        <v>0</v>
      </c>
      <c r="V68" s="401">
        <v>0</v>
      </c>
      <c r="W68" s="400">
        <f t="shared" si="8"/>
        <v>51</v>
      </c>
      <c r="X68" s="401">
        <v>263</v>
      </c>
      <c r="Y68" s="379">
        <v>0</v>
      </c>
      <c r="Z68" s="400">
        <f t="shared" si="9"/>
        <v>263</v>
      </c>
      <c r="AA68" s="379">
        <v>0</v>
      </c>
      <c r="AB68" s="379">
        <v>0</v>
      </c>
      <c r="AC68" s="379">
        <v>0</v>
      </c>
      <c r="AD68" s="379">
        <v>0</v>
      </c>
      <c r="AE68" s="401">
        <f t="shared" si="10"/>
        <v>34</v>
      </c>
      <c r="AF68" s="400">
        <f t="shared" si="11"/>
        <v>34</v>
      </c>
      <c r="AG68" s="464">
        <f t="shared" si="12"/>
        <v>0</v>
      </c>
      <c r="AH68" s="464">
        <f>N68-'AT11A_KS-District wise'!P70</f>
        <v>0</v>
      </c>
      <c r="AI68" s="464">
        <f>J68-'AT11A_KS-District wise'!F70</f>
        <v>0</v>
      </c>
      <c r="AM68" s="427">
        <f t="shared" si="13"/>
        <v>0</v>
      </c>
      <c r="AN68" s="427">
        <f t="shared" si="14"/>
        <v>0</v>
      </c>
    </row>
    <row r="69" spans="1:40" ht="12.75" x14ac:dyDescent="0.2">
      <c r="A69" s="379">
        <f>AT3A_Schools_PS!A69</f>
        <v>60</v>
      </c>
      <c r="B69" s="379" t="str">
        <f>AT3A_Schools_PS!B69</f>
        <v>60-PRATAPGARH</v>
      </c>
      <c r="C69" s="401">
        <v>9</v>
      </c>
      <c r="D69" s="401">
        <v>167</v>
      </c>
      <c r="E69" s="401">
        <v>2756</v>
      </c>
      <c r="F69" s="400">
        <f t="shared" si="1"/>
        <v>2932</v>
      </c>
      <c r="G69" s="401">
        <v>9</v>
      </c>
      <c r="H69" s="401">
        <v>0</v>
      </c>
      <c r="I69" s="401">
        <f t="shared" si="2"/>
        <v>2178</v>
      </c>
      <c r="J69" s="400">
        <f>'AT11A_KS-District wise'!F71</f>
        <v>2187</v>
      </c>
      <c r="K69" s="401">
        <v>0</v>
      </c>
      <c r="L69" s="401">
        <v>0</v>
      </c>
      <c r="M69" s="401">
        <f>'AT11A_KS-District wise'!P71</f>
        <v>470</v>
      </c>
      <c r="N69" s="400">
        <f t="shared" si="3"/>
        <v>470</v>
      </c>
      <c r="O69" s="401">
        <f t="shared" si="15"/>
        <v>0</v>
      </c>
      <c r="P69" s="401">
        <f t="shared" si="16"/>
        <v>167</v>
      </c>
      <c r="Q69" s="401">
        <f t="shared" si="17"/>
        <v>108</v>
      </c>
      <c r="R69" s="400">
        <f t="shared" si="7"/>
        <v>275</v>
      </c>
      <c r="S69" s="401">
        <f>'AT11A_KS-District wise'!J71+'AT11A_KS-District wise'!L71</f>
        <v>0</v>
      </c>
      <c r="T69" s="401">
        <v>40</v>
      </c>
      <c r="U69" s="401">
        <v>27</v>
      </c>
      <c r="V69" s="401">
        <v>0</v>
      </c>
      <c r="W69" s="400">
        <f t="shared" si="8"/>
        <v>67</v>
      </c>
      <c r="X69" s="401">
        <v>22</v>
      </c>
      <c r="Y69" s="401">
        <v>0</v>
      </c>
      <c r="Z69" s="400">
        <f t="shared" si="9"/>
        <v>22</v>
      </c>
      <c r="AA69" s="401">
        <v>3</v>
      </c>
      <c r="AB69" s="401">
        <v>0</v>
      </c>
      <c r="AC69" s="401">
        <v>16</v>
      </c>
      <c r="AD69" s="401">
        <v>0</v>
      </c>
      <c r="AE69" s="401">
        <f t="shared" si="10"/>
        <v>167</v>
      </c>
      <c r="AF69" s="400">
        <f t="shared" si="11"/>
        <v>186</v>
      </c>
      <c r="AG69" s="464">
        <f t="shared" si="12"/>
        <v>0</v>
      </c>
      <c r="AH69" s="464">
        <f>N69-'AT11A_KS-District wise'!P71</f>
        <v>0</v>
      </c>
      <c r="AI69" s="464">
        <f>J69-'AT11A_KS-District wise'!F71</f>
        <v>0</v>
      </c>
      <c r="AJ69" s="387">
        <v>3</v>
      </c>
      <c r="AK69" s="387">
        <v>16</v>
      </c>
      <c r="AL69" s="387">
        <v>0</v>
      </c>
      <c r="AM69" s="427">
        <f t="shared" si="13"/>
        <v>19</v>
      </c>
      <c r="AN69" s="427">
        <f t="shared" si="14"/>
        <v>0</v>
      </c>
    </row>
    <row r="70" spans="1:40" ht="12.75" x14ac:dyDescent="0.2">
      <c r="A70" s="379">
        <f>AT3A_Schools_PS!A70</f>
        <v>61</v>
      </c>
      <c r="B70" s="379" t="str">
        <f>AT3A_Schools_PS!B70</f>
        <v>61-RAI BAREILY</v>
      </c>
      <c r="C70" s="401">
        <v>7</v>
      </c>
      <c r="D70" s="401">
        <v>99</v>
      </c>
      <c r="E70" s="401">
        <v>2596</v>
      </c>
      <c r="F70" s="400">
        <f t="shared" si="1"/>
        <v>2702</v>
      </c>
      <c r="G70" s="401">
        <v>0</v>
      </c>
      <c r="H70" s="401">
        <v>0</v>
      </c>
      <c r="I70" s="401">
        <f t="shared" si="2"/>
        <v>1804</v>
      </c>
      <c r="J70" s="400">
        <f>'AT11A_KS-District wise'!F72</f>
        <v>1804</v>
      </c>
      <c r="K70" s="401">
        <v>0</v>
      </c>
      <c r="L70" s="401">
        <v>0</v>
      </c>
      <c r="M70" s="401">
        <f>'AT11A_KS-District wise'!P72</f>
        <v>29</v>
      </c>
      <c r="N70" s="400">
        <f t="shared" si="3"/>
        <v>29</v>
      </c>
      <c r="O70" s="401">
        <f t="shared" si="15"/>
        <v>7</v>
      </c>
      <c r="P70" s="401">
        <f t="shared" si="16"/>
        <v>99</v>
      </c>
      <c r="Q70" s="401">
        <f t="shared" si="17"/>
        <v>763</v>
      </c>
      <c r="R70" s="400">
        <f t="shared" si="7"/>
        <v>869</v>
      </c>
      <c r="S70" s="401">
        <f>'AT11A_KS-District wise'!J72+'AT11A_KS-District wise'!L72</f>
        <v>0</v>
      </c>
      <c r="T70" s="401">
        <v>426</v>
      </c>
      <c r="U70" s="401">
        <v>59</v>
      </c>
      <c r="V70" s="401">
        <v>0</v>
      </c>
      <c r="W70" s="400">
        <f t="shared" si="8"/>
        <v>485</v>
      </c>
      <c r="X70" s="401">
        <v>278</v>
      </c>
      <c r="Y70" s="401">
        <v>0</v>
      </c>
      <c r="Z70" s="400">
        <f t="shared" si="9"/>
        <v>278</v>
      </c>
      <c r="AA70" s="401">
        <v>0</v>
      </c>
      <c r="AB70" s="379">
        <v>7</v>
      </c>
      <c r="AC70" s="401">
        <v>0</v>
      </c>
      <c r="AD70" s="401">
        <v>0</v>
      </c>
      <c r="AE70" s="401">
        <f t="shared" si="10"/>
        <v>99</v>
      </c>
      <c r="AF70" s="400">
        <f t="shared" si="11"/>
        <v>106</v>
      </c>
      <c r="AG70" s="464">
        <f t="shared" si="12"/>
        <v>0</v>
      </c>
      <c r="AH70" s="464">
        <f>N70-'AT11A_KS-District wise'!P72</f>
        <v>0</v>
      </c>
      <c r="AI70" s="464">
        <f>J70-'AT11A_KS-District wise'!F72</f>
        <v>0</v>
      </c>
      <c r="AM70" s="427">
        <f t="shared" si="13"/>
        <v>0</v>
      </c>
      <c r="AN70" s="427">
        <f t="shared" si="14"/>
        <v>0</v>
      </c>
    </row>
    <row r="71" spans="1:40" ht="12.75" x14ac:dyDescent="0.2">
      <c r="A71" s="379">
        <f>AT3A_Schools_PS!A71</f>
        <v>62</v>
      </c>
      <c r="B71" s="379" t="str">
        <f>AT3A_Schools_PS!B71</f>
        <v>62-RAMPUR</v>
      </c>
      <c r="C71" s="401">
        <v>18</v>
      </c>
      <c r="D71" s="401">
        <v>50</v>
      </c>
      <c r="E71" s="401">
        <v>1957</v>
      </c>
      <c r="F71" s="400">
        <f t="shared" si="1"/>
        <v>2025</v>
      </c>
      <c r="G71" s="401">
        <v>18</v>
      </c>
      <c r="H71" s="401">
        <v>0</v>
      </c>
      <c r="I71" s="401">
        <f t="shared" si="2"/>
        <v>1034</v>
      </c>
      <c r="J71" s="400">
        <f>'AT11A_KS-District wise'!F73</f>
        <v>1052</v>
      </c>
      <c r="K71" s="401">
        <v>0</v>
      </c>
      <c r="L71" s="401">
        <v>0</v>
      </c>
      <c r="M71" s="401">
        <f>'AT11A_KS-District wise'!P73</f>
        <v>668</v>
      </c>
      <c r="N71" s="400">
        <f t="shared" si="3"/>
        <v>668</v>
      </c>
      <c r="O71" s="401">
        <f t="shared" si="15"/>
        <v>0</v>
      </c>
      <c r="P71" s="401">
        <f t="shared" si="16"/>
        <v>50</v>
      </c>
      <c r="Q71" s="401">
        <f t="shared" si="17"/>
        <v>255</v>
      </c>
      <c r="R71" s="400">
        <f t="shared" si="7"/>
        <v>305</v>
      </c>
      <c r="S71" s="401">
        <f>'AT11A_KS-District wise'!J73+'AT11A_KS-District wise'!L73</f>
        <v>0</v>
      </c>
      <c r="T71" s="401">
        <v>0</v>
      </c>
      <c r="U71" s="401">
        <v>0</v>
      </c>
      <c r="V71" s="401">
        <v>0</v>
      </c>
      <c r="W71" s="400">
        <f t="shared" si="8"/>
        <v>0</v>
      </c>
      <c r="X71" s="401">
        <v>255</v>
      </c>
      <c r="Y71" s="401">
        <v>0</v>
      </c>
      <c r="Z71" s="400">
        <f t="shared" si="9"/>
        <v>255</v>
      </c>
      <c r="AA71" s="401">
        <v>0</v>
      </c>
      <c r="AB71" s="379">
        <v>0</v>
      </c>
      <c r="AC71" s="401">
        <v>0</v>
      </c>
      <c r="AD71" s="401">
        <v>0</v>
      </c>
      <c r="AE71" s="401">
        <f t="shared" si="10"/>
        <v>50</v>
      </c>
      <c r="AF71" s="400">
        <f t="shared" si="11"/>
        <v>50</v>
      </c>
      <c r="AG71" s="464">
        <f t="shared" si="12"/>
        <v>0</v>
      </c>
      <c r="AH71" s="464">
        <f>N71-'AT11A_KS-District wise'!P73</f>
        <v>0</v>
      </c>
      <c r="AI71" s="464">
        <f>J71-'AT11A_KS-District wise'!F73</f>
        <v>0</v>
      </c>
      <c r="AM71" s="427">
        <f t="shared" si="13"/>
        <v>0</v>
      </c>
      <c r="AN71" s="427">
        <f t="shared" si="14"/>
        <v>0</v>
      </c>
    </row>
    <row r="72" spans="1:40" ht="12.75" x14ac:dyDescent="0.2">
      <c r="A72" s="379">
        <f>AT3A_Schools_PS!A72</f>
        <v>63</v>
      </c>
      <c r="B72" s="379" t="str">
        <f>AT3A_Schools_PS!B72</f>
        <v>63-SAHARANPUR</v>
      </c>
      <c r="C72" s="401">
        <v>6</v>
      </c>
      <c r="D72" s="401">
        <v>126</v>
      </c>
      <c r="E72" s="401">
        <v>1931</v>
      </c>
      <c r="F72" s="400">
        <f t="shared" si="1"/>
        <v>2063</v>
      </c>
      <c r="G72" s="401">
        <v>4</v>
      </c>
      <c r="H72" s="401">
        <v>0</v>
      </c>
      <c r="I72" s="401">
        <f t="shared" si="2"/>
        <v>1394</v>
      </c>
      <c r="J72" s="400">
        <f>'AT11A_KS-District wise'!F74</f>
        <v>1398</v>
      </c>
      <c r="K72" s="401">
        <v>0</v>
      </c>
      <c r="L72" s="401">
        <v>0</v>
      </c>
      <c r="M72" s="401">
        <f>'AT11A_KS-District wise'!P74</f>
        <v>50</v>
      </c>
      <c r="N72" s="400">
        <f t="shared" si="3"/>
        <v>50</v>
      </c>
      <c r="O72" s="401">
        <f t="shared" si="15"/>
        <v>2</v>
      </c>
      <c r="P72" s="401">
        <f t="shared" si="16"/>
        <v>126</v>
      </c>
      <c r="Q72" s="401">
        <f t="shared" si="17"/>
        <v>487</v>
      </c>
      <c r="R72" s="400">
        <f t="shared" si="7"/>
        <v>615</v>
      </c>
      <c r="S72" s="401">
        <f>'AT11A_KS-District wise'!J74+'AT11A_KS-District wise'!L74</f>
        <v>13</v>
      </c>
      <c r="T72" s="401">
        <v>282</v>
      </c>
      <c r="U72" s="401">
        <v>0</v>
      </c>
      <c r="V72" s="401">
        <v>2</v>
      </c>
      <c r="W72" s="400">
        <f t="shared" si="8"/>
        <v>284</v>
      </c>
      <c r="X72" s="401">
        <v>205</v>
      </c>
      <c r="Y72" s="401">
        <v>0</v>
      </c>
      <c r="Z72" s="400">
        <f t="shared" si="9"/>
        <v>205</v>
      </c>
      <c r="AA72" s="401">
        <v>0</v>
      </c>
      <c r="AB72" s="401">
        <v>0</v>
      </c>
      <c r="AC72" s="401">
        <v>0</v>
      </c>
      <c r="AD72" s="401">
        <v>0</v>
      </c>
      <c r="AE72" s="401">
        <f t="shared" si="10"/>
        <v>126</v>
      </c>
      <c r="AF72" s="400">
        <f t="shared" si="11"/>
        <v>126</v>
      </c>
      <c r="AG72" s="464">
        <f t="shared" si="12"/>
        <v>0</v>
      </c>
      <c r="AH72" s="464">
        <f>N72-'AT11A_KS-District wise'!P74</f>
        <v>0</v>
      </c>
      <c r="AI72" s="464">
        <f>J72-'AT11A_KS-District wise'!F74</f>
        <v>0</v>
      </c>
      <c r="AM72" s="427">
        <f t="shared" si="13"/>
        <v>0</v>
      </c>
      <c r="AN72" s="427">
        <f t="shared" si="14"/>
        <v>0</v>
      </c>
    </row>
    <row r="73" spans="1:40" ht="12.75" x14ac:dyDescent="0.2">
      <c r="A73" s="379">
        <f>AT3A_Schools_PS!A73</f>
        <v>64</v>
      </c>
      <c r="B73" s="379" t="str">
        <f>AT3A_Schools_PS!B73</f>
        <v>64-SANTKABIR NAGAR</v>
      </c>
      <c r="C73" s="401">
        <v>1</v>
      </c>
      <c r="D73" s="401">
        <v>69</v>
      </c>
      <c r="E73" s="401">
        <v>1518</v>
      </c>
      <c r="F73" s="400">
        <f t="shared" si="1"/>
        <v>1588</v>
      </c>
      <c r="G73" s="401">
        <v>1</v>
      </c>
      <c r="H73" s="401">
        <v>0</v>
      </c>
      <c r="I73" s="401">
        <f t="shared" si="2"/>
        <v>1122</v>
      </c>
      <c r="J73" s="400">
        <f>'AT11A_KS-District wise'!F75</f>
        <v>1123</v>
      </c>
      <c r="K73" s="401">
        <v>0</v>
      </c>
      <c r="L73" s="401">
        <v>0</v>
      </c>
      <c r="M73" s="401">
        <f>'AT11A_KS-District wise'!P75</f>
        <v>98</v>
      </c>
      <c r="N73" s="400">
        <f t="shared" si="3"/>
        <v>98</v>
      </c>
      <c r="O73" s="401">
        <f t="shared" si="15"/>
        <v>0</v>
      </c>
      <c r="P73" s="401">
        <f t="shared" si="16"/>
        <v>69</v>
      </c>
      <c r="Q73" s="401">
        <f t="shared" si="17"/>
        <v>298</v>
      </c>
      <c r="R73" s="400">
        <f t="shared" si="7"/>
        <v>367</v>
      </c>
      <c r="S73" s="401">
        <f>'AT11A_KS-District wise'!J75+'AT11A_KS-District wise'!L75</f>
        <v>0</v>
      </c>
      <c r="T73" s="401">
        <v>0</v>
      </c>
      <c r="U73" s="401">
        <v>20</v>
      </c>
      <c r="V73" s="401">
        <v>0</v>
      </c>
      <c r="W73" s="400">
        <f t="shared" si="8"/>
        <v>20</v>
      </c>
      <c r="X73" s="401">
        <v>96</v>
      </c>
      <c r="Y73" s="401">
        <v>0</v>
      </c>
      <c r="Z73" s="400">
        <f t="shared" si="9"/>
        <v>96</v>
      </c>
      <c r="AA73" s="401">
        <v>0</v>
      </c>
      <c r="AB73" s="401">
        <v>135</v>
      </c>
      <c r="AC73" s="401">
        <v>47</v>
      </c>
      <c r="AD73" s="401">
        <v>0</v>
      </c>
      <c r="AE73" s="401">
        <f t="shared" si="10"/>
        <v>69</v>
      </c>
      <c r="AF73" s="400">
        <f t="shared" si="11"/>
        <v>251</v>
      </c>
      <c r="AG73" s="464">
        <f t="shared" si="12"/>
        <v>0</v>
      </c>
      <c r="AH73" s="464">
        <f>N73-'AT11A_KS-District wise'!P75</f>
        <v>0</v>
      </c>
      <c r="AI73" s="464">
        <f>J73-'AT11A_KS-District wise'!F75</f>
        <v>0</v>
      </c>
      <c r="AJ73" s="387">
        <v>0</v>
      </c>
      <c r="AK73" s="387">
        <v>47</v>
      </c>
      <c r="AL73" s="387">
        <v>0</v>
      </c>
      <c r="AM73" s="427">
        <f t="shared" si="13"/>
        <v>47</v>
      </c>
      <c r="AN73" s="427">
        <f t="shared" si="14"/>
        <v>0</v>
      </c>
    </row>
    <row r="74" spans="1:40" ht="12.75" x14ac:dyDescent="0.2">
      <c r="A74" s="379">
        <f>AT3A_Schools_PS!A74</f>
        <v>65</v>
      </c>
      <c r="B74" s="379" t="str">
        <f>AT3A_Schools_PS!B74</f>
        <v>65-SHAHJAHANPUR</v>
      </c>
      <c r="C74" s="401">
        <v>7</v>
      </c>
      <c r="D74" s="401">
        <v>73</v>
      </c>
      <c r="E74" s="401">
        <v>3189</v>
      </c>
      <c r="F74" s="400">
        <f t="shared" si="1"/>
        <v>3269</v>
      </c>
      <c r="G74" s="401">
        <v>6</v>
      </c>
      <c r="H74" s="401">
        <v>0</v>
      </c>
      <c r="I74" s="401">
        <f t="shared" si="2"/>
        <v>1350</v>
      </c>
      <c r="J74" s="400">
        <f>'AT11A_KS-District wise'!F76</f>
        <v>1356</v>
      </c>
      <c r="K74" s="401">
        <v>0</v>
      </c>
      <c r="L74" s="401">
        <v>0</v>
      </c>
      <c r="M74" s="401">
        <f>'AT11A_KS-District wise'!P76</f>
        <v>239</v>
      </c>
      <c r="N74" s="400">
        <f t="shared" si="3"/>
        <v>239</v>
      </c>
      <c r="O74" s="401">
        <f t="shared" ref="O74:O84" si="18">C74-G74-K74</f>
        <v>1</v>
      </c>
      <c r="P74" s="401">
        <f t="shared" ref="P74:P84" si="19">D74-H74-L74</f>
        <v>73</v>
      </c>
      <c r="Q74" s="401">
        <f t="shared" ref="Q74:Q84" si="20">E74-I74-M74</f>
        <v>1600</v>
      </c>
      <c r="R74" s="400">
        <f t="shared" si="7"/>
        <v>1674</v>
      </c>
      <c r="S74" s="401">
        <f>'AT11A_KS-District wise'!J76+'AT11A_KS-District wise'!L76</f>
        <v>0</v>
      </c>
      <c r="T74" s="401">
        <v>1133</v>
      </c>
      <c r="U74" s="401">
        <v>110</v>
      </c>
      <c r="V74" s="401">
        <v>0</v>
      </c>
      <c r="W74" s="400">
        <f t="shared" si="8"/>
        <v>1243</v>
      </c>
      <c r="X74" s="401">
        <v>357</v>
      </c>
      <c r="Y74" s="401">
        <v>0</v>
      </c>
      <c r="Z74" s="400">
        <f t="shared" si="9"/>
        <v>357</v>
      </c>
      <c r="AA74" s="401">
        <v>0</v>
      </c>
      <c r="AB74" s="401">
        <v>0</v>
      </c>
      <c r="AC74" s="401">
        <v>0</v>
      </c>
      <c r="AD74" s="401">
        <v>1</v>
      </c>
      <c r="AE74" s="401">
        <f t="shared" si="10"/>
        <v>73</v>
      </c>
      <c r="AF74" s="400">
        <f t="shared" si="11"/>
        <v>74</v>
      </c>
      <c r="AG74" s="464">
        <f t="shared" si="12"/>
        <v>0</v>
      </c>
      <c r="AH74" s="464">
        <f>N74-'AT11A_KS-District wise'!P76</f>
        <v>0</v>
      </c>
      <c r="AI74" s="464">
        <f>J74-'AT11A_KS-District wise'!F76</f>
        <v>0</v>
      </c>
      <c r="AJ74" s="387">
        <v>0</v>
      </c>
      <c r="AK74" s="387">
        <v>0</v>
      </c>
      <c r="AL74" s="387">
        <v>1</v>
      </c>
      <c r="AM74" s="427">
        <f t="shared" si="13"/>
        <v>1</v>
      </c>
      <c r="AN74" s="427">
        <f t="shared" si="14"/>
        <v>0</v>
      </c>
    </row>
    <row r="75" spans="1:40" ht="12.75" x14ac:dyDescent="0.2">
      <c r="A75" s="379">
        <f>AT3A_Schools_PS!A75</f>
        <v>66</v>
      </c>
      <c r="B75" s="379" t="str">
        <f>AT3A_Schools_PS!B75</f>
        <v>66-SHRAWASTI</v>
      </c>
      <c r="C75" s="401">
        <v>1</v>
      </c>
      <c r="D75" s="401">
        <v>16</v>
      </c>
      <c r="E75" s="401">
        <v>1279</v>
      </c>
      <c r="F75" s="400">
        <f t="shared" si="1"/>
        <v>1296</v>
      </c>
      <c r="G75" s="401">
        <v>0</v>
      </c>
      <c r="H75" s="401">
        <v>0</v>
      </c>
      <c r="I75" s="401">
        <f t="shared" si="2"/>
        <v>924</v>
      </c>
      <c r="J75" s="400">
        <f>'AT11A_KS-District wise'!F77</f>
        <v>924</v>
      </c>
      <c r="K75" s="401">
        <v>0</v>
      </c>
      <c r="L75" s="401">
        <v>0</v>
      </c>
      <c r="M75" s="401">
        <f>'AT11A_KS-District wise'!P77</f>
        <v>115</v>
      </c>
      <c r="N75" s="400">
        <f t="shared" si="3"/>
        <v>115</v>
      </c>
      <c r="O75" s="401">
        <f t="shared" si="18"/>
        <v>1</v>
      </c>
      <c r="P75" s="401">
        <f t="shared" si="19"/>
        <v>16</v>
      </c>
      <c r="Q75" s="401">
        <f t="shared" si="20"/>
        <v>240</v>
      </c>
      <c r="R75" s="400">
        <f t="shared" si="7"/>
        <v>257</v>
      </c>
      <c r="S75" s="401">
        <f>'AT11A_KS-District wise'!J77+'AT11A_KS-District wise'!L77</f>
        <v>54</v>
      </c>
      <c r="T75" s="401">
        <v>0</v>
      </c>
      <c r="U75" s="401">
        <v>0</v>
      </c>
      <c r="V75" s="401">
        <v>1</v>
      </c>
      <c r="W75" s="400">
        <f t="shared" si="8"/>
        <v>1</v>
      </c>
      <c r="X75" s="401">
        <v>240</v>
      </c>
      <c r="Y75" s="401">
        <v>0</v>
      </c>
      <c r="Z75" s="400">
        <f t="shared" si="9"/>
        <v>240</v>
      </c>
      <c r="AA75" s="401">
        <v>0</v>
      </c>
      <c r="AB75" s="401">
        <v>0</v>
      </c>
      <c r="AC75" s="401">
        <v>0</v>
      </c>
      <c r="AD75" s="401">
        <v>0</v>
      </c>
      <c r="AE75" s="401">
        <f t="shared" si="10"/>
        <v>16</v>
      </c>
      <c r="AF75" s="400">
        <f t="shared" si="11"/>
        <v>16</v>
      </c>
      <c r="AG75" s="464">
        <f t="shared" si="12"/>
        <v>0</v>
      </c>
      <c r="AH75" s="464">
        <f>N75-'AT11A_KS-District wise'!P77</f>
        <v>0</v>
      </c>
      <c r="AI75" s="464">
        <f>J75-'AT11A_KS-District wise'!F77</f>
        <v>0</v>
      </c>
      <c r="AM75" s="427">
        <f t="shared" ref="AM75:AM84" si="21">AJ75+AK75+AL75</f>
        <v>0</v>
      </c>
      <c r="AN75" s="427">
        <f t="shared" ref="AN75:AN84" si="22">AM75-AA75-AC75-AD75</f>
        <v>0</v>
      </c>
    </row>
    <row r="76" spans="1:40" ht="12.75" x14ac:dyDescent="0.2">
      <c r="A76" s="379">
        <f>AT3A_Schools_PS!A76</f>
        <v>67</v>
      </c>
      <c r="B76" s="379" t="str">
        <f>AT3A_Schools_PS!B76</f>
        <v>67-SIDDHARTHNAGAR</v>
      </c>
      <c r="C76" s="401">
        <v>3</v>
      </c>
      <c r="D76" s="401">
        <v>67</v>
      </c>
      <c r="E76" s="401">
        <v>2664</v>
      </c>
      <c r="F76" s="400">
        <f t="shared" si="1"/>
        <v>2734</v>
      </c>
      <c r="G76" s="401">
        <v>3</v>
      </c>
      <c r="H76" s="401">
        <v>0</v>
      </c>
      <c r="I76" s="401">
        <f t="shared" si="2"/>
        <v>1973</v>
      </c>
      <c r="J76" s="400">
        <f>'AT11A_KS-District wise'!F78</f>
        <v>1976</v>
      </c>
      <c r="K76" s="401">
        <v>0</v>
      </c>
      <c r="L76" s="401">
        <v>0</v>
      </c>
      <c r="M76" s="401">
        <f>'AT11A_KS-District wise'!P78</f>
        <v>413</v>
      </c>
      <c r="N76" s="400">
        <f t="shared" si="3"/>
        <v>413</v>
      </c>
      <c r="O76" s="401">
        <f t="shared" si="18"/>
        <v>0</v>
      </c>
      <c r="P76" s="401">
        <f t="shared" si="19"/>
        <v>67</v>
      </c>
      <c r="Q76" s="401">
        <f t="shared" si="20"/>
        <v>278</v>
      </c>
      <c r="R76" s="400">
        <f t="shared" si="7"/>
        <v>345</v>
      </c>
      <c r="S76" s="401">
        <f>'AT11A_KS-District wise'!J78+'AT11A_KS-District wise'!L78</f>
        <v>0</v>
      </c>
      <c r="T76" s="401">
        <v>0</v>
      </c>
      <c r="U76" s="401">
        <v>0</v>
      </c>
      <c r="V76" s="401">
        <v>0</v>
      </c>
      <c r="W76" s="400">
        <f t="shared" si="8"/>
        <v>0</v>
      </c>
      <c r="X76" s="401">
        <v>278</v>
      </c>
      <c r="Y76" s="401">
        <v>0</v>
      </c>
      <c r="Z76" s="400">
        <f t="shared" si="9"/>
        <v>278</v>
      </c>
      <c r="AA76" s="401">
        <v>0</v>
      </c>
      <c r="AB76" s="401">
        <v>0</v>
      </c>
      <c r="AC76" s="401">
        <v>0</v>
      </c>
      <c r="AD76" s="401">
        <v>0</v>
      </c>
      <c r="AE76" s="401">
        <f t="shared" si="10"/>
        <v>67</v>
      </c>
      <c r="AF76" s="400">
        <f t="shared" si="11"/>
        <v>67</v>
      </c>
      <c r="AG76" s="464">
        <f t="shared" si="12"/>
        <v>0</v>
      </c>
      <c r="AH76" s="464">
        <f>N76-'AT11A_KS-District wise'!P78</f>
        <v>0</v>
      </c>
      <c r="AI76" s="464">
        <f>J76-'AT11A_KS-District wise'!F78</f>
        <v>0</v>
      </c>
      <c r="AM76" s="427">
        <f t="shared" si="21"/>
        <v>0</v>
      </c>
      <c r="AN76" s="427">
        <f t="shared" si="22"/>
        <v>0</v>
      </c>
    </row>
    <row r="77" spans="1:40" ht="12.75" x14ac:dyDescent="0.2">
      <c r="A77" s="379">
        <f>AT3A_Schools_PS!A77</f>
        <v>68</v>
      </c>
      <c r="B77" s="379" t="str">
        <f>AT3A_Schools_PS!B77</f>
        <v>68-SITAPUR</v>
      </c>
      <c r="C77" s="401">
        <v>5</v>
      </c>
      <c r="D77" s="401">
        <v>158</v>
      </c>
      <c r="E77" s="401">
        <v>4165</v>
      </c>
      <c r="F77" s="400">
        <f t="shared" si="1"/>
        <v>4328</v>
      </c>
      <c r="G77" s="401">
        <v>5</v>
      </c>
      <c r="H77" s="401">
        <v>0</v>
      </c>
      <c r="I77" s="401">
        <f t="shared" si="2"/>
        <v>3160</v>
      </c>
      <c r="J77" s="400">
        <f>'AT11A_KS-District wise'!F79</f>
        <v>3165</v>
      </c>
      <c r="K77" s="401">
        <v>0</v>
      </c>
      <c r="L77" s="401">
        <v>0</v>
      </c>
      <c r="M77" s="401">
        <f>'AT11A_KS-District wise'!P79</f>
        <v>534</v>
      </c>
      <c r="N77" s="400">
        <f t="shared" si="3"/>
        <v>534</v>
      </c>
      <c r="O77" s="401">
        <f t="shared" si="18"/>
        <v>0</v>
      </c>
      <c r="P77" s="401">
        <f t="shared" si="19"/>
        <v>158</v>
      </c>
      <c r="Q77" s="401">
        <f t="shared" si="20"/>
        <v>471</v>
      </c>
      <c r="R77" s="400">
        <f t="shared" si="7"/>
        <v>629</v>
      </c>
      <c r="S77" s="401">
        <f>'AT11A_KS-District wise'!J79+'AT11A_KS-District wise'!L79</f>
        <v>126</v>
      </c>
      <c r="T77" s="401">
        <v>148</v>
      </c>
      <c r="U77" s="401">
        <v>95</v>
      </c>
      <c r="V77" s="401">
        <v>0</v>
      </c>
      <c r="W77" s="400">
        <f t="shared" si="8"/>
        <v>243</v>
      </c>
      <c r="X77" s="401">
        <v>224</v>
      </c>
      <c r="Y77" s="401">
        <v>4</v>
      </c>
      <c r="Z77" s="400">
        <f t="shared" si="9"/>
        <v>228</v>
      </c>
      <c r="AA77" s="401">
        <v>0</v>
      </c>
      <c r="AB77" s="401">
        <v>0</v>
      </c>
      <c r="AC77" s="401">
        <v>0</v>
      </c>
      <c r="AD77" s="401">
        <v>0</v>
      </c>
      <c r="AE77" s="401">
        <f t="shared" si="10"/>
        <v>158</v>
      </c>
      <c r="AF77" s="400">
        <f t="shared" si="11"/>
        <v>158</v>
      </c>
      <c r="AG77" s="464">
        <f t="shared" si="12"/>
        <v>0</v>
      </c>
      <c r="AH77" s="464">
        <f>N77-'AT11A_KS-District wise'!P79</f>
        <v>0</v>
      </c>
      <c r="AI77" s="464">
        <f>J77-'AT11A_KS-District wise'!F79</f>
        <v>0</v>
      </c>
      <c r="AM77" s="427">
        <f t="shared" si="21"/>
        <v>0</v>
      </c>
      <c r="AN77" s="427">
        <f t="shared" si="22"/>
        <v>0</v>
      </c>
    </row>
    <row r="78" spans="1:40" ht="12.75" x14ac:dyDescent="0.2">
      <c r="A78" s="379">
        <f>AT3A_Schools_PS!A78</f>
        <v>69</v>
      </c>
      <c r="B78" s="379" t="str">
        <f>AT3A_Schools_PS!B78</f>
        <v>69-SONBHADRA</v>
      </c>
      <c r="C78" s="401">
        <v>16</v>
      </c>
      <c r="D78" s="401">
        <v>17</v>
      </c>
      <c r="E78" s="401">
        <v>2458</v>
      </c>
      <c r="F78" s="400">
        <f t="shared" si="1"/>
        <v>2491</v>
      </c>
      <c r="G78" s="401">
        <v>16</v>
      </c>
      <c r="H78" s="401">
        <v>0</v>
      </c>
      <c r="I78" s="401">
        <f t="shared" si="2"/>
        <v>1231</v>
      </c>
      <c r="J78" s="400">
        <f>'AT11A_KS-District wise'!F80</f>
        <v>1247</v>
      </c>
      <c r="K78" s="401">
        <v>0</v>
      </c>
      <c r="L78" s="401">
        <v>0</v>
      </c>
      <c r="M78" s="401">
        <f>'AT11A_KS-District wise'!P80</f>
        <v>1090</v>
      </c>
      <c r="N78" s="400">
        <f t="shared" si="3"/>
        <v>1090</v>
      </c>
      <c r="O78" s="401">
        <f t="shared" si="18"/>
        <v>0</v>
      </c>
      <c r="P78" s="401">
        <f t="shared" si="19"/>
        <v>17</v>
      </c>
      <c r="Q78" s="401">
        <f t="shared" si="20"/>
        <v>137</v>
      </c>
      <c r="R78" s="400">
        <f t="shared" si="7"/>
        <v>154</v>
      </c>
      <c r="S78" s="401">
        <f>'AT11A_KS-District wise'!J80+'AT11A_KS-District wise'!L80</f>
        <v>0</v>
      </c>
      <c r="T78" s="401">
        <v>0</v>
      </c>
      <c r="U78" s="401">
        <v>0</v>
      </c>
      <c r="V78" s="401">
        <v>0</v>
      </c>
      <c r="W78" s="400">
        <f t="shared" si="8"/>
        <v>0</v>
      </c>
      <c r="X78" s="401">
        <v>137</v>
      </c>
      <c r="Y78" s="401">
        <v>0</v>
      </c>
      <c r="Z78" s="400">
        <f t="shared" si="9"/>
        <v>137</v>
      </c>
      <c r="AA78" s="401">
        <v>0</v>
      </c>
      <c r="AB78" s="401">
        <v>0</v>
      </c>
      <c r="AC78" s="401">
        <v>0</v>
      </c>
      <c r="AD78" s="401">
        <v>0</v>
      </c>
      <c r="AE78" s="401">
        <f t="shared" si="10"/>
        <v>17</v>
      </c>
      <c r="AF78" s="400">
        <f t="shared" si="11"/>
        <v>17</v>
      </c>
      <c r="AG78" s="464">
        <f t="shared" si="12"/>
        <v>0</v>
      </c>
      <c r="AH78" s="464">
        <f>N78-'AT11A_KS-District wise'!P80</f>
        <v>0</v>
      </c>
      <c r="AI78" s="464">
        <f>J78-'AT11A_KS-District wise'!F80</f>
        <v>0</v>
      </c>
      <c r="AM78" s="427">
        <f t="shared" si="21"/>
        <v>0</v>
      </c>
      <c r="AN78" s="427">
        <f t="shared" si="22"/>
        <v>0</v>
      </c>
    </row>
    <row r="79" spans="1:40" ht="12.75" x14ac:dyDescent="0.2">
      <c r="A79" s="379">
        <f>AT3A_Schools_PS!A79</f>
        <v>70</v>
      </c>
      <c r="B79" s="379" t="str">
        <f>AT3A_Schools_PS!B79</f>
        <v>70-SULTANPUR</v>
      </c>
      <c r="C79" s="401">
        <v>6</v>
      </c>
      <c r="D79" s="401">
        <v>113</v>
      </c>
      <c r="E79" s="401">
        <v>2343</v>
      </c>
      <c r="F79" s="400">
        <f t="shared" si="1"/>
        <v>2462</v>
      </c>
      <c r="G79" s="401">
        <v>6</v>
      </c>
      <c r="H79" s="401">
        <v>0</v>
      </c>
      <c r="I79" s="401">
        <f t="shared" si="2"/>
        <v>1773</v>
      </c>
      <c r="J79" s="400">
        <f>'AT11A_KS-District wise'!F81</f>
        <v>1779</v>
      </c>
      <c r="K79" s="401">
        <v>0</v>
      </c>
      <c r="L79" s="401">
        <v>0</v>
      </c>
      <c r="M79" s="401">
        <f>'AT11A_KS-District wise'!P81</f>
        <v>389</v>
      </c>
      <c r="N79" s="400">
        <f t="shared" si="3"/>
        <v>389</v>
      </c>
      <c r="O79" s="401">
        <f t="shared" si="18"/>
        <v>0</v>
      </c>
      <c r="P79" s="401">
        <f t="shared" si="19"/>
        <v>113</v>
      </c>
      <c r="Q79" s="401">
        <f t="shared" si="20"/>
        <v>181</v>
      </c>
      <c r="R79" s="400">
        <f t="shared" si="7"/>
        <v>294</v>
      </c>
      <c r="S79" s="401">
        <f>'AT11A_KS-District wise'!J81+'AT11A_KS-District wise'!L81</f>
        <v>0</v>
      </c>
      <c r="T79" s="401">
        <v>29</v>
      </c>
      <c r="U79" s="401">
        <v>0</v>
      </c>
      <c r="V79" s="401">
        <v>0</v>
      </c>
      <c r="W79" s="400">
        <f t="shared" si="8"/>
        <v>29</v>
      </c>
      <c r="X79" s="401">
        <v>130</v>
      </c>
      <c r="Y79" s="401">
        <v>0</v>
      </c>
      <c r="Z79" s="400">
        <f t="shared" si="9"/>
        <v>130</v>
      </c>
      <c r="AA79" s="401">
        <v>0</v>
      </c>
      <c r="AB79" s="401">
        <v>11</v>
      </c>
      <c r="AC79" s="401">
        <v>11</v>
      </c>
      <c r="AD79" s="401">
        <v>0</v>
      </c>
      <c r="AE79" s="401">
        <f t="shared" si="10"/>
        <v>113</v>
      </c>
      <c r="AF79" s="400">
        <f t="shared" si="11"/>
        <v>135</v>
      </c>
      <c r="AG79" s="464">
        <f t="shared" si="12"/>
        <v>0</v>
      </c>
      <c r="AH79" s="464">
        <f>N79-'AT11A_KS-District wise'!P81</f>
        <v>0</v>
      </c>
      <c r="AI79" s="464">
        <f>J79-'AT11A_KS-District wise'!F81</f>
        <v>0</v>
      </c>
      <c r="AJ79" s="387">
        <v>0</v>
      </c>
      <c r="AK79" s="387">
        <v>11</v>
      </c>
      <c r="AL79" s="387">
        <v>0</v>
      </c>
      <c r="AM79" s="427">
        <f t="shared" si="21"/>
        <v>11</v>
      </c>
      <c r="AN79" s="427">
        <f t="shared" si="22"/>
        <v>0</v>
      </c>
    </row>
    <row r="80" spans="1:40" ht="12.75" x14ac:dyDescent="0.2">
      <c r="A80" s="379">
        <f>AT3A_Schools_PS!A80</f>
        <v>71</v>
      </c>
      <c r="B80" s="379" t="str">
        <f>AT3A_Schools_PS!B80</f>
        <v>71-UNNAO</v>
      </c>
      <c r="C80" s="401">
        <v>7</v>
      </c>
      <c r="D80" s="401">
        <v>96</v>
      </c>
      <c r="E80" s="401">
        <v>3137</v>
      </c>
      <c r="F80" s="400">
        <f t="shared" si="1"/>
        <v>3240</v>
      </c>
      <c r="G80" s="401">
        <v>7</v>
      </c>
      <c r="H80" s="401">
        <v>0</v>
      </c>
      <c r="I80" s="401">
        <f t="shared" si="2"/>
        <v>2113</v>
      </c>
      <c r="J80" s="400">
        <f>'AT11A_KS-District wise'!F82</f>
        <v>2120</v>
      </c>
      <c r="K80" s="401">
        <v>0</v>
      </c>
      <c r="L80" s="401">
        <v>0</v>
      </c>
      <c r="M80" s="401">
        <f>'AT11A_KS-District wise'!P82</f>
        <v>518</v>
      </c>
      <c r="N80" s="400">
        <f t="shared" si="3"/>
        <v>518</v>
      </c>
      <c r="O80" s="401">
        <f t="shared" si="18"/>
        <v>0</v>
      </c>
      <c r="P80" s="401">
        <f t="shared" si="19"/>
        <v>96</v>
      </c>
      <c r="Q80" s="401">
        <f t="shared" si="20"/>
        <v>506</v>
      </c>
      <c r="R80" s="400">
        <f t="shared" si="7"/>
        <v>602</v>
      </c>
      <c r="S80" s="401">
        <f>'AT11A_KS-District wise'!J82+'AT11A_KS-District wise'!L82</f>
        <v>0</v>
      </c>
      <c r="T80" s="401">
        <v>165</v>
      </c>
      <c r="U80" s="401">
        <v>26</v>
      </c>
      <c r="V80" s="401">
        <v>0</v>
      </c>
      <c r="W80" s="400">
        <f t="shared" si="8"/>
        <v>191</v>
      </c>
      <c r="X80" s="401">
        <v>315</v>
      </c>
      <c r="Y80" s="401">
        <v>0</v>
      </c>
      <c r="Z80" s="400">
        <f t="shared" si="9"/>
        <v>315</v>
      </c>
      <c r="AA80" s="401">
        <v>0</v>
      </c>
      <c r="AB80" s="401">
        <v>0</v>
      </c>
      <c r="AC80" s="401">
        <v>0</v>
      </c>
      <c r="AD80" s="401">
        <v>0</v>
      </c>
      <c r="AE80" s="401">
        <f t="shared" si="10"/>
        <v>96</v>
      </c>
      <c r="AF80" s="400">
        <f t="shared" si="11"/>
        <v>96</v>
      </c>
      <c r="AG80" s="464">
        <f t="shared" si="12"/>
        <v>0</v>
      </c>
      <c r="AH80" s="464">
        <f>N80-'AT11A_KS-District wise'!P82</f>
        <v>0</v>
      </c>
      <c r="AI80" s="464">
        <f>J80-'AT11A_KS-District wise'!F82</f>
        <v>0</v>
      </c>
      <c r="AM80" s="427">
        <f t="shared" si="21"/>
        <v>0</v>
      </c>
      <c r="AN80" s="427">
        <f t="shared" si="22"/>
        <v>0</v>
      </c>
    </row>
    <row r="81" spans="1:40" ht="12.75" x14ac:dyDescent="0.2">
      <c r="A81" s="379">
        <f>AT3A_Schools_PS!A81</f>
        <v>72</v>
      </c>
      <c r="B81" s="379" t="str">
        <f>AT3A_Schools_PS!B81</f>
        <v>72-VARANASI</v>
      </c>
      <c r="C81" s="401">
        <v>6</v>
      </c>
      <c r="D81" s="401">
        <v>217</v>
      </c>
      <c r="E81" s="401">
        <v>1367</v>
      </c>
      <c r="F81" s="400">
        <f t="shared" si="1"/>
        <v>1590</v>
      </c>
      <c r="G81" s="401">
        <v>6</v>
      </c>
      <c r="H81" s="401">
        <v>0</v>
      </c>
      <c r="I81" s="401">
        <f t="shared" si="2"/>
        <v>1273</v>
      </c>
      <c r="J81" s="400">
        <f>'AT11A_KS-District wise'!F83</f>
        <v>1279</v>
      </c>
      <c r="K81" s="401">
        <v>0</v>
      </c>
      <c r="L81" s="401">
        <v>0</v>
      </c>
      <c r="M81" s="401">
        <f>'AT11A_KS-District wise'!P83</f>
        <v>64</v>
      </c>
      <c r="N81" s="400">
        <f t="shared" si="3"/>
        <v>64</v>
      </c>
      <c r="O81" s="401">
        <f t="shared" si="18"/>
        <v>0</v>
      </c>
      <c r="P81" s="401">
        <f t="shared" si="19"/>
        <v>217</v>
      </c>
      <c r="Q81" s="401">
        <f t="shared" si="20"/>
        <v>30</v>
      </c>
      <c r="R81" s="400">
        <f t="shared" si="7"/>
        <v>247</v>
      </c>
      <c r="S81" s="401">
        <f>'AT11A_KS-District wise'!J83+'AT11A_KS-District wise'!L83</f>
        <v>57</v>
      </c>
      <c r="T81" s="401">
        <v>30</v>
      </c>
      <c r="U81" s="401">
        <v>0</v>
      </c>
      <c r="V81" s="401">
        <v>0</v>
      </c>
      <c r="W81" s="400">
        <f t="shared" si="8"/>
        <v>30</v>
      </c>
      <c r="X81" s="401">
        <v>0</v>
      </c>
      <c r="Y81" s="401">
        <v>0</v>
      </c>
      <c r="Z81" s="400">
        <f t="shared" si="9"/>
        <v>0</v>
      </c>
      <c r="AA81" s="401">
        <v>0</v>
      </c>
      <c r="AB81" s="401">
        <v>0</v>
      </c>
      <c r="AC81" s="401">
        <v>0</v>
      </c>
      <c r="AD81" s="401">
        <v>0</v>
      </c>
      <c r="AE81" s="401">
        <f t="shared" si="10"/>
        <v>217</v>
      </c>
      <c r="AF81" s="400">
        <f t="shared" si="11"/>
        <v>217</v>
      </c>
      <c r="AG81" s="464">
        <f t="shared" si="12"/>
        <v>0</v>
      </c>
      <c r="AH81" s="464">
        <f>N81-'AT11A_KS-District wise'!P83</f>
        <v>0</v>
      </c>
      <c r="AI81" s="464">
        <f>J81-'AT11A_KS-District wise'!F83</f>
        <v>0</v>
      </c>
      <c r="AM81" s="427">
        <f t="shared" si="21"/>
        <v>0</v>
      </c>
      <c r="AN81" s="427">
        <f t="shared" si="22"/>
        <v>0</v>
      </c>
    </row>
    <row r="82" spans="1:40" ht="12.75" x14ac:dyDescent="0.2">
      <c r="A82" s="379">
        <f>AT3A_Schools_PS!A82</f>
        <v>73</v>
      </c>
      <c r="B82" s="379" t="str">
        <f>AT3A_Schools_PS!B82</f>
        <v>73-SAMBHAL</v>
      </c>
      <c r="C82" s="401">
        <v>2</v>
      </c>
      <c r="D82" s="401">
        <v>55</v>
      </c>
      <c r="E82" s="401">
        <v>1522</v>
      </c>
      <c r="F82" s="400">
        <f t="shared" si="1"/>
        <v>1579</v>
      </c>
      <c r="G82" s="401">
        <v>2</v>
      </c>
      <c r="H82" s="401">
        <v>0</v>
      </c>
      <c r="I82" s="401">
        <f t="shared" si="2"/>
        <v>1243</v>
      </c>
      <c r="J82" s="400">
        <f>'AT11A_KS-District wise'!F84</f>
        <v>1245</v>
      </c>
      <c r="K82" s="401">
        <v>0</v>
      </c>
      <c r="L82" s="401">
        <v>0</v>
      </c>
      <c r="M82" s="401">
        <f>'AT11A_KS-District wise'!P84</f>
        <v>148</v>
      </c>
      <c r="N82" s="400">
        <f t="shared" si="3"/>
        <v>148</v>
      </c>
      <c r="O82" s="401">
        <f t="shared" si="18"/>
        <v>0</v>
      </c>
      <c r="P82" s="401">
        <f t="shared" si="19"/>
        <v>55</v>
      </c>
      <c r="Q82" s="401">
        <f t="shared" si="20"/>
        <v>131</v>
      </c>
      <c r="R82" s="400">
        <f t="shared" si="7"/>
        <v>186</v>
      </c>
      <c r="S82" s="401">
        <f>'AT11A_KS-District wise'!J84+'AT11A_KS-District wise'!L84</f>
        <v>0</v>
      </c>
      <c r="T82" s="401">
        <v>11</v>
      </c>
      <c r="U82" s="401">
        <v>0</v>
      </c>
      <c r="V82" s="401">
        <v>0</v>
      </c>
      <c r="W82" s="400">
        <f t="shared" si="8"/>
        <v>11</v>
      </c>
      <c r="X82" s="401">
        <v>120</v>
      </c>
      <c r="Y82" s="401">
        <v>0</v>
      </c>
      <c r="Z82" s="400">
        <f t="shared" si="9"/>
        <v>120</v>
      </c>
      <c r="AA82" s="401">
        <v>0</v>
      </c>
      <c r="AB82" s="401">
        <v>0</v>
      </c>
      <c r="AC82" s="401">
        <v>0</v>
      </c>
      <c r="AD82" s="401">
        <v>0</v>
      </c>
      <c r="AE82" s="401">
        <f t="shared" si="10"/>
        <v>55</v>
      </c>
      <c r="AF82" s="400">
        <f t="shared" si="11"/>
        <v>55</v>
      </c>
      <c r="AG82" s="464">
        <f t="shared" si="12"/>
        <v>0</v>
      </c>
      <c r="AH82" s="464">
        <f>N82-'AT11A_KS-District wise'!P84</f>
        <v>0</v>
      </c>
      <c r="AI82" s="464">
        <f>J82-'AT11A_KS-District wise'!F84</f>
        <v>0</v>
      </c>
      <c r="AM82" s="427">
        <f t="shared" si="21"/>
        <v>0</v>
      </c>
      <c r="AN82" s="427">
        <f t="shared" si="22"/>
        <v>0</v>
      </c>
    </row>
    <row r="83" spans="1:40" ht="12.75" x14ac:dyDescent="0.2">
      <c r="A83" s="379">
        <f>AT3A_Schools_PS!A83</f>
        <v>74</v>
      </c>
      <c r="B83" s="379" t="str">
        <f>AT3A_Schools_PS!B83</f>
        <v>74-HAPUR</v>
      </c>
      <c r="C83" s="401">
        <v>4</v>
      </c>
      <c r="D83" s="401">
        <v>63</v>
      </c>
      <c r="E83" s="401">
        <v>633</v>
      </c>
      <c r="F83" s="400">
        <f t="shared" si="1"/>
        <v>700</v>
      </c>
      <c r="G83" s="401">
        <v>2</v>
      </c>
      <c r="H83" s="401">
        <v>0</v>
      </c>
      <c r="I83" s="401">
        <f t="shared" si="2"/>
        <v>303</v>
      </c>
      <c r="J83" s="400">
        <f>'AT11A_KS-District wise'!F85</f>
        <v>305</v>
      </c>
      <c r="K83" s="401">
        <v>0</v>
      </c>
      <c r="L83" s="401">
        <v>0</v>
      </c>
      <c r="M83" s="401">
        <f>'AT11A_KS-District wise'!P85</f>
        <v>284</v>
      </c>
      <c r="N83" s="400">
        <f t="shared" si="3"/>
        <v>284</v>
      </c>
      <c r="O83" s="401">
        <f t="shared" si="18"/>
        <v>2</v>
      </c>
      <c r="P83" s="401">
        <f t="shared" si="19"/>
        <v>63</v>
      </c>
      <c r="Q83" s="401">
        <f t="shared" si="20"/>
        <v>46</v>
      </c>
      <c r="R83" s="400">
        <f t="shared" si="7"/>
        <v>111</v>
      </c>
      <c r="S83" s="401">
        <f>'AT11A_KS-District wise'!J85+'AT11A_KS-District wise'!L85</f>
        <v>1</v>
      </c>
      <c r="T83" s="401">
        <v>3</v>
      </c>
      <c r="U83" s="401">
        <v>12</v>
      </c>
      <c r="V83" s="401">
        <v>1</v>
      </c>
      <c r="W83" s="400">
        <f t="shared" si="8"/>
        <v>16</v>
      </c>
      <c r="X83" s="401">
        <v>29</v>
      </c>
      <c r="Y83" s="401">
        <v>0</v>
      </c>
      <c r="Z83" s="400">
        <f t="shared" si="9"/>
        <v>29</v>
      </c>
      <c r="AA83" s="401">
        <v>0</v>
      </c>
      <c r="AB83" s="401">
        <v>3</v>
      </c>
      <c r="AC83" s="401">
        <v>0</v>
      </c>
      <c r="AD83" s="401">
        <v>0</v>
      </c>
      <c r="AE83" s="401">
        <f t="shared" si="10"/>
        <v>63</v>
      </c>
      <c r="AF83" s="400">
        <f t="shared" si="11"/>
        <v>66</v>
      </c>
      <c r="AG83" s="464">
        <f t="shared" si="12"/>
        <v>0</v>
      </c>
      <c r="AH83" s="464">
        <f>N83-'AT11A_KS-District wise'!P85</f>
        <v>0</v>
      </c>
      <c r="AI83" s="464">
        <f>J83-'AT11A_KS-District wise'!F85</f>
        <v>0</v>
      </c>
      <c r="AM83" s="427">
        <f t="shared" si="21"/>
        <v>0</v>
      </c>
      <c r="AN83" s="427">
        <f t="shared" si="22"/>
        <v>0</v>
      </c>
    </row>
    <row r="84" spans="1:40" ht="12.75" x14ac:dyDescent="0.2">
      <c r="A84" s="379">
        <f>AT3A_Schools_PS!A84</f>
        <v>75</v>
      </c>
      <c r="B84" s="379" t="str">
        <f>AT3A_Schools_PS!B84</f>
        <v>75-SHAMLI</v>
      </c>
      <c r="C84" s="401">
        <v>2</v>
      </c>
      <c r="D84" s="401">
        <v>47</v>
      </c>
      <c r="E84" s="401">
        <v>751</v>
      </c>
      <c r="F84" s="400">
        <f t="shared" si="1"/>
        <v>800</v>
      </c>
      <c r="G84" s="401">
        <v>0</v>
      </c>
      <c r="H84" s="401">
        <v>0</v>
      </c>
      <c r="I84" s="401">
        <f t="shared" si="2"/>
        <v>609</v>
      </c>
      <c r="J84" s="400">
        <f>'AT11A_KS-District wise'!F86</f>
        <v>609</v>
      </c>
      <c r="K84" s="401">
        <v>0</v>
      </c>
      <c r="L84" s="401">
        <v>0</v>
      </c>
      <c r="M84" s="401">
        <f>'AT11A_KS-District wise'!P86</f>
        <v>13</v>
      </c>
      <c r="N84" s="400">
        <f t="shared" si="3"/>
        <v>13</v>
      </c>
      <c r="O84" s="401">
        <f t="shared" si="18"/>
        <v>2</v>
      </c>
      <c r="P84" s="401">
        <f t="shared" si="19"/>
        <v>47</v>
      </c>
      <c r="Q84" s="401">
        <f t="shared" si="20"/>
        <v>129</v>
      </c>
      <c r="R84" s="400">
        <f t="shared" si="7"/>
        <v>178</v>
      </c>
      <c r="S84" s="401">
        <f>'AT11A_KS-District wise'!J86+'AT11A_KS-District wise'!L86</f>
        <v>0</v>
      </c>
      <c r="T84" s="401">
        <v>24</v>
      </c>
      <c r="U84" s="401">
        <v>39</v>
      </c>
      <c r="V84" s="401">
        <v>0</v>
      </c>
      <c r="W84" s="400">
        <f t="shared" si="8"/>
        <v>63</v>
      </c>
      <c r="X84" s="401">
        <v>68</v>
      </c>
      <c r="Y84" s="401">
        <v>0</v>
      </c>
      <c r="Z84" s="400">
        <f t="shared" si="9"/>
        <v>68</v>
      </c>
      <c r="AA84" s="401">
        <v>0</v>
      </c>
      <c r="AB84" s="401">
        <v>0</v>
      </c>
      <c r="AC84" s="401">
        <v>0</v>
      </c>
      <c r="AD84" s="401">
        <v>0</v>
      </c>
      <c r="AE84" s="401">
        <f t="shared" si="10"/>
        <v>47</v>
      </c>
      <c r="AF84" s="400">
        <f t="shared" si="11"/>
        <v>47</v>
      </c>
      <c r="AG84" s="464">
        <f t="shared" si="12"/>
        <v>0</v>
      </c>
      <c r="AH84" s="464">
        <f>N84-'AT11A_KS-District wise'!P86</f>
        <v>0</v>
      </c>
      <c r="AI84" s="464">
        <f>J84-'AT11A_KS-District wise'!F86</f>
        <v>0</v>
      </c>
      <c r="AM84" s="427">
        <f t="shared" si="21"/>
        <v>0</v>
      </c>
      <c r="AN84" s="427">
        <f t="shared" si="22"/>
        <v>0</v>
      </c>
    </row>
    <row r="85" spans="1:40" ht="47.25" customHeight="1" x14ac:dyDescent="0.2">
      <c r="A85" s="466" t="s">
        <v>1087</v>
      </c>
      <c r="B85" s="636" t="s">
        <v>1084</v>
      </c>
      <c r="C85" s="636"/>
      <c r="D85" s="636"/>
      <c r="E85" s="636"/>
      <c r="F85" s="636"/>
      <c r="G85" s="636"/>
      <c r="H85" s="636"/>
      <c r="I85" s="636"/>
      <c r="J85" s="636"/>
      <c r="K85" s="636"/>
      <c r="L85" s="636"/>
      <c r="M85" s="636"/>
      <c r="N85" s="636"/>
      <c r="O85" s="636"/>
      <c r="P85" s="636"/>
      <c r="Q85" s="636"/>
      <c r="R85" s="636"/>
    </row>
    <row r="86" spans="1:40" ht="30.75" customHeight="1" x14ac:dyDescent="0.2">
      <c r="A86" s="466" t="s">
        <v>1088</v>
      </c>
      <c r="B86" s="682" t="s">
        <v>1124</v>
      </c>
      <c r="C86" s="683"/>
      <c r="D86" s="683"/>
      <c r="E86" s="683"/>
      <c r="F86" s="683"/>
      <c r="G86" s="683"/>
      <c r="H86" s="683"/>
      <c r="I86" s="683"/>
      <c r="J86" s="683"/>
      <c r="K86" s="683"/>
      <c r="L86" s="683"/>
      <c r="M86" s="683"/>
      <c r="N86" s="683"/>
      <c r="O86" s="683"/>
      <c r="P86" s="683"/>
      <c r="Q86" s="683"/>
      <c r="R86" s="683"/>
    </row>
    <row r="89" spans="1:40" ht="12.75" x14ac:dyDescent="0.2">
      <c r="A89" s="347" t="str">
        <f>AT_2A_fundflow!A73</f>
        <v>Date:</v>
      </c>
      <c r="O89" s="388" t="str">
        <f>'AT-1'!J46</f>
        <v>(Signature)</v>
      </c>
    </row>
    <row r="90" spans="1:40" ht="12.75" x14ac:dyDescent="0.2">
      <c r="A90" s="347" t="str">
        <f>AT_2A_fundflow!A74</f>
        <v>Place: LUCKNOW</v>
      </c>
      <c r="O90" s="388" t="str">
        <f>'AT-1'!J47</f>
        <v>Secretary Basic Education Department</v>
      </c>
    </row>
    <row r="91" spans="1:40" ht="12.75" x14ac:dyDescent="0.2">
      <c r="N91" s="388" t="str">
        <f>'AT-1'!I48</f>
        <v>Seal:</v>
      </c>
    </row>
  </sheetData>
  <mergeCells count="15">
    <mergeCell ref="B85:R85"/>
    <mergeCell ref="B86:R86"/>
    <mergeCell ref="B6:B7"/>
    <mergeCell ref="A6:A7"/>
    <mergeCell ref="A3:R3"/>
    <mergeCell ref="A4:R4"/>
    <mergeCell ref="X6:Z6"/>
    <mergeCell ref="AA6:AF6"/>
    <mergeCell ref="O6:R6"/>
    <mergeCell ref="S6:S7"/>
    <mergeCell ref="A2:R2"/>
    <mergeCell ref="C6:F6"/>
    <mergeCell ref="G6:J6"/>
    <mergeCell ref="K6:N6"/>
    <mergeCell ref="T6:W6"/>
  </mergeCells>
  <conditionalFormatting sqref="AF10:AF84">
    <cfRule type="cellIs" dxfId="1" priority="1" operator="notEqual">
      <formula>R10-W10-Z10</formula>
    </cfRule>
  </conditionalFormatting>
  <printOptions horizontalCentered="1"/>
  <pageMargins left="0.59055118110236227" right="0.59055118110236227" top="0.78740157480314965" bottom="0.59055118110236227" header="0.78740157480314965" footer="0.39370078740157483"/>
  <pageSetup paperSize="9" scale="92" fitToHeight="0" pageOrder="overThenDown" orientation="landscape" cellComments="atEnd" r:id="rId1"/>
  <headerFooter>
    <oddFooter>&amp;R&amp;P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AJ95"/>
  <sheetViews>
    <sheetView view="pageBreakPreview" zoomScaleSheetLayoutView="100" workbookViewId="0">
      <pane xSplit="2" ySplit="9" topLeftCell="C79"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5.7109375" style="424" customWidth="1"/>
    <col min="2" max="2" width="21.7109375" style="424" bestFit="1" customWidth="1"/>
    <col min="3" max="3" width="8.85546875" style="424" customWidth="1"/>
    <col min="4" max="4" width="6" style="424" customWidth="1"/>
    <col min="5" max="5" width="7.28515625" style="424" customWidth="1"/>
    <col min="6" max="6" width="8.42578125" style="424" customWidth="1"/>
    <col min="7" max="7" width="9.7109375" style="424" customWidth="1"/>
    <col min="8" max="8" width="7.28515625" style="424" customWidth="1"/>
    <col min="9" max="9" width="6.42578125" style="424" customWidth="1"/>
    <col min="10" max="10" width="6" style="424" customWidth="1"/>
    <col min="11" max="11" width="7.28515625" style="424" customWidth="1"/>
    <col min="12" max="12" width="9.140625" style="424" bestFit="1" customWidth="1"/>
    <col min="13" max="13" width="9.5703125" style="424" customWidth="1"/>
    <col min="14" max="14" width="6.7109375" style="424" customWidth="1"/>
    <col min="15" max="15" width="6.5703125" style="424" customWidth="1"/>
    <col min="16" max="17" width="6" style="424" customWidth="1"/>
    <col min="18" max="18" width="8.42578125" style="424" customWidth="1"/>
    <col min="19" max="19" width="9.5703125" style="424" customWidth="1"/>
    <col min="20" max="20" width="5.42578125" style="424" customWidth="1"/>
    <col min="21" max="21" width="7.140625" style="424" customWidth="1"/>
    <col min="22" max="23" width="6" style="424" customWidth="1"/>
    <col min="24" max="25" width="9.5703125" style="424" customWidth="1"/>
    <col min="26" max="26" width="5.42578125" style="424" customWidth="1"/>
    <col min="27" max="27" width="5.7109375" style="424" bestFit="1" customWidth="1"/>
    <col min="28" max="28" width="6.28515625" style="424" bestFit="1" customWidth="1"/>
    <col min="29" max="29" width="6.5703125" style="424" bestFit="1" customWidth="1"/>
    <col min="30" max="30" width="8.7109375" style="424" customWidth="1"/>
    <col min="31" max="31" width="9.5703125" style="424" customWidth="1"/>
    <col min="32" max="32" width="5.7109375" style="424" customWidth="1"/>
    <col min="33" max="36" width="9.5703125" style="424" customWidth="1"/>
    <col min="37" max="16384" width="14.42578125" style="424"/>
  </cols>
  <sheetData>
    <row r="1" spans="1:36" ht="12.75" x14ac:dyDescent="0.2">
      <c r="A1" s="440"/>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354" t="s">
        <v>841</v>
      </c>
      <c r="AG1" s="354"/>
      <c r="AH1" s="354"/>
      <c r="AI1" s="354"/>
      <c r="AJ1" s="354"/>
    </row>
    <row r="2" spans="1:36" ht="12.75" x14ac:dyDescent="0.2">
      <c r="A2" s="594" t="str">
        <f>'AT-2-S1 BUDGET'!A2</f>
        <v>[Mid Day Meal Scheme, U.P.]</v>
      </c>
      <c r="B2" s="595"/>
      <c r="C2" s="595"/>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423"/>
      <c r="AH2" s="423"/>
      <c r="AI2" s="423"/>
      <c r="AJ2" s="423"/>
    </row>
    <row r="3" spans="1:36" ht="23.25" x14ac:dyDescent="0.2">
      <c r="A3" s="597" t="str">
        <f>'AT-2-S1 BUDGET'!A3</f>
        <v>Annual Work Plan and Budget 2018-19</v>
      </c>
      <c r="B3" s="595"/>
      <c r="C3" s="595"/>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425"/>
      <c r="AH3" s="425"/>
      <c r="AI3" s="425"/>
      <c r="AJ3" s="425"/>
    </row>
    <row r="4" spans="1:36" ht="12.75" x14ac:dyDescent="0.2">
      <c r="A4" s="602" t="s">
        <v>842</v>
      </c>
      <c r="B4" s="595"/>
      <c r="C4" s="595"/>
      <c r="D4" s="595"/>
      <c r="E4" s="595"/>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426"/>
      <c r="AH4" s="426"/>
      <c r="AI4" s="426"/>
      <c r="AJ4" s="426"/>
    </row>
    <row r="5" spans="1:36" ht="12.75" x14ac:dyDescent="0.2">
      <c r="A5" s="306" t="str">
        <f>AT_2A_fundflow!A5</f>
        <v>State: UTTAR PRADESH</v>
      </c>
      <c r="B5" s="31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row>
    <row r="6" spans="1:36" ht="39.75" customHeight="1" x14ac:dyDescent="0.2">
      <c r="A6" s="603" t="s">
        <v>91</v>
      </c>
      <c r="B6" s="603" t="s">
        <v>99</v>
      </c>
      <c r="C6" s="605" t="s">
        <v>843</v>
      </c>
      <c r="D6" s="606"/>
      <c r="E6" s="606"/>
      <c r="F6" s="606"/>
      <c r="G6" s="606"/>
      <c r="H6" s="607"/>
      <c r="I6" s="605" t="s">
        <v>844</v>
      </c>
      <c r="J6" s="606"/>
      <c r="K6" s="606"/>
      <c r="L6" s="606"/>
      <c r="M6" s="606"/>
      <c r="N6" s="607"/>
      <c r="O6" s="605" t="s">
        <v>845</v>
      </c>
      <c r="P6" s="606"/>
      <c r="Q6" s="606"/>
      <c r="R6" s="606"/>
      <c r="S6" s="606"/>
      <c r="T6" s="607"/>
      <c r="U6" s="605" t="s">
        <v>846</v>
      </c>
      <c r="V6" s="606"/>
      <c r="W6" s="606"/>
      <c r="X6" s="606"/>
      <c r="Y6" s="606"/>
      <c r="Z6" s="607"/>
      <c r="AA6" s="605" t="s">
        <v>847</v>
      </c>
      <c r="AB6" s="606"/>
      <c r="AC6" s="606"/>
      <c r="AD6" s="606"/>
      <c r="AE6" s="606"/>
      <c r="AF6" s="607"/>
      <c r="AG6" s="429"/>
      <c r="AH6" s="429"/>
      <c r="AI6" s="429"/>
      <c r="AJ6" s="429"/>
    </row>
    <row r="7" spans="1:36" ht="51" x14ac:dyDescent="0.2">
      <c r="A7" s="604"/>
      <c r="B7" s="604"/>
      <c r="C7" s="310" t="s">
        <v>159</v>
      </c>
      <c r="D7" s="310" t="s">
        <v>830</v>
      </c>
      <c r="E7" s="310" t="s">
        <v>808</v>
      </c>
      <c r="F7" s="310" t="s">
        <v>162</v>
      </c>
      <c r="G7" s="310" t="s">
        <v>848</v>
      </c>
      <c r="H7" s="310" t="s">
        <v>11</v>
      </c>
      <c r="I7" s="310" t="s">
        <v>159</v>
      </c>
      <c r="J7" s="310" t="s">
        <v>830</v>
      </c>
      <c r="K7" s="310" t="s">
        <v>808</v>
      </c>
      <c r="L7" s="310" t="s">
        <v>162</v>
      </c>
      <c r="M7" s="310" t="s">
        <v>848</v>
      </c>
      <c r="N7" s="310" t="s">
        <v>849</v>
      </c>
      <c r="O7" s="310" t="s">
        <v>159</v>
      </c>
      <c r="P7" s="310" t="s">
        <v>830</v>
      </c>
      <c r="Q7" s="310" t="s">
        <v>808</v>
      </c>
      <c r="R7" s="310" t="s">
        <v>162</v>
      </c>
      <c r="S7" s="310" t="s">
        <v>848</v>
      </c>
      <c r="T7" s="310" t="s">
        <v>11</v>
      </c>
      <c r="U7" s="310" t="s">
        <v>159</v>
      </c>
      <c r="V7" s="310" t="s">
        <v>830</v>
      </c>
      <c r="W7" s="310" t="s">
        <v>808</v>
      </c>
      <c r="X7" s="310" t="s">
        <v>162</v>
      </c>
      <c r="Y7" s="310" t="s">
        <v>848</v>
      </c>
      <c r="Z7" s="310" t="s">
        <v>11</v>
      </c>
      <c r="AA7" s="310" t="s">
        <v>159</v>
      </c>
      <c r="AB7" s="310" t="s">
        <v>830</v>
      </c>
      <c r="AC7" s="310" t="s">
        <v>808</v>
      </c>
      <c r="AD7" s="310" t="s">
        <v>162</v>
      </c>
      <c r="AE7" s="310" t="s">
        <v>848</v>
      </c>
      <c r="AF7" s="310" t="s">
        <v>11</v>
      </c>
      <c r="AG7" s="429"/>
      <c r="AH7" s="429"/>
      <c r="AI7" s="429"/>
      <c r="AJ7" s="429"/>
    </row>
    <row r="8" spans="1:36" ht="12.75" x14ac:dyDescent="0.2">
      <c r="A8" s="310">
        <v>1</v>
      </c>
      <c r="B8" s="310">
        <v>2</v>
      </c>
      <c r="C8" s="310">
        <v>3</v>
      </c>
      <c r="D8" s="310">
        <v>4</v>
      </c>
      <c r="E8" s="310">
        <v>5</v>
      </c>
      <c r="F8" s="310">
        <v>6</v>
      </c>
      <c r="G8" s="310">
        <v>7</v>
      </c>
      <c r="H8" s="310">
        <v>9</v>
      </c>
      <c r="I8" s="310">
        <v>10</v>
      </c>
      <c r="J8" s="310">
        <v>11</v>
      </c>
      <c r="K8" s="310">
        <v>12</v>
      </c>
      <c r="L8" s="310">
        <v>13</v>
      </c>
      <c r="M8" s="310">
        <v>14</v>
      </c>
      <c r="N8" s="310">
        <v>16</v>
      </c>
      <c r="O8" s="310">
        <v>17</v>
      </c>
      <c r="P8" s="310">
        <v>18</v>
      </c>
      <c r="Q8" s="310">
        <v>19</v>
      </c>
      <c r="R8" s="310">
        <v>20</v>
      </c>
      <c r="S8" s="310">
        <v>21</v>
      </c>
      <c r="T8" s="310">
        <v>23</v>
      </c>
      <c r="U8" s="310">
        <v>24</v>
      </c>
      <c r="V8" s="310">
        <v>25</v>
      </c>
      <c r="W8" s="310">
        <v>26</v>
      </c>
      <c r="X8" s="310">
        <v>27</v>
      </c>
      <c r="Y8" s="310">
        <v>28</v>
      </c>
      <c r="Z8" s="310">
        <v>30</v>
      </c>
      <c r="AA8" s="310">
        <v>31</v>
      </c>
      <c r="AB8" s="310">
        <v>32</v>
      </c>
      <c r="AC8" s="310">
        <v>33</v>
      </c>
      <c r="AD8" s="310">
        <v>34</v>
      </c>
      <c r="AE8" s="310">
        <v>35</v>
      </c>
      <c r="AF8" s="310">
        <v>37</v>
      </c>
      <c r="AG8" s="429"/>
      <c r="AH8" s="429"/>
      <c r="AI8" s="429"/>
      <c r="AJ8" s="429"/>
    </row>
    <row r="9" spans="1:36" ht="12.75" x14ac:dyDescent="0.2">
      <c r="A9" s="314"/>
      <c r="B9" s="467" t="s">
        <v>11</v>
      </c>
      <c r="C9" s="421">
        <f t="shared" ref="C9:AF9" si="0">SUM(C10:C84)</f>
        <v>543</v>
      </c>
      <c r="D9" s="421">
        <f t="shared" si="0"/>
        <v>8257</v>
      </c>
      <c r="E9" s="421">
        <f t="shared" si="0"/>
        <v>158969</v>
      </c>
      <c r="F9" s="421">
        <f t="shared" si="0"/>
        <v>513</v>
      </c>
      <c r="G9" s="421">
        <f t="shared" si="0"/>
        <v>550</v>
      </c>
      <c r="H9" s="421">
        <f t="shared" si="0"/>
        <v>168832</v>
      </c>
      <c r="I9" s="421">
        <f t="shared" si="0"/>
        <v>514</v>
      </c>
      <c r="J9" s="421">
        <f t="shared" si="0"/>
        <v>7997</v>
      </c>
      <c r="K9" s="421">
        <f t="shared" si="0"/>
        <v>166819</v>
      </c>
      <c r="L9" s="421">
        <f t="shared" si="0"/>
        <v>42</v>
      </c>
      <c r="M9" s="421">
        <f t="shared" si="0"/>
        <v>466</v>
      </c>
      <c r="N9" s="421">
        <f t="shared" si="0"/>
        <v>175838</v>
      </c>
      <c r="O9" s="421">
        <f t="shared" si="0"/>
        <v>0</v>
      </c>
      <c r="P9" s="421">
        <f t="shared" si="0"/>
        <v>4</v>
      </c>
      <c r="Q9" s="421">
        <f t="shared" si="0"/>
        <v>11</v>
      </c>
      <c r="R9" s="421">
        <f t="shared" si="0"/>
        <v>0</v>
      </c>
      <c r="S9" s="421">
        <f t="shared" si="0"/>
        <v>0</v>
      </c>
      <c r="T9" s="421">
        <f t="shared" si="0"/>
        <v>15</v>
      </c>
      <c r="U9" s="421">
        <f t="shared" si="0"/>
        <v>29</v>
      </c>
      <c r="V9" s="421">
        <f t="shared" si="0"/>
        <v>184</v>
      </c>
      <c r="W9" s="421">
        <f t="shared" si="0"/>
        <v>371</v>
      </c>
      <c r="X9" s="421">
        <f t="shared" si="0"/>
        <v>427</v>
      </c>
      <c r="Y9" s="421">
        <f t="shared" si="0"/>
        <v>72</v>
      </c>
      <c r="Z9" s="421">
        <f t="shared" si="0"/>
        <v>1083</v>
      </c>
      <c r="AA9" s="421">
        <f t="shared" si="0"/>
        <v>18</v>
      </c>
      <c r="AB9" s="421">
        <f t="shared" si="0"/>
        <v>129</v>
      </c>
      <c r="AC9" s="421">
        <f t="shared" si="0"/>
        <v>9435</v>
      </c>
      <c r="AD9" s="421">
        <f t="shared" si="0"/>
        <v>0</v>
      </c>
      <c r="AE9" s="421">
        <f t="shared" si="0"/>
        <v>19</v>
      </c>
      <c r="AF9" s="421">
        <f t="shared" si="0"/>
        <v>9601</v>
      </c>
      <c r="AG9" s="322"/>
      <c r="AH9" s="322"/>
      <c r="AI9" s="322"/>
      <c r="AJ9" s="322"/>
    </row>
    <row r="10" spans="1:36" ht="12.75" x14ac:dyDescent="0.2">
      <c r="A10" s="316">
        <v>1</v>
      </c>
      <c r="B10" s="316" t="s">
        <v>166</v>
      </c>
      <c r="C10" s="438">
        <f>AT3A_Schools_PS!C10+AT3B_Schools_UPS!C10+AT3C_Schools_UPS!C10</f>
        <v>12</v>
      </c>
      <c r="D10" s="438">
        <f>AT3A_Schools_PS!E10+AT3B_Schools_UPS!E10+AT3C_Schools_UPS!E10</f>
        <v>186</v>
      </c>
      <c r="E10" s="438">
        <f>AT3A_Schools_PS!D10+AT3B_Schools_UPS!D10+AT3C_Schools_UPS!D10</f>
        <v>2955</v>
      </c>
      <c r="F10" s="438">
        <f>AT3A_Schools_PS!F10</f>
        <v>45</v>
      </c>
      <c r="G10" s="438">
        <f>AT3A_Schools_PS!G10+AT3B_Schools_UPS!G10+AT3C_Schools_UPS!G10</f>
        <v>2</v>
      </c>
      <c r="H10" s="421">
        <f t="shared" ref="H10:H84" si="1">C10+D10+E10+F10+G10</f>
        <v>3200</v>
      </c>
      <c r="I10" s="316">
        <v>9</v>
      </c>
      <c r="J10" s="316">
        <v>186</v>
      </c>
      <c r="K10" s="316">
        <v>3282</v>
      </c>
      <c r="L10" s="316">
        <v>0</v>
      </c>
      <c r="M10" s="316">
        <v>0</v>
      </c>
      <c r="N10" s="421">
        <f t="shared" ref="N10:N84" si="2">SUM(I10:M10)</f>
        <v>3477</v>
      </c>
      <c r="O10" s="316">
        <v>0</v>
      </c>
      <c r="P10" s="316">
        <v>0</v>
      </c>
      <c r="Q10" s="316">
        <v>0</v>
      </c>
      <c r="R10" s="316">
        <v>0</v>
      </c>
      <c r="S10" s="316">
        <v>0</v>
      </c>
      <c r="T10" s="421">
        <f t="shared" ref="T10:T84" si="3">SUM(O10:S10)</f>
        <v>0</v>
      </c>
      <c r="U10" s="438">
        <v>3</v>
      </c>
      <c r="V10" s="438">
        <v>0</v>
      </c>
      <c r="W10" s="438">
        <v>0</v>
      </c>
      <c r="X10" s="438">
        <v>45</v>
      </c>
      <c r="Y10" s="438">
        <v>2</v>
      </c>
      <c r="Z10" s="421">
        <f t="shared" ref="Z10:Z84" si="4">SUM(U10:Y10)</f>
        <v>50</v>
      </c>
      <c r="AA10" s="316">
        <v>0</v>
      </c>
      <c r="AB10" s="316">
        <v>0</v>
      </c>
      <c r="AC10" s="316">
        <v>0</v>
      </c>
      <c r="AD10" s="316">
        <v>0</v>
      </c>
      <c r="AE10" s="316">
        <v>0</v>
      </c>
      <c r="AF10" s="421">
        <f t="shared" ref="AF10:AF84" si="5">SUM(AA10:AE10)</f>
        <v>0</v>
      </c>
      <c r="AG10" s="468">
        <f>'AT12_KD-New-Districtwise'!C11-'AT12_KD-New-Districtwise'!I11-'AT12_KD-New-Districtwise'!K11+'AT12_KD-New-Districtwise'!M11</f>
        <v>3477</v>
      </c>
      <c r="AH10" s="468">
        <f>T10-'AT12_KD-New-Districtwise'!O11</f>
        <v>0</v>
      </c>
      <c r="AI10" s="468">
        <v>0</v>
      </c>
      <c r="AJ10" s="468">
        <f t="shared" ref="AJ10:AJ84" si="6">AF10-AI10</f>
        <v>0</v>
      </c>
    </row>
    <row r="11" spans="1:36" ht="12.75" x14ac:dyDescent="0.2">
      <c r="A11" s="316">
        <v>2</v>
      </c>
      <c r="B11" s="316" t="s">
        <v>167</v>
      </c>
      <c r="C11" s="438">
        <f>AT3A_Schools_PS!C11+AT3B_Schools_UPS!C11+AT3C_Schools_UPS!C11</f>
        <v>18</v>
      </c>
      <c r="D11" s="438">
        <f>AT3A_Schools_PS!E11+AT3B_Schools_UPS!E11+AT3C_Schools_UPS!E11</f>
        <v>133</v>
      </c>
      <c r="E11" s="438">
        <f>AT3A_Schools_PS!D11+AT3B_Schools_UPS!D11+AT3C_Schools_UPS!D11</f>
        <v>2501</v>
      </c>
      <c r="F11" s="438">
        <f>AT3A_Schools_PS!F11</f>
        <v>0</v>
      </c>
      <c r="G11" s="438">
        <f>AT3A_Schools_PS!G11+AT3B_Schools_UPS!G11+AT3C_Schools_UPS!G11</f>
        <v>4</v>
      </c>
      <c r="H11" s="421">
        <f t="shared" si="1"/>
        <v>2656</v>
      </c>
      <c r="I11" s="316">
        <v>18</v>
      </c>
      <c r="J11" s="316">
        <v>133</v>
      </c>
      <c r="K11" s="316">
        <v>2593</v>
      </c>
      <c r="L11" s="316">
        <v>0</v>
      </c>
      <c r="M11" s="316">
        <v>4</v>
      </c>
      <c r="N11" s="421">
        <f t="shared" si="2"/>
        <v>2748</v>
      </c>
      <c r="O11" s="316">
        <v>0</v>
      </c>
      <c r="P11" s="316">
        <v>0</v>
      </c>
      <c r="Q11" s="316">
        <v>0</v>
      </c>
      <c r="R11" s="316">
        <v>0</v>
      </c>
      <c r="S11" s="316">
        <v>0</v>
      </c>
      <c r="T11" s="421">
        <f t="shared" si="3"/>
        <v>0</v>
      </c>
      <c r="U11" s="438">
        <v>0</v>
      </c>
      <c r="V11" s="438">
        <v>0</v>
      </c>
      <c r="W11" s="438">
        <v>0</v>
      </c>
      <c r="X11" s="438">
        <v>0</v>
      </c>
      <c r="Y11" s="438">
        <v>0</v>
      </c>
      <c r="Z11" s="421">
        <f t="shared" si="4"/>
        <v>0</v>
      </c>
      <c r="AA11" s="316">
        <v>0</v>
      </c>
      <c r="AB11" s="316">
        <v>0</v>
      </c>
      <c r="AC11" s="316">
        <v>93</v>
      </c>
      <c r="AD11" s="316">
        <v>0</v>
      </c>
      <c r="AE11" s="316">
        <v>0</v>
      </c>
      <c r="AF11" s="421">
        <f t="shared" si="5"/>
        <v>93</v>
      </c>
      <c r="AG11" s="468">
        <f>'AT12_KD-New-Districtwise'!C12-'AT12_KD-New-Districtwise'!I12-'AT12_KD-New-Districtwise'!K12+'AT12_KD-New-Districtwise'!M12</f>
        <v>2748</v>
      </c>
      <c r="AH11" s="468">
        <f>T11-'AT12_KD-New-Districtwise'!O12</f>
        <v>0</v>
      </c>
      <c r="AI11" s="468">
        <v>93</v>
      </c>
      <c r="AJ11" s="468">
        <f t="shared" si="6"/>
        <v>0</v>
      </c>
    </row>
    <row r="12" spans="1:36" ht="12.75" x14ac:dyDescent="0.2">
      <c r="A12" s="316">
        <v>3</v>
      </c>
      <c r="B12" s="316" t="s">
        <v>168</v>
      </c>
      <c r="C12" s="438">
        <f>AT3A_Schools_PS!C12+AT3B_Schools_UPS!C12+AT3C_Schools_UPS!C12</f>
        <v>11</v>
      </c>
      <c r="D12" s="438">
        <f>AT3A_Schools_PS!E12+AT3B_Schools_UPS!E12+AT3C_Schools_UPS!E12</f>
        <v>320</v>
      </c>
      <c r="E12" s="438">
        <f>AT3A_Schools_PS!D12+AT3B_Schools_UPS!D12+AT3C_Schools_UPS!D12</f>
        <v>3477</v>
      </c>
      <c r="F12" s="438">
        <f>AT3A_Schools_PS!F12</f>
        <v>59</v>
      </c>
      <c r="G12" s="438">
        <f>AT3A_Schools_PS!G12+AT3B_Schools_UPS!G12+AT3C_Schools_UPS!G12</f>
        <v>43</v>
      </c>
      <c r="H12" s="421">
        <f t="shared" si="1"/>
        <v>3910</v>
      </c>
      <c r="I12" s="316">
        <v>11</v>
      </c>
      <c r="J12" s="316">
        <v>320</v>
      </c>
      <c r="K12" s="316">
        <v>3673</v>
      </c>
      <c r="L12" s="316">
        <v>0</v>
      </c>
      <c r="M12" s="316">
        <v>38</v>
      </c>
      <c r="N12" s="421">
        <f t="shared" si="2"/>
        <v>4042</v>
      </c>
      <c r="O12" s="316">
        <v>0</v>
      </c>
      <c r="P12" s="316">
        <v>0</v>
      </c>
      <c r="Q12" s="316">
        <v>0</v>
      </c>
      <c r="R12" s="316">
        <v>0</v>
      </c>
      <c r="S12" s="316">
        <v>0</v>
      </c>
      <c r="T12" s="421">
        <f t="shared" si="3"/>
        <v>0</v>
      </c>
      <c r="U12" s="438">
        <v>0</v>
      </c>
      <c r="V12" s="438">
        <v>0</v>
      </c>
      <c r="W12" s="438">
        <v>0</v>
      </c>
      <c r="X12" s="438">
        <v>59</v>
      </c>
      <c r="Y12" s="438">
        <v>5</v>
      </c>
      <c r="Z12" s="421">
        <f t="shared" si="4"/>
        <v>64</v>
      </c>
      <c r="AA12" s="316">
        <v>0</v>
      </c>
      <c r="AB12" s="316">
        <v>0</v>
      </c>
      <c r="AC12" s="316">
        <v>141</v>
      </c>
      <c r="AD12" s="316">
        <v>0</v>
      </c>
      <c r="AE12" s="316">
        <v>0</v>
      </c>
      <c r="AF12" s="421">
        <f t="shared" si="5"/>
        <v>141</v>
      </c>
      <c r="AG12" s="468">
        <f>'AT12_KD-New-Districtwise'!C13-'AT12_KD-New-Districtwise'!I13-'AT12_KD-New-Districtwise'!K13+'AT12_KD-New-Districtwise'!M13</f>
        <v>4042</v>
      </c>
      <c r="AH12" s="468">
        <f>T12-'AT12_KD-New-Districtwise'!O13</f>
        <v>0</v>
      </c>
      <c r="AI12" s="468">
        <v>141</v>
      </c>
      <c r="AJ12" s="468">
        <f t="shared" si="6"/>
        <v>0</v>
      </c>
    </row>
    <row r="13" spans="1:36" ht="12.75" x14ac:dyDescent="0.2">
      <c r="A13" s="316">
        <v>4</v>
      </c>
      <c r="B13" s="316" t="s">
        <v>169</v>
      </c>
      <c r="C13" s="438">
        <f>AT3A_Schools_PS!C13+AT3B_Schools_UPS!C13+AT3C_Schools_UPS!C13</f>
        <v>3</v>
      </c>
      <c r="D13" s="438">
        <f>AT3A_Schools_PS!E13+AT3B_Schools_UPS!E13+AT3C_Schools_UPS!E13</f>
        <v>162</v>
      </c>
      <c r="E13" s="438">
        <f>AT3A_Schools_PS!D13+AT3B_Schools_UPS!D13+AT3C_Schools_UPS!D13</f>
        <v>1872</v>
      </c>
      <c r="F13" s="438">
        <f>AT3A_Schools_PS!F13</f>
        <v>0</v>
      </c>
      <c r="G13" s="438">
        <f>AT3A_Schools_PS!G13+AT3B_Schools_UPS!G13+AT3C_Schools_UPS!G13</f>
        <v>12</v>
      </c>
      <c r="H13" s="421">
        <f t="shared" si="1"/>
        <v>2049</v>
      </c>
      <c r="I13" s="316">
        <v>3</v>
      </c>
      <c r="J13" s="316">
        <v>162</v>
      </c>
      <c r="K13" s="316">
        <v>2055</v>
      </c>
      <c r="L13" s="316">
        <v>0</v>
      </c>
      <c r="M13" s="316">
        <v>12</v>
      </c>
      <c r="N13" s="421">
        <f t="shared" si="2"/>
        <v>2232</v>
      </c>
      <c r="O13" s="316">
        <v>0</v>
      </c>
      <c r="P13" s="316">
        <v>0</v>
      </c>
      <c r="Q13" s="316">
        <v>0</v>
      </c>
      <c r="R13" s="316">
        <v>0</v>
      </c>
      <c r="S13" s="316">
        <v>0</v>
      </c>
      <c r="T13" s="421">
        <f t="shared" si="3"/>
        <v>0</v>
      </c>
      <c r="U13" s="438">
        <v>0</v>
      </c>
      <c r="V13" s="438">
        <v>0</v>
      </c>
      <c r="W13" s="438">
        <v>0</v>
      </c>
      <c r="X13" s="438">
        <v>0</v>
      </c>
      <c r="Y13" s="438">
        <v>0</v>
      </c>
      <c r="Z13" s="421">
        <f t="shared" si="4"/>
        <v>0</v>
      </c>
      <c r="AA13" s="316">
        <v>0</v>
      </c>
      <c r="AB13" s="316">
        <v>0</v>
      </c>
      <c r="AC13" s="316">
        <v>135</v>
      </c>
      <c r="AD13" s="316">
        <v>0</v>
      </c>
      <c r="AE13" s="316">
        <v>0</v>
      </c>
      <c r="AF13" s="421">
        <f t="shared" si="5"/>
        <v>135</v>
      </c>
      <c r="AG13" s="468">
        <f>'AT12_KD-New-Districtwise'!C14-'AT12_KD-New-Districtwise'!I14-'AT12_KD-New-Districtwise'!K14+'AT12_KD-New-Districtwise'!M14</f>
        <v>2232</v>
      </c>
      <c r="AH13" s="468">
        <f>T13-'AT12_KD-New-Districtwise'!O14</f>
        <v>0</v>
      </c>
      <c r="AI13" s="468">
        <v>135</v>
      </c>
      <c r="AJ13" s="468">
        <f t="shared" si="6"/>
        <v>0</v>
      </c>
    </row>
    <row r="14" spans="1:36" ht="12.75" x14ac:dyDescent="0.2">
      <c r="A14" s="316">
        <v>5</v>
      </c>
      <c r="B14" s="316" t="s">
        <v>170</v>
      </c>
      <c r="C14" s="438">
        <f>AT3A_Schools_PS!C14+AT3B_Schools_UPS!C14+AT3C_Schools_UPS!C14</f>
        <v>5</v>
      </c>
      <c r="D14" s="438">
        <f>AT3A_Schools_PS!E14+AT3B_Schools_UPS!E14+AT3C_Schools_UPS!E14</f>
        <v>117</v>
      </c>
      <c r="E14" s="438">
        <f>AT3A_Schools_PS!D14+AT3B_Schools_UPS!D14+AT3C_Schools_UPS!D14</f>
        <v>1516</v>
      </c>
      <c r="F14" s="438">
        <f>AT3A_Schools_PS!F14</f>
        <v>0</v>
      </c>
      <c r="G14" s="438">
        <f>AT3A_Schools_PS!G14+AT3B_Schools_UPS!G14+AT3C_Schools_UPS!G14</f>
        <v>0</v>
      </c>
      <c r="H14" s="421">
        <f t="shared" si="1"/>
        <v>1638</v>
      </c>
      <c r="I14" s="316">
        <v>5</v>
      </c>
      <c r="J14" s="316">
        <v>117</v>
      </c>
      <c r="K14" s="316">
        <v>1539</v>
      </c>
      <c r="L14" s="316">
        <v>0</v>
      </c>
      <c r="M14" s="316">
        <v>0</v>
      </c>
      <c r="N14" s="421">
        <f t="shared" si="2"/>
        <v>1661</v>
      </c>
      <c r="O14" s="316">
        <v>0</v>
      </c>
      <c r="P14" s="316">
        <v>0</v>
      </c>
      <c r="Q14" s="316">
        <v>0</v>
      </c>
      <c r="R14" s="316">
        <v>0</v>
      </c>
      <c r="S14" s="316">
        <v>0</v>
      </c>
      <c r="T14" s="421">
        <f t="shared" si="3"/>
        <v>0</v>
      </c>
      <c r="U14" s="438">
        <v>0</v>
      </c>
      <c r="V14" s="438">
        <v>0</v>
      </c>
      <c r="W14" s="438">
        <v>0</v>
      </c>
      <c r="X14" s="438">
        <v>0</v>
      </c>
      <c r="Y14" s="438">
        <v>0</v>
      </c>
      <c r="Z14" s="421">
        <f t="shared" si="4"/>
        <v>0</v>
      </c>
      <c r="AA14" s="316">
        <v>0</v>
      </c>
      <c r="AB14" s="316">
        <v>0</v>
      </c>
      <c r="AC14" s="316">
        <v>11</v>
      </c>
      <c r="AD14" s="316">
        <v>0</v>
      </c>
      <c r="AE14" s="316">
        <v>0</v>
      </c>
      <c r="AF14" s="421">
        <f t="shared" si="5"/>
        <v>11</v>
      </c>
      <c r="AG14" s="468">
        <f>'AT12_KD-New-Districtwise'!C15-'AT12_KD-New-Districtwise'!I15-'AT12_KD-New-Districtwise'!K15+'AT12_KD-New-Districtwise'!M15</f>
        <v>1661</v>
      </c>
      <c r="AH14" s="468">
        <f>T14-'AT12_KD-New-Districtwise'!O15</f>
        <v>0</v>
      </c>
      <c r="AI14" s="468">
        <v>11</v>
      </c>
      <c r="AJ14" s="468">
        <f t="shared" si="6"/>
        <v>0</v>
      </c>
    </row>
    <row r="15" spans="1:36" ht="12.75" x14ac:dyDescent="0.2">
      <c r="A15" s="316">
        <v>6</v>
      </c>
      <c r="B15" s="316" t="s">
        <v>171</v>
      </c>
      <c r="C15" s="438">
        <f>AT3A_Schools_PS!C15+AT3B_Schools_UPS!C15+AT3C_Schools_UPS!C15</f>
        <v>18</v>
      </c>
      <c r="D15" s="438">
        <f>AT3A_Schools_PS!E15+AT3B_Schools_UPS!E15+AT3C_Schools_UPS!E15</f>
        <v>299</v>
      </c>
      <c r="E15" s="438">
        <f>AT3A_Schools_PS!D15+AT3B_Schools_UPS!D15+AT3C_Schools_UPS!D15</f>
        <v>3249</v>
      </c>
      <c r="F15" s="438">
        <f>AT3A_Schools_PS!F15</f>
        <v>0</v>
      </c>
      <c r="G15" s="438">
        <f>AT3A_Schools_PS!G15+AT3B_Schools_UPS!G15+AT3C_Schools_UPS!G15</f>
        <v>20</v>
      </c>
      <c r="H15" s="421">
        <f t="shared" si="1"/>
        <v>3586</v>
      </c>
      <c r="I15" s="316">
        <v>18</v>
      </c>
      <c r="J15" s="316">
        <v>299</v>
      </c>
      <c r="K15" s="316">
        <v>3660</v>
      </c>
      <c r="L15" s="316">
        <v>0</v>
      </c>
      <c r="M15" s="316">
        <v>20</v>
      </c>
      <c r="N15" s="421">
        <f t="shared" si="2"/>
        <v>3997</v>
      </c>
      <c r="O15" s="316">
        <v>0</v>
      </c>
      <c r="P15" s="316">
        <v>0</v>
      </c>
      <c r="Q15" s="316">
        <v>0</v>
      </c>
      <c r="R15" s="316">
        <v>0</v>
      </c>
      <c r="S15" s="316">
        <v>0</v>
      </c>
      <c r="T15" s="421">
        <f t="shared" si="3"/>
        <v>0</v>
      </c>
      <c r="U15" s="438">
        <v>0</v>
      </c>
      <c r="V15" s="438">
        <v>0</v>
      </c>
      <c r="W15" s="438">
        <v>0</v>
      </c>
      <c r="X15" s="438">
        <v>0</v>
      </c>
      <c r="Y15" s="438">
        <v>0</v>
      </c>
      <c r="Z15" s="421">
        <f t="shared" si="4"/>
        <v>0</v>
      </c>
      <c r="AA15" s="316">
        <v>0</v>
      </c>
      <c r="AB15" s="316">
        <v>0</v>
      </c>
      <c r="AC15" s="316">
        <v>79</v>
      </c>
      <c r="AD15" s="316">
        <v>0</v>
      </c>
      <c r="AE15" s="316">
        <v>0</v>
      </c>
      <c r="AF15" s="421">
        <f t="shared" si="5"/>
        <v>79</v>
      </c>
      <c r="AG15" s="468">
        <f>'AT12_KD-New-Districtwise'!C16-'AT12_KD-New-Districtwise'!I16-'AT12_KD-New-Districtwise'!K16+'AT12_KD-New-Districtwise'!M16</f>
        <v>3997</v>
      </c>
      <c r="AH15" s="468">
        <f>T15-'AT12_KD-New-Districtwise'!O16</f>
        <v>0</v>
      </c>
      <c r="AI15" s="468">
        <v>79</v>
      </c>
      <c r="AJ15" s="468">
        <f t="shared" si="6"/>
        <v>0</v>
      </c>
    </row>
    <row r="16" spans="1:36" ht="12.75" x14ac:dyDescent="0.2">
      <c r="A16" s="316">
        <v>7</v>
      </c>
      <c r="B16" s="316" t="s">
        <v>172</v>
      </c>
      <c r="C16" s="438">
        <f>AT3A_Schools_PS!C16+AT3B_Schools_UPS!C16+AT3C_Schools_UPS!C16</f>
        <v>8</v>
      </c>
      <c r="D16" s="438">
        <f>AT3A_Schools_PS!E16+AT3B_Schools_UPS!E16+AT3C_Schools_UPS!E16</f>
        <v>71</v>
      </c>
      <c r="E16" s="438">
        <f>AT3A_Schools_PS!D16+AT3B_Schools_UPS!D16+AT3C_Schools_UPS!D16</f>
        <v>2458</v>
      </c>
      <c r="F16" s="438">
        <f>AT3A_Schools_PS!F16</f>
        <v>0</v>
      </c>
      <c r="G16" s="438">
        <f>AT3A_Schools_PS!G16+AT3B_Schools_UPS!G16+AT3C_Schools_UPS!G16</f>
        <v>2</v>
      </c>
      <c r="H16" s="421">
        <f t="shared" si="1"/>
        <v>2539</v>
      </c>
      <c r="I16" s="316">
        <v>6</v>
      </c>
      <c r="J16" s="316">
        <v>71</v>
      </c>
      <c r="K16" s="316">
        <v>2515</v>
      </c>
      <c r="L16" s="316">
        <v>0</v>
      </c>
      <c r="M16" s="316">
        <v>2</v>
      </c>
      <c r="N16" s="421">
        <f t="shared" si="2"/>
        <v>2594</v>
      </c>
      <c r="O16" s="316">
        <v>0</v>
      </c>
      <c r="P16" s="316">
        <v>0</v>
      </c>
      <c r="Q16" s="316">
        <v>0</v>
      </c>
      <c r="R16" s="316">
        <v>0</v>
      </c>
      <c r="S16" s="316">
        <v>0</v>
      </c>
      <c r="T16" s="421">
        <f t="shared" si="3"/>
        <v>0</v>
      </c>
      <c r="U16" s="438">
        <v>2</v>
      </c>
      <c r="V16" s="438">
        <v>0</v>
      </c>
      <c r="W16" s="438">
        <v>0</v>
      </c>
      <c r="X16" s="438">
        <v>0</v>
      </c>
      <c r="Y16" s="438">
        <v>0</v>
      </c>
      <c r="Z16" s="421">
        <f t="shared" si="4"/>
        <v>2</v>
      </c>
      <c r="AA16" s="316">
        <v>0</v>
      </c>
      <c r="AB16" s="316">
        <v>0</v>
      </c>
      <c r="AC16" s="316">
        <v>16</v>
      </c>
      <c r="AD16" s="316">
        <v>0</v>
      </c>
      <c r="AE16" s="316">
        <v>0</v>
      </c>
      <c r="AF16" s="421">
        <f t="shared" si="5"/>
        <v>16</v>
      </c>
      <c r="AG16" s="468">
        <f>'AT12_KD-New-Districtwise'!C17-'AT12_KD-New-Districtwise'!I17-'AT12_KD-New-Districtwise'!K17+'AT12_KD-New-Districtwise'!M17</f>
        <v>2594</v>
      </c>
      <c r="AH16" s="468">
        <f>T16-'AT12_KD-New-Districtwise'!O17</f>
        <v>0</v>
      </c>
      <c r="AI16" s="468">
        <v>16</v>
      </c>
      <c r="AJ16" s="468">
        <f t="shared" si="6"/>
        <v>0</v>
      </c>
    </row>
    <row r="17" spans="1:36" ht="12.75" x14ac:dyDescent="0.2">
      <c r="A17" s="316">
        <v>8</v>
      </c>
      <c r="B17" s="316" t="s">
        <v>173</v>
      </c>
      <c r="C17" s="438">
        <f>AT3A_Schools_PS!C17+AT3B_Schools_UPS!C17+AT3C_Schools_UPS!C17</f>
        <v>6</v>
      </c>
      <c r="D17" s="438">
        <f>AT3A_Schools_PS!E17+AT3B_Schools_UPS!E17+AT3C_Schools_UPS!E17</f>
        <v>98</v>
      </c>
      <c r="E17" s="438">
        <f>AT3A_Schools_PS!D17+AT3B_Schools_UPS!D17+AT3C_Schools_UPS!D17</f>
        <v>674</v>
      </c>
      <c r="F17" s="438">
        <f>AT3A_Schools_PS!F17</f>
        <v>0</v>
      </c>
      <c r="G17" s="438">
        <f>AT3A_Schools_PS!G17+AT3B_Schools_UPS!G17+AT3C_Schools_UPS!G17</f>
        <v>0</v>
      </c>
      <c r="H17" s="421">
        <f t="shared" si="1"/>
        <v>778</v>
      </c>
      <c r="I17" s="316">
        <v>2</v>
      </c>
      <c r="J17" s="316">
        <v>98</v>
      </c>
      <c r="K17" s="316">
        <v>673</v>
      </c>
      <c r="L17" s="316">
        <v>0</v>
      </c>
      <c r="M17" s="316">
        <v>0</v>
      </c>
      <c r="N17" s="421">
        <f t="shared" si="2"/>
        <v>773</v>
      </c>
      <c r="O17" s="316">
        <v>0</v>
      </c>
      <c r="P17" s="316">
        <v>0</v>
      </c>
      <c r="Q17" s="316">
        <v>0</v>
      </c>
      <c r="R17" s="316">
        <v>0</v>
      </c>
      <c r="S17" s="316">
        <v>0</v>
      </c>
      <c r="T17" s="421">
        <f t="shared" si="3"/>
        <v>0</v>
      </c>
      <c r="U17" s="438">
        <v>4</v>
      </c>
      <c r="V17" s="438">
        <v>0</v>
      </c>
      <c r="W17" s="438">
        <v>1</v>
      </c>
      <c r="X17" s="438">
        <v>0</v>
      </c>
      <c r="Y17" s="438">
        <v>0</v>
      </c>
      <c r="Z17" s="421">
        <f t="shared" si="4"/>
        <v>5</v>
      </c>
      <c r="AA17" s="316">
        <v>0</v>
      </c>
      <c r="AB17" s="316">
        <v>0</v>
      </c>
      <c r="AC17" s="316">
        <v>11</v>
      </c>
      <c r="AD17" s="316">
        <v>0</v>
      </c>
      <c r="AE17" s="316">
        <v>0</v>
      </c>
      <c r="AF17" s="421">
        <f t="shared" si="5"/>
        <v>11</v>
      </c>
      <c r="AG17" s="468">
        <f>'AT12_KD-New-Districtwise'!C18-'AT12_KD-New-Districtwise'!I18-'AT12_KD-New-Districtwise'!K18+'AT12_KD-New-Districtwise'!M18</f>
        <v>773</v>
      </c>
      <c r="AH17" s="468">
        <f>T17-'AT12_KD-New-Districtwise'!O18</f>
        <v>0</v>
      </c>
      <c r="AI17" s="468">
        <v>11</v>
      </c>
      <c r="AJ17" s="468">
        <f t="shared" si="6"/>
        <v>0</v>
      </c>
    </row>
    <row r="18" spans="1:36" ht="12.75" x14ac:dyDescent="0.2">
      <c r="A18" s="316">
        <v>9</v>
      </c>
      <c r="B18" s="316" t="s">
        <v>174</v>
      </c>
      <c r="C18" s="438">
        <f>AT3A_Schools_PS!C18+AT3B_Schools_UPS!C18+AT3C_Schools_UPS!C18</f>
        <v>7</v>
      </c>
      <c r="D18" s="438">
        <f>AT3A_Schools_PS!E18+AT3B_Schools_UPS!E18+AT3C_Schools_UPS!E18</f>
        <v>50</v>
      </c>
      <c r="E18" s="438">
        <f>AT3A_Schools_PS!D18+AT3B_Schools_UPS!D18+AT3C_Schools_UPS!D18</f>
        <v>3453</v>
      </c>
      <c r="F18" s="438">
        <f>AT3A_Schools_PS!F18</f>
        <v>0</v>
      </c>
      <c r="G18" s="438">
        <f>AT3A_Schools_PS!G18+AT3B_Schools_UPS!G18+AT3C_Schools_UPS!G18</f>
        <v>11</v>
      </c>
      <c r="H18" s="421">
        <f t="shared" si="1"/>
        <v>3521</v>
      </c>
      <c r="I18" s="316">
        <v>5</v>
      </c>
      <c r="J18" s="316">
        <v>50</v>
      </c>
      <c r="K18" s="316">
        <v>3449</v>
      </c>
      <c r="L18" s="316">
        <v>0</v>
      </c>
      <c r="M18" s="316">
        <v>11</v>
      </c>
      <c r="N18" s="421">
        <f t="shared" si="2"/>
        <v>3515</v>
      </c>
      <c r="O18" s="316">
        <v>0</v>
      </c>
      <c r="P18" s="316">
        <v>0</v>
      </c>
      <c r="Q18" s="316">
        <v>0</v>
      </c>
      <c r="R18" s="316">
        <v>0</v>
      </c>
      <c r="S18" s="316">
        <v>0</v>
      </c>
      <c r="T18" s="421">
        <f t="shared" si="3"/>
        <v>0</v>
      </c>
      <c r="U18" s="438">
        <v>2</v>
      </c>
      <c r="V18" s="438">
        <v>0</v>
      </c>
      <c r="W18" s="438">
        <v>4</v>
      </c>
      <c r="X18" s="438">
        <v>0</v>
      </c>
      <c r="Y18" s="438">
        <v>0</v>
      </c>
      <c r="Z18" s="421">
        <f t="shared" si="4"/>
        <v>6</v>
      </c>
      <c r="AA18" s="316">
        <v>0</v>
      </c>
      <c r="AB18" s="316">
        <v>0</v>
      </c>
      <c r="AC18" s="316">
        <v>213</v>
      </c>
      <c r="AD18" s="316">
        <v>0</v>
      </c>
      <c r="AE18" s="316">
        <v>0</v>
      </c>
      <c r="AF18" s="421">
        <f t="shared" si="5"/>
        <v>213</v>
      </c>
      <c r="AG18" s="468">
        <f>'AT12_KD-New-Districtwise'!C19-'AT12_KD-New-Districtwise'!I19-'AT12_KD-New-Districtwise'!K19+'AT12_KD-New-Districtwise'!M19</f>
        <v>3515</v>
      </c>
      <c r="AH18" s="468">
        <f>T18-'AT12_KD-New-Districtwise'!O19</f>
        <v>0</v>
      </c>
      <c r="AI18" s="468">
        <v>213</v>
      </c>
      <c r="AJ18" s="468">
        <f t="shared" si="6"/>
        <v>0</v>
      </c>
    </row>
    <row r="19" spans="1:36" ht="12.75" x14ac:dyDescent="0.2">
      <c r="A19" s="316">
        <v>10</v>
      </c>
      <c r="B19" s="316" t="s">
        <v>175</v>
      </c>
      <c r="C19" s="438">
        <f>AT3A_Schools_PS!C19+AT3B_Schools_UPS!C19+AT3C_Schools_UPS!C19</f>
        <v>8</v>
      </c>
      <c r="D19" s="438">
        <f>AT3A_Schools_PS!E19+AT3B_Schools_UPS!E19+AT3C_Schools_UPS!E19</f>
        <v>224</v>
      </c>
      <c r="E19" s="438">
        <f>AT3A_Schools_PS!D19+AT3B_Schools_UPS!D19+AT3C_Schools_UPS!D19</f>
        <v>2669</v>
      </c>
      <c r="F19" s="438">
        <f>AT3A_Schools_PS!F19</f>
        <v>0</v>
      </c>
      <c r="G19" s="438">
        <f>AT3A_Schools_PS!G19+AT3B_Schools_UPS!G19+AT3C_Schools_UPS!G19</f>
        <v>0</v>
      </c>
      <c r="H19" s="421">
        <f t="shared" si="1"/>
        <v>2901</v>
      </c>
      <c r="I19" s="316">
        <v>8</v>
      </c>
      <c r="J19" s="316">
        <v>226</v>
      </c>
      <c r="K19" s="316">
        <v>2885</v>
      </c>
      <c r="L19" s="316">
        <v>0</v>
      </c>
      <c r="M19" s="316">
        <v>0</v>
      </c>
      <c r="N19" s="421">
        <f t="shared" si="2"/>
        <v>3119</v>
      </c>
      <c r="O19" s="316">
        <v>0</v>
      </c>
      <c r="P19" s="316">
        <v>0</v>
      </c>
      <c r="Q19" s="316">
        <v>0</v>
      </c>
      <c r="R19" s="316">
        <v>0</v>
      </c>
      <c r="S19" s="316">
        <v>0</v>
      </c>
      <c r="T19" s="421">
        <f t="shared" si="3"/>
        <v>0</v>
      </c>
      <c r="U19" s="438">
        <v>0</v>
      </c>
      <c r="V19" s="438">
        <v>0</v>
      </c>
      <c r="W19" s="438">
        <v>0</v>
      </c>
      <c r="X19" s="438">
        <v>0</v>
      </c>
      <c r="Y19" s="438">
        <v>0</v>
      </c>
      <c r="Z19" s="421">
        <f t="shared" si="4"/>
        <v>0</v>
      </c>
      <c r="AA19" s="316">
        <v>0</v>
      </c>
      <c r="AB19" s="316">
        <v>0</v>
      </c>
      <c r="AC19" s="316">
        <v>196</v>
      </c>
      <c r="AD19" s="316">
        <v>0</v>
      </c>
      <c r="AE19" s="316">
        <v>0</v>
      </c>
      <c r="AF19" s="421">
        <f t="shared" si="5"/>
        <v>196</v>
      </c>
      <c r="AG19" s="468">
        <f>'AT12_KD-New-Districtwise'!C20-'AT12_KD-New-Districtwise'!I20-'AT12_KD-New-Districtwise'!K20+'AT12_KD-New-Districtwise'!M20</f>
        <v>3119</v>
      </c>
      <c r="AH19" s="468">
        <f>T19-'AT12_KD-New-Districtwise'!O20</f>
        <v>0</v>
      </c>
      <c r="AI19" s="468">
        <v>196</v>
      </c>
      <c r="AJ19" s="468">
        <f t="shared" si="6"/>
        <v>0</v>
      </c>
    </row>
    <row r="20" spans="1:36" ht="12.75" x14ac:dyDescent="0.2">
      <c r="A20" s="316">
        <v>11</v>
      </c>
      <c r="B20" s="316" t="s">
        <v>176</v>
      </c>
      <c r="C20" s="438">
        <f>AT3A_Schools_PS!C20+AT3B_Schools_UPS!C20+AT3C_Schools_UPS!C20</f>
        <v>4</v>
      </c>
      <c r="D20" s="438">
        <f>AT3A_Schools_PS!E20+AT3B_Schools_UPS!E20+AT3C_Schools_UPS!E20</f>
        <v>36</v>
      </c>
      <c r="E20" s="438">
        <f>AT3A_Schools_PS!D20+AT3B_Schools_UPS!D20+AT3C_Schools_UPS!D20</f>
        <v>2221</v>
      </c>
      <c r="F20" s="438">
        <f>AT3A_Schools_PS!F20</f>
        <v>0</v>
      </c>
      <c r="G20" s="438">
        <f>AT3A_Schools_PS!G20+AT3B_Schools_UPS!G20+AT3C_Schools_UPS!G20</f>
        <v>25</v>
      </c>
      <c r="H20" s="421">
        <f t="shared" si="1"/>
        <v>2286</v>
      </c>
      <c r="I20" s="316">
        <v>4</v>
      </c>
      <c r="J20" s="316">
        <v>37</v>
      </c>
      <c r="K20" s="316">
        <v>2238</v>
      </c>
      <c r="L20" s="316">
        <v>0</v>
      </c>
      <c r="M20" s="316">
        <v>19</v>
      </c>
      <c r="N20" s="421">
        <f t="shared" si="2"/>
        <v>2298</v>
      </c>
      <c r="O20" s="316">
        <v>0</v>
      </c>
      <c r="P20" s="316">
        <v>0</v>
      </c>
      <c r="Q20" s="316">
        <v>0</v>
      </c>
      <c r="R20" s="316">
        <v>0</v>
      </c>
      <c r="S20" s="316">
        <v>0</v>
      </c>
      <c r="T20" s="421">
        <f t="shared" si="3"/>
        <v>0</v>
      </c>
      <c r="U20" s="438">
        <v>0</v>
      </c>
      <c r="V20" s="438">
        <v>0</v>
      </c>
      <c r="W20" s="438">
        <v>0</v>
      </c>
      <c r="X20" s="438">
        <v>0</v>
      </c>
      <c r="Y20" s="438">
        <v>6</v>
      </c>
      <c r="Z20" s="421">
        <f t="shared" si="4"/>
        <v>6</v>
      </c>
      <c r="AA20" s="316">
        <v>4</v>
      </c>
      <c r="AB20" s="316">
        <v>0</v>
      </c>
      <c r="AC20" s="316">
        <v>257</v>
      </c>
      <c r="AD20" s="316">
        <v>0</v>
      </c>
      <c r="AE20" s="316">
        <v>19</v>
      </c>
      <c r="AF20" s="421">
        <f t="shared" si="5"/>
        <v>280</v>
      </c>
      <c r="AG20" s="468">
        <f>'AT12_KD-New-Districtwise'!C21-'AT12_KD-New-Districtwise'!I21-'AT12_KD-New-Districtwise'!K21+'AT12_KD-New-Districtwise'!M21</f>
        <v>2298</v>
      </c>
      <c r="AH20" s="468">
        <f>T20-'AT12_KD-New-Districtwise'!O21</f>
        <v>0</v>
      </c>
      <c r="AI20" s="468">
        <v>280</v>
      </c>
      <c r="AJ20" s="468">
        <f t="shared" si="6"/>
        <v>0</v>
      </c>
    </row>
    <row r="21" spans="1:36" ht="12.75" x14ac:dyDescent="0.2">
      <c r="A21" s="316">
        <v>12</v>
      </c>
      <c r="B21" s="316" t="s">
        <v>177</v>
      </c>
      <c r="C21" s="438">
        <f>AT3A_Schools_PS!C21+AT3B_Schools_UPS!C21+AT3C_Schools_UPS!C21</f>
        <v>13</v>
      </c>
      <c r="D21" s="438">
        <f>AT3A_Schools_PS!E21+AT3B_Schools_UPS!E21+AT3C_Schools_UPS!E21</f>
        <v>54</v>
      </c>
      <c r="E21" s="438">
        <f>AT3A_Schools_PS!D21+AT3B_Schools_UPS!D21+AT3C_Schools_UPS!D21</f>
        <v>2036</v>
      </c>
      <c r="F21" s="438">
        <f>AT3A_Schools_PS!F21</f>
        <v>0</v>
      </c>
      <c r="G21" s="438">
        <f>AT3A_Schools_PS!G21+AT3B_Schools_UPS!G21+AT3C_Schools_UPS!G21</f>
        <v>0</v>
      </c>
      <c r="H21" s="421">
        <f t="shared" si="1"/>
        <v>2103</v>
      </c>
      <c r="I21" s="316">
        <v>13</v>
      </c>
      <c r="J21" s="316">
        <v>54</v>
      </c>
      <c r="K21" s="316">
        <v>2074</v>
      </c>
      <c r="L21" s="316">
        <v>0</v>
      </c>
      <c r="M21" s="316">
        <v>1</v>
      </c>
      <c r="N21" s="421">
        <f t="shared" si="2"/>
        <v>2142</v>
      </c>
      <c r="O21" s="316">
        <v>0</v>
      </c>
      <c r="P21" s="316">
        <v>0</v>
      </c>
      <c r="Q21" s="316">
        <v>0</v>
      </c>
      <c r="R21" s="316">
        <v>0</v>
      </c>
      <c r="S21" s="316">
        <v>0</v>
      </c>
      <c r="T21" s="421">
        <f t="shared" si="3"/>
        <v>0</v>
      </c>
      <c r="U21" s="438">
        <v>0</v>
      </c>
      <c r="V21" s="438">
        <v>0</v>
      </c>
      <c r="W21" s="438">
        <v>0</v>
      </c>
      <c r="X21" s="438">
        <v>0</v>
      </c>
      <c r="Y21" s="438">
        <v>0</v>
      </c>
      <c r="Z21" s="421">
        <f t="shared" si="4"/>
        <v>0</v>
      </c>
      <c r="AA21" s="316">
        <v>0</v>
      </c>
      <c r="AB21" s="316">
        <v>0</v>
      </c>
      <c r="AC21" s="316">
        <v>87</v>
      </c>
      <c r="AD21" s="316">
        <v>0</v>
      </c>
      <c r="AE21" s="316">
        <v>0</v>
      </c>
      <c r="AF21" s="421">
        <f t="shared" si="5"/>
        <v>87</v>
      </c>
      <c r="AG21" s="468">
        <f>'AT12_KD-New-Districtwise'!C22-'AT12_KD-New-Districtwise'!I22-'AT12_KD-New-Districtwise'!K22+'AT12_KD-New-Districtwise'!M22</f>
        <v>2142</v>
      </c>
      <c r="AH21" s="468">
        <f>T21-'AT12_KD-New-Districtwise'!O22</f>
        <v>0</v>
      </c>
      <c r="AI21" s="468">
        <v>87</v>
      </c>
      <c r="AJ21" s="468">
        <f t="shared" si="6"/>
        <v>0</v>
      </c>
    </row>
    <row r="22" spans="1:36" ht="12.75" x14ac:dyDescent="0.2">
      <c r="A22" s="316">
        <v>13</v>
      </c>
      <c r="B22" s="316" t="s">
        <v>178</v>
      </c>
      <c r="C22" s="438">
        <f>AT3A_Schools_PS!C22+AT3B_Schools_UPS!C22+AT3C_Schools_UPS!C22</f>
        <v>11</v>
      </c>
      <c r="D22" s="438">
        <f>AT3A_Schools_PS!E22+AT3B_Schools_UPS!E22+AT3C_Schools_UPS!E22</f>
        <v>63</v>
      </c>
      <c r="E22" s="438">
        <f>AT3A_Schools_PS!D22+AT3B_Schools_UPS!D22+AT3C_Schools_UPS!D22</f>
        <v>3015</v>
      </c>
      <c r="F22" s="438">
        <f>AT3A_Schools_PS!F22</f>
        <v>22</v>
      </c>
      <c r="G22" s="438">
        <f>AT3A_Schools_PS!G22+AT3B_Schools_UPS!G22+AT3C_Schools_UPS!G22</f>
        <v>44</v>
      </c>
      <c r="H22" s="421">
        <f t="shared" si="1"/>
        <v>3155</v>
      </c>
      <c r="I22" s="316">
        <v>11</v>
      </c>
      <c r="J22" s="316">
        <v>63</v>
      </c>
      <c r="K22" s="316">
        <v>3171</v>
      </c>
      <c r="L22" s="316">
        <v>0</v>
      </c>
      <c r="M22" s="316">
        <v>21</v>
      </c>
      <c r="N22" s="421">
        <f t="shared" si="2"/>
        <v>3266</v>
      </c>
      <c r="O22" s="316">
        <v>0</v>
      </c>
      <c r="P22" s="316">
        <v>0</v>
      </c>
      <c r="Q22" s="316">
        <v>0</v>
      </c>
      <c r="R22" s="316">
        <v>0</v>
      </c>
      <c r="S22" s="316">
        <v>0</v>
      </c>
      <c r="T22" s="421">
        <f t="shared" si="3"/>
        <v>0</v>
      </c>
      <c r="U22" s="438">
        <v>0</v>
      </c>
      <c r="V22" s="438">
        <v>0</v>
      </c>
      <c r="W22" s="438">
        <v>0</v>
      </c>
      <c r="X22" s="438">
        <v>22</v>
      </c>
      <c r="Y22" s="438">
        <v>23</v>
      </c>
      <c r="Z22" s="421">
        <f t="shared" si="4"/>
        <v>45</v>
      </c>
      <c r="AA22" s="316">
        <v>0</v>
      </c>
      <c r="AB22" s="316">
        <v>0</v>
      </c>
      <c r="AC22" s="316">
        <v>261</v>
      </c>
      <c r="AD22" s="316">
        <v>0</v>
      </c>
      <c r="AE22" s="316">
        <v>0</v>
      </c>
      <c r="AF22" s="421">
        <f t="shared" si="5"/>
        <v>261</v>
      </c>
      <c r="AG22" s="468">
        <f>'AT12_KD-New-Districtwise'!C23-'AT12_KD-New-Districtwise'!I23-'AT12_KD-New-Districtwise'!K23+'AT12_KD-New-Districtwise'!M23</f>
        <v>3266</v>
      </c>
      <c r="AH22" s="468">
        <f>T22-'AT12_KD-New-Districtwise'!O23</f>
        <v>0</v>
      </c>
      <c r="AI22" s="468">
        <v>261</v>
      </c>
      <c r="AJ22" s="468">
        <f t="shared" si="6"/>
        <v>0</v>
      </c>
    </row>
    <row r="23" spans="1:36" ht="12.75" x14ac:dyDescent="0.2">
      <c r="A23" s="316">
        <v>14</v>
      </c>
      <c r="B23" s="316" t="s">
        <v>179</v>
      </c>
      <c r="C23" s="438">
        <f>AT3A_Schools_PS!C23+AT3B_Schools_UPS!C23+AT3C_Schools_UPS!C23</f>
        <v>11</v>
      </c>
      <c r="D23" s="438">
        <f>AT3A_Schools_PS!E23+AT3B_Schools_UPS!E23+AT3C_Schools_UPS!E23</f>
        <v>110</v>
      </c>
      <c r="E23" s="438">
        <f>AT3A_Schools_PS!D23+AT3B_Schools_UPS!D23+AT3C_Schools_UPS!D23</f>
        <v>2898</v>
      </c>
      <c r="F23" s="438">
        <f>AT3A_Schools_PS!F23</f>
        <v>0</v>
      </c>
      <c r="G23" s="438">
        <f>AT3A_Schools_PS!G23+AT3B_Schools_UPS!G23+AT3C_Schools_UPS!G23</f>
        <v>8</v>
      </c>
      <c r="H23" s="421">
        <f t="shared" si="1"/>
        <v>3027</v>
      </c>
      <c r="I23" s="316">
        <v>11</v>
      </c>
      <c r="J23" s="316">
        <v>0</v>
      </c>
      <c r="K23" s="316">
        <v>3050</v>
      </c>
      <c r="L23" s="316">
        <v>0</v>
      </c>
      <c r="M23" s="316">
        <v>8</v>
      </c>
      <c r="N23" s="421">
        <f t="shared" si="2"/>
        <v>3069</v>
      </c>
      <c r="O23" s="316">
        <v>0</v>
      </c>
      <c r="P23" s="316">
        <v>0</v>
      </c>
      <c r="Q23" s="316">
        <v>0</v>
      </c>
      <c r="R23" s="316">
        <v>0</v>
      </c>
      <c r="S23" s="316">
        <v>0</v>
      </c>
      <c r="T23" s="421">
        <f t="shared" si="3"/>
        <v>0</v>
      </c>
      <c r="U23" s="438">
        <v>0</v>
      </c>
      <c r="V23" s="438">
        <v>110</v>
      </c>
      <c r="W23" s="438">
        <v>0</v>
      </c>
      <c r="X23" s="438">
        <v>0</v>
      </c>
      <c r="Y23" s="438">
        <v>0</v>
      </c>
      <c r="Z23" s="421">
        <f t="shared" si="4"/>
        <v>110</v>
      </c>
      <c r="AA23" s="316">
        <v>0</v>
      </c>
      <c r="AB23" s="316">
        <v>0</v>
      </c>
      <c r="AC23" s="316">
        <v>56</v>
      </c>
      <c r="AD23" s="316">
        <v>0</v>
      </c>
      <c r="AE23" s="316">
        <v>0</v>
      </c>
      <c r="AF23" s="421">
        <f t="shared" si="5"/>
        <v>56</v>
      </c>
      <c r="AG23" s="468">
        <f>'AT12_KD-New-Districtwise'!C24-'AT12_KD-New-Districtwise'!I24-'AT12_KD-New-Districtwise'!K24+'AT12_KD-New-Districtwise'!M24</f>
        <v>3069</v>
      </c>
      <c r="AH23" s="468">
        <f>T23-'AT12_KD-New-Districtwise'!O24</f>
        <v>0</v>
      </c>
      <c r="AI23" s="468">
        <v>56</v>
      </c>
      <c r="AJ23" s="468">
        <f t="shared" si="6"/>
        <v>0</v>
      </c>
    </row>
    <row r="24" spans="1:36" ht="12.75" x14ac:dyDescent="0.2">
      <c r="A24" s="316">
        <v>15</v>
      </c>
      <c r="B24" s="316" t="s">
        <v>180</v>
      </c>
      <c r="C24" s="438">
        <f>AT3A_Schools_PS!C24+AT3B_Schools_UPS!C24+AT3C_Schools_UPS!C24</f>
        <v>5</v>
      </c>
      <c r="D24" s="438">
        <f>AT3A_Schools_PS!E24+AT3B_Schools_UPS!E24+AT3C_Schools_UPS!E24</f>
        <v>140</v>
      </c>
      <c r="E24" s="438">
        <f>AT3A_Schools_PS!D24+AT3B_Schools_UPS!D24+AT3C_Schools_UPS!D24</f>
        <v>2382</v>
      </c>
      <c r="F24" s="438">
        <f>AT3A_Schools_PS!F24</f>
        <v>0</v>
      </c>
      <c r="G24" s="438">
        <f>AT3A_Schools_PS!G24+AT3B_Schools_UPS!G24+AT3C_Schools_UPS!G24</f>
        <v>14</v>
      </c>
      <c r="H24" s="421">
        <f t="shared" si="1"/>
        <v>2541</v>
      </c>
      <c r="I24" s="316">
        <v>5</v>
      </c>
      <c r="J24" s="316">
        <v>140</v>
      </c>
      <c r="K24" s="316">
        <v>2580</v>
      </c>
      <c r="L24" s="316">
        <v>0</v>
      </c>
      <c r="M24" s="316">
        <v>14</v>
      </c>
      <c r="N24" s="421">
        <f t="shared" si="2"/>
        <v>2739</v>
      </c>
      <c r="O24" s="316">
        <v>0</v>
      </c>
      <c r="P24" s="316">
        <v>0</v>
      </c>
      <c r="Q24" s="316">
        <v>0</v>
      </c>
      <c r="R24" s="316">
        <v>0</v>
      </c>
      <c r="S24" s="316">
        <v>0</v>
      </c>
      <c r="T24" s="421">
        <f t="shared" si="3"/>
        <v>0</v>
      </c>
      <c r="U24" s="438">
        <v>0</v>
      </c>
      <c r="V24" s="438">
        <v>0</v>
      </c>
      <c r="W24" s="438">
        <v>0</v>
      </c>
      <c r="X24" s="438">
        <v>0</v>
      </c>
      <c r="Y24" s="438">
        <v>0</v>
      </c>
      <c r="Z24" s="421">
        <f t="shared" si="4"/>
        <v>0</v>
      </c>
      <c r="AA24" s="316">
        <v>0</v>
      </c>
      <c r="AB24" s="316">
        <v>52</v>
      </c>
      <c r="AC24" s="316">
        <v>140</v>
      </c>
      <c r="AD24" s="316">
        <v>0</v>
      </c>
      <c r="AE24" s="316">
        <v>0</v>
      </c>
      <c r="AF24" s="421">
        <f t="shared" si="5"/>
        <v>192</v>
      </c>
      <c r="AG24" s="468">
        <f>'AT12_KD-New-Districtwise'!C25-'AT12_KD-New-Districtwise'!I25-'AT12_KD-New-Districtwise'!K25+'AT12_KD-New-Districtwise'!M25</f>
        <v>2739</v>
      </c>
      <c r="AH24" s="468">
        <f>T24-'AT12_KD-New-Districtwise'!O25</f>
        <v>0</v>
      </c>
      <c r="AI24" s="468">
        <v>192</v>
      </c>
      <c r="AJ24" s="468">
        <f t="shared" si="6"/>
        <v>0</v>
      </c>
    </row>
    <row r="25" spans="1:36" ht="12.75" x14ac:dyDescent="0.2">
      <c r="A25" s="316">
        <v>16</v>
      </c>
      <c r="B25" s="316" t="s">
        <v>181</v>
      </c>
      <c r="C25" s="438">
        <f>AT3A_Schools_PS!C25+AT3B_Schools_UPS!C25+AT3C_Schools_UPS!C25</f>
        <v>2</v>
      </c>
      <c r="D25" s="438">
        <f>AT3A_Schools_PS!E25+AT3B_Schools_UPS!E25+AT3C_Schools_UPS!E25</f>
        <v>34</v>
      </c>
      <c r="E25" s="438">
        <f>AT3A_Schools_PS!D25+AT3B_Schools_UPS!D25+AT3C_Schools_UPS!D25</f>
        <v>1116</v>
      </c>
      <c r="F25" s="438">
        <f>AT3A_Schools_PS!F25</f>
        <v>0</v>
      </c>
      <c r="G25" s="438">
        <f>AT3A_Schools_PS!G25+AT3B_Schools_UPS!G25+AT3C_Schools_UPS!G25</f>
        <v>7</v>
      </c>
      <c r="H25" s="421">
        <f t="shared" si="1"/>
        <v>1159</v>
      </c>
      <c r="I25" s="316">
        <v>2</v>
      </c>
      <c r="J25" s="316">
        <v>34</v>
      </c>
      <c r="K25" s="316">
        <v>1112</v>
      </c>
      <c r="L25" s="316">
        <v>0</v>
      </c>
      <c r="M25" s="316">
        <v>0</v>
      </c>
      <c r="N25" s="421">
        <f t="shared" si="2"/>
        <v>1148</v>
      </c>
      <c r="O25" s="316">
        <v>0</v>
      </c>
      <c r="P25" s="316">
        <v>0</v>
      </c>
      <c r="Q25" s="316">
        <v>0</v>
      </c>
      <c r="R25" s="316">
        <v>0</v>
      </c>
      <c r="S25" s="316">
        <v>0</v>
      </c>
      <c r="T25" s="421">
        <f t="shared" si="3"/>
        <v>0</v>
      </c>
      <c r="U25" s="438">
        <v>0</v>
      </c>
      <c r="V25" s="438">
        <v>0</v>
      </c>
      <c r="W25" s="438">
        <v>0</v>
      </c>
      <c r="X25" s="438">
        <v>0</v>
      </c>
      <c r="Y25" s="438">
        <v>2</v>
      </c>
      <c r="Z25" s="421">
        <f t="shared" si="4"/>
        <v>2</v>
      </c>
      <c r="AA25" s="316">
        <v>0</v>
      </c>
      <c r="AB25" s="316">
        <v>0</v>
      </c>
      <c r="AC25" s="316">
        <v>84</v>
      </c>
      <c r="AD25" s="316">
        <v>0</v>
      </c>
      <c r="AE25" s="316">
        <v>0</v>
      </c>
      <c r="AF25" s="421">
        <f t="shared" si="5"/>
        <v>84</v>
      </c>
      <c r="AG25" s="468">
        <f>'AT12_KD-New-Districtwise'!C26-'AT12_KD-New-Districtwise'!I26-'AT12_KD-New-Districtwise'!K26+'AT12_KD-New-Districtwise'!M26</f>
        <v>1148</v>
      </c>
      <c r="AH25" s="468">
        <f>T25-'AT12_KD-New-Districtwise'!O26</f>
        <v>0</v>
      </c>
      <c r="AI25" s="468">
        <v>84</v>
      </c>
      <c r="AJ25" s="468">
        <f t="shared" si="6"/>
        <v>0</v>
      </c>
    </row>
    <row r="26" spans="1:36" ht="12.75" x14ac:dyDescent="0.2">
      <c r="A26" s="316">
        <v>17</v>
      </c>
      <c r="B26" s="316" t="s">
        <v>182</v>
      </c>
      <c r="C26" s="438">
        <f>AT3A_Schools_PS!C26+AT3B_Schools_UPS!C26+AT3C_Schools_UPS!C26</f>
        <v>21</v>
      </c>
      <c r="D26" s="438">
        <f>AT3A_Schools_PS!E26+AT3B_Schools_UPS!E26+AT3C_Schools_UPS!E26</f>
        <v>128</v>
      </c>
      <c r="E26" s="438">
        <f>AT3A_Schools_PS!D26+AT3B_Schools_UPS!D26+AT3C_Schools_UPS!D26</f>
        <v>2556</v>
      </c>
      <c r="F26" s="438">
        <f>AT3A_Schools_PS!F26</f>
        <v>0</v>
      </c>
      <c r="G26" s="438">
        <f>AT3A_Schools_PS!G26+AT3B_Schools_UPS!G26+AT3C_Schools_UPS!G26</f>
        <v>2</v>
      </c>
      <c r="H26" s="421">
        <f t="shared" si="1"/>
        <v>2707</v>
      </c>
      <c r="I26" s="316">
        <v>21</v>
      </c>
      <c r="J26" s="316">
        <v>128</v>
      </c>
      <c r="K26" s="316">
        <v>2603</v>
      </c>
      <c r="L26" s="316">
        <v>0</v>
      </c>
      <c r="M26" s="316">
        <v>2</v>
      </c>
      <c r="N26" s="421">
        <f t="shared" si="2"/>
        <v>2754</v>
      </c>
      <c r="O26" s="316">
        <v>0</v>
      </c>
      <c r="P26" s="316">
        <v>0</v>
      </c>
      <c r="Q26" s="316">
        <v>0</v>
      </c>
      <c r="R26" s="316">
        <v>0</v>
      </c>
      <c r="S26" s="316">
        <v>0</v>
      </c>
      <c r="T26" s="421">
        <f t="shared" si="3"/>
        <v>0</v>
      </c>
      <c r="U26" s="438">
        <v>0</v>
      </c>
      <c r="V26" s="438">
        <v>0</v>
      </c>
      <c r="W26" s="438">
        <v>0</v>
      </c>
      <c r="X26" s="438">
        <v>0</v>
      </c>
      <c r="Y26" s="438">
        <v>0</v>
      </c>
      <c r="Z26" s="421">
        <f t="shared" si="4"/>
        <v>0</v>
      </c>
      <c r="AA26" s="316">
        <v>0</v>
      </c>
      <c r="AB26" s="316">
        <v>0</v>
      </c>
      <c r="AC26" s="316">
        <v>65</v>
      </c>
      <c r="AD26" s="316">
        <v>0</v>
      </c>
      <c r="AE26" s="316">
        <v>0</v>
      </c>
      <c r="AF26" s="421">
        <f t="shared" si="5"/>
        <v>65</v>
      </c>
      <c r="AG26" s="468">
        <f>'AT12_KD-New-Districtwise'!C27-'AT12_KD-New-Districtwise'!I27-'AT12_KD-New-Districtwise'!K27+'AT12_KD-New-Districtwise'!M27</f>
        <v>2754</v>
      </c>
      <c r="AH26" s="468">
        <f>T26-'AT12_KD-New-Districtwise'!O27</f>
        <v>0</v>
      </c>
      <c r="AI26" s="468">
        <v>65</v>
      </c>
      <c r="AJ26" s="468">
        <f t="shared" si="6"/>
        <v>0</v>
      </c>
    </row>
    <row r="27" spans="1:36" ht="12.75" x14ac:dyDescent="0.2">
      <c r="A27" s="316">
        <v>18</v>
      </c>
      <c r="B27" s="316" t="s">
        <v>183</v>
      </c>
      <c r="C27" s="438">
        <f>AT3A_Schools_PS!C27+AT3B_Schools_UPS!C27+AT3C_Schools_UPS!C27</f>
        <v>16</v>
      </c>
      <c r="D27" s="438">
        <f>AT3A_Schools_PS!E27+AT3B_Schools_UPS!E27+AT3C_Schools_UPS!E27</f>
        <v>199</v>
      </c>
      <c r="E27" s="438">
        <f>AT3A_Schools_PS!D27+AT3B_Schools_UPS!D27+AT3C_Schools_UPS!D27</f>
        <v>2399</v>
      </c>
      <c r="F27" s="438">
        <f>AT3A_Schools_PS!F27</f>
        <v>0</v>
      </c>
      <c r="G27" s="438">
        <f>AT3A_Schools_PS!G27+AT3B_Schools_UPS!G27+AT3C_Schools_UPS!G27</f>
        <v>0</v>
      </c>
      <c r="H27" s="421">
        <f t="shared" si="1"/>
        <v>2614</v>
      </c>
      <c r="I27" s="316">
        <v>16</v>
      </c>
      <c r="J27" s="316">
        <v>199</v>
      </c>
      <c r="K27" s="316">
        <v>2436</v>
      </c>
      <c r="L27" s="316">
        <v>0</v>
      </c>
      <c r="M27" s="316">
        <v>0</v>
      </c>
      <c r="N27" s="421">
        <f t="shared" si="2"/>
        <v>2651</v>
      </c>
      <c r="O27" s="316">
        <v>0</v>
      </c>
      <c r="P27" s="316">
        <v>0</v>
      </c>
      <c r="Q27" s="316">
        <v>0</v>
      </c>
      <c r="R27" s="316">
        <v>0</v>
      </c>
      <c r="S27" s="316">
        <v>0</v>
      </c>
      <c r="T27" s="421">
        <f t="shared" si="3"/>
        <v>0</v>
      </c>
      <c r="U27" s="438">
        <v>0</v>
      </c>
      <c r="V27" s="438">
        <v>0</v>
      </c>
      <c r="W27" s="438">
        <v>0</v>
      </c>
      <c r="X27" s="438">
        <v>0</v>
      </c>
      <c r="Y27" s="438">
        <v>0</v>
      </c>
      <c r="Z27" s="421">
        <f t="shared" si="4"/>
        <v>0</v>
      </c>
      <c r="AA27" s="316">
        <v>0</v>
      </c>
      <c r="AB27" s="316">
        <v>0</v>
      </c>
      <c r="AC27" s="316">
        <v>23</v>
      </c>
      <c r="AD27" s="316">
        <v>0</v>
      </c>
      <c r="AE27" s="316">
        <v>0</v>
      </c>
      <c r="AF27" s="421">
        <f t="shared" si="5"/>
        <v>23</v>
      </c>
      <c r="AG27" s="468">
        <f>'AT12_KD-New-Districtwise'!C28-'AT12_KD-New-Districtwise'!I28-'AT12_KD-New-Districtwise'!K28+'AT12_KD-New-Districtwise'!M28</f>
        <v>2651</v>
      </c>
      <c r="AH27" s="468">
        <f>T27-'AT12_KD-New-Districtwise'!O28</f>
        <v>0</v>
      </c>
      <c r="AI27" s="468">
        <v>23</v>
      </c>
      <c r="AJ27" s="468">
        <f t="shared" si="6"/>
        <v>0</v>
      </c>
    </row>
    <row r="28" spans="1:36" ht="12.75" x14ac:dyDescent="0.2">
      <c r="A28" s="316">
        <v>19</v>
      </c>
      <c r="B28" s="316" t="s">
        <v>184</v>
      </c>
      <c r="C28" s="438">
        <f>AT3A_Schools_PS!C28+AT3B_Schools_UPS!C28+AT3C_Schools_UPS!C28</f>
        <v>4</v>
      </c>
      <c r="D28" s="438">
        <f>AT3A_Schools_PS!E28+AT3B_Schools_UPS!E28+AT3C_Schools_UPS!E28</f>
        <v>82</v>
      </c>
      <c r="E28" s="438">
        <f>AT3A_Schools_PS!D28+AT3B_Schools_UPS!D28+AT3C_Schools_UPS!D28</f>
        <v>1463</v>
      </c>
      <c r="F28" s="438">
        <f>AT3A_Schools_PS!F28</f>
        <v>0</v>
      </c>
      <c r="G28" s="438">
        <f>AT3A_Schools_PS!G28+AT3B_Schools_UPS!G28+AT3C_Schools_UPS!G28</f>
        <v>3</v>
      </c>
      <c r="H28" s="421">
        <f t="shared" si="1"/>
        <v>1552</v>
      </c>
      <c r="I28" s="316">
        <v>3</v>
      </c>
      <c r="J28" s="316">
        <v>82</v>
      </c>
      <c r="K28" s="316">
        <v>1486</v>
      </c>
      <c r="L28" s="316">
        <v>0</v>
      </c>
      <c r="M28" s="316">
        <v>0</v>
      </c>
      <c r="N28" s="421">
        <f t="shared" si="2"/>
        <v>1571</v>
      </c>
      <c r="O28" s="316">
        <v>0</v>
      </c>
      <c r="P28" s="316">
        <v>0</v>
      </c>
      <c r="Q28" s="316">
        <v>0</v>
      </c>
      <c r="R28" s="316">
        <v>0</v>
      </c>
      <c r="S28" s="316">
        <v>0</v>
      </c>
      <c r="T28" s="421">
        <f t="shared" si="3"/>
        <v>0</v>
      </c>
      <c r="U28" s="438">
        <v>1</v>
      </c>
      <c r="V28" s="438">
        <v>0</v>
      </c>
      <c r="W28" s="438">
        <v>0</v>
      </c>
      <c r="X28" s="438">
        <v>0</v>
      </c>
      <c r="Y28" s="438">
        <v>3</v>
      </c>
      <c r="Z28" s="421">
        <f t="shared" si="4"/>
        <v>4</v>
      </c>
      <c r="AA28" s="316">
        <v>0</v>
      </c>
      <c r="AB28" s="316">
        <v>0</v>
      </c>
      <c r="AC28" s="316">
        <v>1</v>
      </c>
      <c r="AD28" s="316">
        <v>0</v>
      </c>
      <c r="AE28" s="316">
        <v>0</v>
      </c>
      <c r="AF28" s="421">
        <f t="shared" si="5"/>
        <v>1</v>
      </c>
      <c r="AG28" s="468">
        <f>'AT12_KD-New-Districtwise'!C29-'AT12_KD-New-Districtwise'!I29-'AT12_KD-New-Districtwise'!K29+'AT12_KD-New-Districtwise'!M29</f>
        <v>1571</v>
      </c>
      <c r="AH28" s="468">
        <f>T28-'AT12_KD-New-Districtwise'!O29</f>
        <v>0</v>
      </c>
      <c r="AI28" s="468">
        <v>1</v>
      </c>
      <c r="AJ28" s="468">
        <f t="shared" si="6"/>
        <v>0</v>
      </c>
    </row>
    <row r="29" spans="1:36" ht="12.75" x14ac:dyDescent="0.2">
      <c r="A29" s="316">
        <v>20</v>
      </c>
      <c r="B29" s="316" t="s">
        <v>185</v>
      </c>
      <c r="C29" s="438">
        <f>AT3A_Schools_PS!C29+AT3B_Schools_UPS!C29+AT3C_Schools_UPS!C29</f>
        <v>5</v>
      </c>
      <c r="D29" s="438">
        <f>AT3A_Schools_PS!E29+AT3B_Schools_UPS!E29+AT3C_Schools_UPS!E29</f>
        <v>32</v>
      </c>
      <c r="E29" s="438">
        <f>AT3A_Schools_PS!D29+AT3B_Schools_UPS!D29+AT3C_Schools_UPS!D29</f>
        <v>1432</v>
      </c>
      <c r="F29" s="438">
        <f>AT3A_Schools_PS!F29</f>
        <v>0</v>
      </c>
      <c r="G29" s="438">
        <f>AT3A_Schools_PS!G29+AT3B_Schools_UPS!G29+AT3C_Schools_UPS!G29</f>
        <v>0</v>
      </c>
      <c r="H29" s="421">
        <f t="shared" si="1"/>
        <v>1469</v>
      </c>
      <c r="I29" s="316">
        <v>5</v>
      </c>
      <c r="J29" s="316">
        <v>32</v>
      </c>
      <c r="K29" s="316">
        <v>1414</v>
      </c>
      <c r="L29" s="316">
        <v>0</v>
      </c>
      <c r="M29" s="316">
        <v>0</v>
      </c>
      <c r="N29" s="421">
        <f t="shared" si="2"/>
        <v>1451</v>
      </c>
      <c r="O29" s="316">
        <v>0</v>
      </c>
      <c r="P29" s="316">
        <v>0</v>
      </c>
      <c r="Q29" s="316">
        <v>0</v>
      </c>
      <c r="R29" s="316">
        <v>0</v>
      </c>
      <c r="S29" s="316">
        <v>0</v>
      </c>
      <c r="T29" s="421">
        <f t="shared" si="3"/>
        <v>0</v>
      </c>
      <c r="U29" s="438">
        <v>0</v>
      </c>
      <c r="V29" s="438">
        <v>0</v>
      </c>
      <c r="W29" s="438">
        <v>0</v>
      </c>
      <c r="X29" s="438">
        <v>0</v>
      </c>
      <c r="Y29" s="438">
        <v>0</v>
      </c>
      <c r="Z29" s="421">
        <f t="shared" si="4"/>
        <v>0</v>
      </c>
      <c r="AA29" s="316">
        <v>0</v>
      </c>
      <c r="AB29" s="316">
        <v>0</v>
      </c>
      <c r="AC29" s="316">
        <v>117</v>
      </c>
      <c r="AD29" s="316">
        <v>0</v>
      </c>
      <c r="AE29" s="316">
        <v>0</v>
      </c>
      <c r="AF29" s="421">
        <f t="shared" si="5"/>
        <v>117</v>
      </c>
      <c r="AG29" s="468">
        <f>'AT12_KD-New-Districtwise'!C30-'AT12_KD-New-Districtwise'!I30-'AT12_KD-New-Districtwise'!K30+'AT12_KD-New-Districtwise'!M30</f>
        <v>1451</v>
      </c>
      <c r="AH29" s="468">
        <f>T29-'AT12_KD-New-Districtwise'!O30</f>
        <v>0</v>
      </c>
      <c r="AI29" s="468">
        <v>117</v>
      </c>
      <c r="AJ29" s="468">
        <f t="shared" si="6"/>
        <v>0</v>
      </c>
    </row>
    <row r="30" spans="1:36" ht="12.75" x14ac:dyDescent="0.2">
      <c r="A30" s="316">
        <v>21</v>
      </c>
      <c r="B30" s="316" t="s">
        <v>186</v>
      </c>
      <c r="C30" s="438">
        <f>AT3A_Schools_PS!C30+AT3B_Schools_UPS!C30+AT3C_Schools_UPS!C30</f>
        <v>16</v>
      </c>
      <c r="D30" s="438">
        <f>AT3A_Schools_PS!E30+AT3B_Schools_UPS!E30+AT3C_Schools_UPS!E30</f>
        <v>58</v>
      </c>
      <c r="E30" s="438">
        <f>AT3A_Schools_PS!D30+AT3B_Schools_UPS!D30+AT3C_Schools_UPS!D30</f>
        <v>1770</v>
      </c>
      <c r="F30" s="438">
        <f>AT3A_Schools_PS!F30</f>
        <v>0</v>
      </c>
      <c r="G30" s="438">
        <f>AT3A_Schools_PS!G30+AT3B_Schools_UPS!G30+AT3C_Schools_UPS!G30</f>
        <v>5</v>
      </c>
      <c r="H30" s="421">
        <f t="shared" si="1"/>
        <v>1849</v>
      </c>
      <c r="I30" s="316">
        <v>16</v>
      </c>
      <c r="J30" s="316">
        <v>58</v>
      </c>
      <c r="K30" s="316">
        <v>2310</v>
      </c>
      <c r="L30" s="316">
        <v>0</v>
      </c>
      <c r="M30" s="316">
        <v>4</v>
      </c>
      <c r="N30" s="421">
        <f t="shared" si="2"/>
        <v>2388</v>
      </c>
      <c r="O30" s="316">
        <v>0</v>
      </c>
      <c r="P30" s="316">
        <v>0</v>
      </c>
      <c r="Q30" s="316">
        <v>0</v>
      </c>
      <c r="R30" s="316">
        <v>0</v>
      </c>
      <c r="S30" s="316">
        <v>0</v>
      </c>
      <c r="T30" s="421">
        <f t="shared" si="3"/>
        <v>0</v>
      </c>
      <c r="U30" s="438">
        <v>0</v>
      </c>
      <c r="V30" s="438">
        <v>0</v>
      </c>
      <c r="W30" s="438">
        <v>0</v>
      </c>
      <c r="X30" s="438">
        <v>0</v>
      </c>
      <c r="Y30" s="438">
        <v>1</v>
      </c>
      <c r="Z30" s="421">
        <f t="shared" si="4"/>
        <v>1</v>
      </c>
      <c r="AA30" s="316">
        <v>0</v>
      </c>
      <c r="AB30" s="316">
        <v>0</v>
      </c>
      <c r="AC30" s="316">
        <v>234</v>
      </c>
      <c r="AD30" s="316">
        <v>0</v>
      </c>
      <c r="AE30" s="316">
        <v>0</v>
      </c>
      <c r="AF30" s="421">
        <f t="shared" si="5"/>
        <v>234</v>
      </c>
      <c r="AG30" s="468">
        <f>'AT12_KD-New-Districtwise'!C31-'AT12_KD-New-Districtwise'!I31-'AT12_KD-New-Districtwise'!K31+'AT12_KD-New-Districtwise'!M31</f>
        <v>2388</v>
      </c>
      <c r="AH30" s="468">
        <f>T30-'AT12_KD-New-Districtwise'!O31</f>
        <v>0</v>
      </c>
      <c r="AI30" s="468">
        <v>234</v>
      </c>
      <c r="AJ30" s="468">
        <f t="shared" si="6"/>
        <v>0</v>
      </c>
    </row>
    <row r="31" spans="1:36" ht="12.75" x14ac:dyDescent="0.2">
      <c r="A31" s="316">
        <v>22</v>
      </c>
      <c r="B31" s="316" t="s">
        <v>187</v>
      </c>
      <c r="C31" s="438">
        <f>AT3A_Schools_PS!C31+AT3B_Schools_UPS!C31+AT3C_Schools_UPS!C31</f>
        <v>3</v>
      </c>
      <c r="D31" s="438">
        <f>AT3A_Schools_PS!E31+AT3B_Schools_UPS!E31+AT3C_Schools_UPS!E31</f>
        <v>235</v>
      </c>
      <c r="E31" s="438">
        <f>AT3A_Schools_PS!D31+AT3B_Schools_UPS!D31+AT3C_Schools_UPS!D31</f>
        <v>2614</v>
      </c>
      <c r="F31" s="438">
        <f>AT3A_Schools_PS!F31</f>
        <v>0</v>
      </c>
      <c r="G31" s="438">
        <f>AT3A_Schools_PS!G31+AT3B_Schools_UPS!G31+AT3C_Schools_UPS!G31</f>
        <v>16</v>
      </c>
      <c r="H31" s="421">
        <f t="shared" si="1"/>
        <v>2868</v>
      </c>
      <c r="I31" s="316">
        <v>3</v>
      </c>
      <c r="J31" s="316">
        <v>235</v>
      </c>
      <c r="K31" s="316">
        <v>3519</v>
      </c>
      <c r="L31" s="316">
        <v>0</v>
      </c>
      <c r="M31" s="316">
        <v>16</v>
      </c>
      <c r="N31" s="421">
        <f t="shared" si="2"/>
        <v>3773</v>
      </c>
      <c r="O31" s="316">
        <v>0</v>
      </c>
      <c r="P31" s="316">
        <v>0</v>
      </c>
      <c r="Q31" s="316">
        <v>0</v>
      </c>
      <c r="R31" s="316">
        <v>0</v>
      </c>
      <c r="S31" s="316">
        <v>0</v>
      </c>
      <c r="T31" s="421">
        <f t="shared" si="3"/>
        <v>0</v>
      </c>
      <c r="U31" s="438">
        <v>0</v>
      </c>
      <c r="V31" s="438">
        <v>0</v>
      </c>
      <c r="W31" s="438">
        <v>0</v>
      </c>
      <c r="X31" s="438">
        <v>0</v>
      </c>
      <c r="Y31" s="438">
        <v>0</v>
      </c>
      <c r="Z31" s="421">
        <f t="shared" si="4"/>
        <v>0</v>
      </c>
      <c r="AA31" s="316">
        <v>0</v>
      </c>
      <c r="AB31" s="316">
        <v>0</v>
      </c>
      <c r="AC31" s="316">
        <v>231</v>
      </c>
      <c r="AD31" s="316">
        <v>0</v>
      </c>
      <c r="AE31" s="316">
        <v>0</v>
      </c>
      <c r="AF31" s="421">
        <f t="shared" si="5"/>
        <v>231</v>
      </c>
      <c r="AG31" s="468">
        <f>'AT12_KD-New-Districtwise'!C32-'AT12_KD-New-Districtwise'!I32-'AT12_KD-New-Districtwise'!K32+'AT12_KD-New-Districtwise'!M32</f>
        <v>3773</v>
      </c>
      <c r="AH31" s="468">
        <f>T31-'AT12_KD-New-Districtwise'!O32</f>
        <v>0</v>
      </c>
      <c r="AI31" s="468">
        <v>231</v>
      </c>
      <c r="AJ31" s="468">
        <f t="shared" si="6"/>
        <v>0</v>
      </c>
    </row>
    <row r="32" spans="1:36" ht="12.75" x14ac:dyDescent="0.2">
      <c r="A32" s="316">
        <v>23</v>
      </c>
      <c r="B32" s="316" t="s">
        <v>188</v>
      </c>
      <c r="C32" s="438">
        <f>AT3A_Schools_PS!C32+AT3B_Schools_UPS!C32+AT3C_Schools_UPS!C32</f>
        <v>7</v>
      </c>
      <c r="D32" s="438">
        <f>AT3A_Schools_PS!E32+AT3B_Schools_UPS!E32+AT3C_Schools_UPS!E32</f>
        <v>96</v>
      </c>
      <c r="E32" s="438">
        <f>AT3A_Schools_PS!D32+AT3B_Schools_UPS!D32+AT3C_Schools_UPS!D32</f>
        <v>1927</v>
      </c>
      <c r="F32" s="438">
        <f>AT3A_Schools_PS!F32</f>
        <v>0</v>
      </c>
      <c r="G32" s="438">
        <f>AT3A_Schools_PS!G32+AT3B_Schools_UPS!G32+AT3C_Schools_UPS!G32</f>
        <v>0</v>
      </c>
      <c r="H32" s="421">
        <f t="shared" si="1"/>
        <v>2030</v>
      </c>
      <c r="I32" s="316">
        <v>7</v>
      </c>
      <c r="J32" s="316">
        <v>96</v>
      </c>
      <c r="K32" s="316">
        <v>1672</v>
      </c>
      <c r="L32" s="316">
        <v>0</v>
      </c>
      <c r="M32" s="316">
        <v>0</v>
      </c>
      <c r="N32" s="421">
        <f t="shared" si="2"/>
        <v>1775</v>
      </c>
      <c r="O32" s="316">
        <v>0</v>
      </c>
      <c r="P32" s="316">
        <v>0</v>
      </c>
      <c r="Q32" s="316">
        <v>0</v>
      </c>
      <c r="R32" s="316">
        <v>0</v>
      </c>
      <c r="S32" s="316">
        <v>0</v>
      </c>
      <c r="T32" s="421">
        <f t="shared" si="3"/>
        <v>0</v>
      </c>
      <c r="U32" s="438">
        <v>0</v>
      </c>
      <c r="V32" s="438">
        <v>0</v>
      </c>
      <c r="W32" s="438">
        <v>255</v>
      </c>
      <c r="X32" s="438">
        <v>0</v>
      </c>
      <c r="Y32" s="438">
        <v>0</v>
      </c>
      <c r="Z32" s="421">
        <f t="shared" si="4"/>
        <v>255</v>
      </c>
      <c r="AA32" s="316">
        <v>0</v>
      </c>
      <c r="AB32" s="316">
        <v>0</v>
      </c>
      <c r="AC32" s="316">
        <v>175</v>
      </c>
      <c r="AD32" s="316">
        <v>0</v>
      </c>
      <c r="AE32" s="316">
        <v>0</v>
      </c>
      <c r="AF32" s="421">
        <f t="shared" si="5"/>
        <v>175</v>
      </c>
      <c r="AG32" s="468">
        <f>'AT12_KD-New-Districtwise'!C33-'AT12_KD-New-Districtwise'!I33-'AT12_KD-New-Districtwise'!K33+'AT12_KD-New-Districtwise'!M33</f>
        <v>1775</v>
      </c>
      <c r="AH32" s="468">
        <f>T32-'AT12_KD-New-Districtwise'!O33</f>
        <v>0</v>
      </c>
      <c r="AI32" s="468">
        <v>175</v>
      </c>
      <c r="AJ32" s="468">
        <f t="shared" si="6"/>
        <v>0</v>
      </c>
    </row>
    <row r="33" spans="1:36" ht="12.75" x14ac:dyDescent="0.2">
      <c r="A33" s="316">
        <v>24</v>
      </c>
      <c r="B33" s="316" t="s">
        <v>189</v>
      </c>
      <c r="C33" s="438">
        <f>AT3A_Schools_PS!C33+AT3B_Schools_UPS!C33+AT3C_Schools_UPS!C33</f>
        <v>8</v>
      </c>
      <c r="D33" s="438">
        <f>AT3A_Schools_PS!E33+AT3B_Schools_UPS!E33+AT3C_Schools_UPS!E33</f>
        <v>130</v>
      </c>
      <c r="E33" s="438">
        <f>AT3A_Schools_PS!D33+AT3B_Schools_UPS!D33+AT3C_Schools_UPS!D33</f>
        <v>2112</v>
      </c>
      <c r="F33" s="438">
        <f>AT3A_Schools_PS!F33</f>
        <v>0</v>
      </c>
      <c r="G33" s="438">
        <f>AT3A_Schools_PS!G33+AT3B_Schools_UPS!G33+AT3C_Schools_UPS!G33</f>
        <v>7</v>
      </c>
      <c r="H33" s="421">
        <f t="shared" si="1"/>
        <v>2257</v>
      </c>
      <c r="I33" s="316">
        <v>8</v>
      </c>
      <c r="J33" s="316">
        <v>130</v>
      </c>
      <c r="K33" s="316">
        <v>2157</v>
      </c>
      <c r="L33" s="316">
        <v>0</v>
      </c>
      <c r="M33" s="316">
        <v>7</v>
      </c>
      <c r="N33" s="421">
        <f t="shared" si="2"/>
        <v>2302</v>
      </c>
      <c r="O33" s="316">
        <v>0</v>
      </c>
      <c r="P33" s="316">
        <v>0</v>
      </c>
      <c r="Q33" s="316">
        <v>0</v>
      </c>
      <c r="R33" s="316">
        <v>0</v>
      </c>
      <c r="S33" s="316">
        <v>0</v>
      </c>
      <c r="T33" s="421">
        <f t="shared" si="3"/>
        <v>0</v>
      </c>
      <c r="U33" s="438">
        <v>0</v>
      </c>
      <c r="V33" s="438">
        <v>0</v>
      </c>
      <c r="W33" s="438">
        <v>0</v>
      </c>
      <c r="X33" s="438">
        <v>0</v>
      </c>
      <c r="Y33" s="438">
        <v>0</v>
      </c>
      <c r="Z33" s="421">
        <f t="shared" si="4"/>
        <v>0</v>
      </c>
      <c r="AA33" s="316">
        <v>0</v>
      </c>
      <c r="AB33" s="316">
        <v>0</v>
      </c>
      <c r="AC33" s="316">
        <v>73</v>
      </c>
      <c r="AD33" s="316">
        <v>0</v>
      </c>
      <c r="AE33" s="316">
        <v>0</v>
      </c>
      <c r="AF33" s="421">
        <f t="shared" si="5"/>
        <v>73</v>
      </c>
      <c r="AG33" s="468">
        <f>'AT12_KD-New-Districtwise'!C34-'AT12_KD-New-Districtwise'!I34-'AT12_KD-New-Districtwise'!K34+'AT12_KD-New-Districtwise'!M34</f>
        <v>2302</v>
      </c>
      <c r="AH33" s="468">
        <f>T33-'AT12_KD-New-Districtwise'!O34</f>
        <v>0</v>
      </c>
      <c r="AI33" s="468">
        <v>73</v>
      </c>
      <c r="AJ33" s="468">
        <f t="shared" si="6"/>
        <v>0</v>
      </c>
    </row>
    <row r="34" spans="1:36" ht="12.75" x14ac:dyDescent="0.2">
      <c r="A34" s="316">
        <v>25</v>
      </c>
      <c r="B34" s="316" t="s">
        <v>190</v>
      </c>
      <c r="C34" s="438">
        <f>AT3A_Schools_PS!C34+AT3B_Schools_UPS!C34+AT3C_Schools_UPS!C34</f>
        <v>6</v>
      </c>
      <c r="D34" s="438">
        <f>AT3A_Schools_PS!E34+AT3B_Schools_UPS!E34+AT3C_Schools_UPS!E34</f>
        <v>113</v>
      </c>
      <c r="E34" s="438">
        <f>AT3A_Schools_PS!D34+AT3B_Schools_UPS!D34+AT3C_Schools_UPS!D34</f>
        <v>1856</v>
      </c>
      <c r="F34" s="438">
        <f>AT3A_Schools_PS!F34</f>
        <v>0</v>
      </c>
      <c r="G34" s="438">
        <f>AT3A_Schools_PS!G34+AT3B_Schools_UPS!G34+AT3C_Schools_UPS!G34</f>
        <v>0</v>
      </c>
      <c r="H34" s="421">
        <f t="shared" si="1"/>
        <v>1975</v>
      </c>
      <c r="I34" s="316">
        <v>6</v>
      </c>
      <c r="J34" s="316">
        <v>113</v>
      </c>
      <c r="K34" s="316">
        <v>1738</v>
      </c>
      <c r="L34" s="316">
        <v>0</v>
      </c>
      <c r="M34" s="316">
        <v>0</v>
      </c>
      <c r="N34" s="421">
        <f t="shared" si="2"/>
        <v>1857</v>
      </c>
      <c r="O34" s="316">
        <v>0</v>
      </c>
      <c r="P34" s="316">
        <v>0</v>
      </c>
      <c r="Q34" s="316">
        <v>0</v>
      </c>
      <c r="R34" s="316">
        <v>0</v>
      </c>
      <c r="S34" s="316">
        <v>0</v>
      </c>
      <c r="T34" s="421">
        <f t="shared" si="3"/>
        <v>0</v>
      </c>
      <c r="U34" s="438">
        <v>0</v>
      </c>
      <c r="V34" s="438">
        <v>0</v>
      </c>
      <c r="W34" s="438">
        <v>0</v>
      </c>
      <c r="X34" s="438">
        <v>0</v>
      </c>
      <c r="Y34" s="438">
        <v>0</v>
      </c>
      <c r="Z34" s="421">
        <f t="shared" si="4"/>
        <v>0</v>
      </c>
      <c r="AA34" s="316">
        <v>0</v>
      </c>
      <c r="AB34" s="316">
        <v>0</v>
      </c>
      <c r="AC34" s="316">
        <v>118</v>
      </c>
      <c r="AD34" s="316">
        <v>0</v>
      </c>
      <c r="AE34" s="316">
        <v>0</v>
      </c>
      <c r="AF34" s="421">
        <f t="shared" si="5"/>
        <v>118</v>
      </c>
      <c r="AG34" s="468">
        <f>'AT12_KD-New-Districtwise'!C35-'AT12_KD-New-Districtwise'!I35-'AT12_KD-New-Districtwise'!K35+'AT12_KD-New-Districtwise'!M35</f>
        <v>1857</v>
      </c>
      <c r="AH34" s="468">
        <f>T34-'AT12_KD-New-Districtwise'!O35</f>
        <v>0</v>
      </c>
      <c r="AI34" s="468">
        <v>118</v>
      </c>
      <c r="AJ34" s="468">
        <f t="shared" si="6"/>
        <v>0</v>
      </c>
    </row>
    <row r="35" spans="1:36" ht="12.75" x14ac:dyDescent="0.2">
      <c r="A35" s="316">
        <v>26</v>
      </c>
      <c r="B35" s="316" t="s">
        <v>191</v>
      </c>
      <c r="C35" s="438">
        <f>AT3A_Schools_PS!C35+AT3B_Schools_UPS!C35+AT3C_Schools_UPS!C35</f>
        <v>7</v>
      </c>
      <c r="D35" s="438">
        <f>AT3A_Schools_PS!E35+AT3B_Schools_UPS!E35+AT3C_Schools_UPS!E35</f>
        <v>123</v>
      </c>
      <c r="E35" s="438">
        <f>AT3A_Schools_PS!D35+AT3B_Schools_UPS!D35+AT3C_Schools_UPS!D35</f>
        <v>2649</v>
      </c>
      <c r="F35" s="438">
        <f>AT3A_Schools_PS!F35</f>
        <v>33</v>
      </c>
      <c r="G35" s="438">
        <f>AT3A_Schools_PS!G35+AT3B_Schools_UPS!G35+AT3C_Schools_UPS!G35</f>
        <v>6</v>
      </c>
      <c r="H35" s="421">
        <f t="shared" si="1"/>
        <v>2818</v>
      </c>
      <c r="I35" s="316">
        <v>7</v>
      </c>
      <c r="J35" s="316">
        <v>123</v>
      </c>
      <c r="K35" s="316">
        <v>2967</v>
      </c>
      <c r="L35" s="316">
        <v>0</v>
      </c>
      <c r="M35" s="316">
        <v>2</v>
      </c>
      <c r="N35" s="421">
        <f t="shared" si="2"/>
        <v>3099</v>
      </c>
      <c r="O35" s="316">
        <v>0</v>
      </c>
      <c r="P35" s="316">
        <v>0</v>
      </c>
      <c r="Q35" s="316">
        <v>0</v>
      </c>
      <c r="R35" s="316">
        <v>0</v>
      </c>
      <c r="S35" s="316">
        <v>0</v>
      </c>
      <c r="T35" s="421">
        <f t="shared" si="3"/>
        <v>0</v>
      </c>
      <c r="U35" s="438">
        <v>0</v>
      </c>
      <c r="V35" s="438">
        <v>0</v>
      </c>
      <c r="W35" s="438">
        <v>0</v>
      </c>
      <c r="X35" s="438">
        <v>33</v>
      </c>
      <c r="Y35" s="438">
        <v>4</v>
      </c>
      <c r="Z35" s="421">
        <f t="shared" si="4"/>
        <v>37</v>
      </c>
      <c r="AA35" s="316">
        <v>0</v>
      </c>
      <c r="AB35" s="316">
        <v>0</v>
      </c>
      <c r="AC35" s="316">
        <v>220</v>
      </c>
      <c r="AD35" s="316">
        <v>0</v>
      </c>
      <c r="AE35" s="316">
        <v>0</v>
      </c>
      <c r="AF35" s="421">
        <f t="shared" si="5"/>
        <v>220</v>
      </c>
      <c r="AG35" s="468">
        <f>'AT12_KD-New-Districtwise'!C36-'AT12_KD-New-Districtwise'!I36-'AT12_KD-New-Districtwise'!K36+'AT12_KD-New-Districtwise'!M36</f>
        <v>3099</v>
      </c>
      <c r="AH35" s="468">
        <f>T35-'AT12_KD-New-Districtwise'!O36</f>
        <v>0</v>
      </c>
      <c r="AI35" s="468">
        <v>220</v>
      </c>
      <c r="AJ35" s="468">
        <f t="shared" si="6"/>
        <v>0</v>
      </c>
    </row>
    <row r="36" spans="1:36" ht="12.75" x14ac:dyDescent="0.2">
      <c r="A36" s="316">
        <v>27</v>
      </c>
      <c r="B36" s="316" t="s">
        <v>192</v>
      </c>
      <c r="C36" s="438">
        <f>AT3A_Schools_PS!C36+AT3B_Schools_UPS!C36+AT3C_Schools_UPS!C36</f>
        <v>2</v>
      </c>
      <c r="D36" s="438">
        <f>AT3A_Schools_PS!E36+AT3B_Schools_UPS!E36+AT3C_Schools_UPS!E36</f>
        <v>105</v>
      </c>
      <c r="E36" s="438">
        <f>AT3A_Schools_PS!D36+AT3B_Schools_UPS!D36+AT3C_Schools_UPS!D36</f>
        <v>2155</v>
      </c>
      <c r="F36" s="438">
        <f>AT3A_Schools_PS!F36</f>
        <v>35</v>
      </c>
      <c r="G36" s="438">
        <f>AT3A_Schools_PS!G36+AT3B_Schools_UPS!G36+AT3C_Schools_UPS!G36</f>
        <v>0</v>
      </c>
      <c r="H36" s="421">
        <f t="shared" si="1"/>
        <v>2297</v>
      </c>
      <c r="I36" s="316">
        <v>2</v>
      </c>
      <c r="J36" s="316">
        <v>103</v>
      </c>
      <c r="K36" s="316">
        <v>2155</v>
      </c>
      <c r="L36" s="316">
        <v>0</v>
      </c>
      <c r="M36" s="316">
        <v>0</v>
      </c>
      <c r="N36" s="421">
        <f t="shared" si="2"/>
        <v>2260</v>
      </c>
      <c r="O36" s="316">
        <v>0</v>
      </c>
      <c r="P36" s="316">
        <v>0</v>
      </c>
      <c r="Q36" s="316">
        <v>0</v>
      </c>
      <c r="R36" s="316">
        <v>0</v>
      </c>
      <c r="S36" s="316">
        <v>0</v>
      </c>
      <c r="T36" s="421">
        <f t="shared" si="3"/>
        <v>0</v>
      </c>
      <c r="U36" s="438">
        <v>0</v>
      </c>
      <c r="V36" s="438">
        <v>0</v>
      </c>
      <c r="W36" s="438">
        <v>0</v>
      </c>
      <c r="X36" s="438">
        <v>35</v>
      </c>
      <c r="Y36" s="438">
        <v>0</v>
      </c>
      <c r="Z36" s="421">
        <f t="shared" si="4"/>
        <v>35</v>
      </c>
      <c r="AA36" s="316">
        <v>0</v>
      </c>
      <c r="AB36" s="316">
        <v>0</v>
      </c>
      <c r="AC36" s="316">
        <v>117</v>
      </c>
      <c r="AD36" s="316">
        <v>0</v>
      </c>
      <c r="AE36" s="316">
        <v>0</v>
      </c>
      <c r="AF36" s="421">
        <f t="shared" si="5"/>
        <v>117</v>
      </c>
      <c r="AG36" s="468">
        <f>'AT12_KD-New-Districtwise'!C37-'AT12_KD-New-Districtwise'!I37-'AT12_KD-New-Districtwise'!K37+'AT12_KD-New-Districtwise'!M37</f>
        <v>2260</v>
      </c>
      <c r="AH36" s="468">
        <f>T36-'AT12_KD-New-Districtwise'!O37</f>
        <v>0</v>
      </c>
      <c r="AI36" s="468">
        <v>117</v>
      </c>
      <c r="AJ36" s="468">
        <f t="shared" si="6"/>
        <v>0</v>
      </c>
    </row>
    <row r="37" spans="1:36" ht="12.75" x14ac:dyDescent="0.2">
      <c r="A37" s="316">
        <v>28</v>
      </c>
      <c r="B37" s="316" t="s">
        <v>193</v>
      </c>
      <c r="C37" s="438">
        <f>AT3A_Schools_PS!C37+AT3B_Schools_UPS!C37+AT3C_Schools_UPS!C37</f>
        <v>4</v>
      </c>
      <c r="D37" s="438">
        <f>AT3A_Schools_PS!E37+AT3B_Schools_UPS!E37+AT3C_Schools_UPS!E37</f>
        <v>55</v>
      </c>
      <c r="E37" s="438">
        <f>AT3A_Schools_PS!D37+AT3B_Schools_UPS!D37+AT3C_Schools_UPS!D37</f>
        <v>685</v>
      </c>
      <c r="F37" s="438">
        <f>AT3A_Schools_PS!F37</f>
        <v>0</v>
      </c>
      <c r="G37" s="438">
        <f>AT3A_Schools_PS!G37+AT3B_Schools_UPS!G37+AT3C_Schools_UPS!G37</f>
        <v>0</v>
      </c>
      <c r="H37" s="421">
        <f t="shared" si="1"/>
        <v>744</v>
      </c>
      <c r="I37" s="316">
        <v>3</v>
      </c>
      <c r="J37" s="316">
        <v>55</v>
      </c>
      <c r="K37" s="316">
        <v>675</v>
      </c>
      <c r="L37" s="316">
        <v>0</v>
      </c>
      <c r="M37" s="316">
        <v>0</v>
      </c>
      <c r="N37" s="421">
        <f t="shared" si="2"/>
        <v>733</v>
      </c>
      <c r="O37" s="316">
        <v>0</v>
      </c>
      <c r="P37" s="316">
        <v>4</v>
      </c>
      <c r="Q37" s="316">
        <v>11</v>
      </c>
      <c r="R37" s="316">
        <v>0</v>
      </c>
      <c r="S37" s="316">
        <v>0</v>
      </c>
      <c r="T37" s="421">
        <f t="shared" si="3"/>
        <v>15</v>
      </c>
      <c r="U37" s="438">
        <v>1</v>
      </c>
      <c r="V37" s="438">
        <v>0</v>
      </c>
      <c r="W37" s="438">
        <v>0</v>
      </c>
      <c r="X37" s="438">
        <v>0</v>
      </c>
      <c r="Y37" s="438">
        <v>0</v>
      </c>
      <c r="Z37" s="421">
        <f t="shared" si="4"/>
        <v>1</v>
      </c>
      <c r="AA37" s="316">
        <v>0</v>
      </c>
      <c r="AB37" s="316">
        <v>0</v>
      </c>
      <c r="AC37" s="316">
        <v>0</v>
      </c>
      <c r="AD37" s="316">
        <v>0</v>
      </c>
      <c r="AE37" s="316">
        <v>0</v>
      </c>
      <c r="AF37" s="421">
        <f t="shared" si="5"/>
        <v>0</v>
      </c>
      <c r="AG37" s="468">
        <f>'AT12_KD-New-Districtwise'!C38-'AT12_KD-New-Districtwise'!I38-'AT12_KD-New-Districtwise'!K38+'AT12_KD-New-Districtwise'!M38</f>
        <v>733</v>
      </c>
      <c r="AH37" s="468">
        <f>T37-'AT12_KD-New-Districtwise'!O38</f>
        <v>0</v>
      </c>
      <c r="AI37" s="468">
        <v>0</v>
      </c>
      <c r="AJ37" s="468">
        <f t="shared" si="6"/>
        <v>0</v>
      </c>
    </row>
    <row r="38" spans="1:36" ht="12.75" x14ac:dyDescent="0.2">
      <c r="A38" s="316">
        <v>29</v>
      </c>
      <c r="B38" s="316" t="s">
        <v>194</v>
      </c>
      <c r="C38" s="438">
        <f>AT3A_Schools_PS!C38+AT3B_Schools_UPS!C38+AT3C_Schools_UPS!C38</f>
        <v>14</v>
      </c>
      <c r="D38" s="438">
        <f>AT3A_Schools_PS!E38+AT3B_Schools_UPS!E38+AT3C_Schools_UPS!E38</f>
        <v>225</v>
      </c>
      <c r="E38" s="438">
        <f>AT3A_Schools_PS!D38+AT3B_Schools_UPS!D38+AT3C_Schools_UPS!D38</f>
        <v>2753</v>
      </c>
      <c r="F38" s="438">
        <f>AT3A_Schools_PS!F38</f>
        <v>0</v>
      </c>
      <c r="G38" s="438">
        <f>AT3A_Schools_PS!G38+AT3B_Schools_UPS!G38+AT3C_Schools_UPS!G38</f>
        <v>23</v>
      </c>
      <c r="H38" s="421">
        <f t="shared" si="1"/>
        <v>3015</v>
      </c>
      <c r="I38" s="316">
        <v>12</v>
      </c>
      <c r="J38" s="316">
        <v>222</v>
      </c>
      <c r="K38" s="316">
        <v>3025</v>
      </c>
      <c r="L38" s="316">
        <v>0</v>
      </c>
      <c r="M38" s="316">
        <v>11</v>
      </c>
      <c r="N38" s="421">
        <f t="shared" si="2"/>
        <v>3270</v>
      </c>
      <c r="O38" s="316">
        <v>0</v>
      </c>
      <c r="P38" s="316">
        <v>0</v>
      </c>
      <c r="Q38" s="316">
        <v>0</v>
      </c>
      <c r="R38" s="316">
        <v>0</v>
      </c>
      <c r="S38" s="316">
        <v>0</v>
      </c>
      <c r="T38" s="421">
        <f t="shared" si="3"/>
        <v>0</v>
      </c>
      <c r="U38" s="438">
        <v>2</v>
      </c>
      <c r="V38" s="438">
        <v>3</v>
      </c>
      <c r="W38" s="438">
        <v>0</v>
      </c>
      <c r="X38" s="438">
        <v>0</v>
      </c>
      <c r="Y38" s="438">
        <v>12</v>
      </c>
      <c r="Z38" s="421">
        <f t="shared" si="4"/>
        <v>17</v>
      </c>
      <c r="AA38" s="316">
        <v>0</v>
      </c>
      <c r="AB38" s="316">
        <v>0</v>
      </c>
      <c r="AC38" s="316">
        <v>248</v>
      </c>
      <c r="AD38" s="316">
        <v>0</v>
      </c>
      <c r="AE38" s="316">
        <v>0</v>
      </c>
      <c r="AF38" s="421">
        <f t="shared" si="5"/>
        <v>248</v>
      </c>
      <c r="AG38" s="468">
        <f>'AT12_KD-New-Districtwise'!C39-'AT12_KD-New-Districtwise'!I39-'AT12_KD-New-Districtwise'!K39+'AT12_KD-New-Districtwise'!M39</f>
        <v>3270</v>
      </c>
      <c r="AH38" s="468">
        <f>T38-'AT12_KD-New-Districtwise'!O39</f>
        <v>0</v>
      </c>
      <c r="AI38" s="468">
        <v>248</v>
      </c>
      <c r="AJ38" s="468">
        <f t="shared" si="6"/>
        <v>0</v>
      </c>
    </row>
    <row r="39" spans="1:36" ht="12.75" x14ac:dyDescent="0.2">
      <c r="A39" s="316">
        <v>30</v>
      </c>
      <c r="B39" s="316" t="s">
        <v>195</v>
      </c>
      <c r="C39" s="438">
        <f>AT3A_Schools_PS!C39+AT3B_Schools_UPS!C39+AT3C_Schools_UPS!C39</f>
        <v>4</v>
      </c>
      <c r="D39" s="438">
        <f>AT3A_Schools_PS!E39+AT3B_Schools_UPS!E39+AT3C_Schools_UPS!E39</f>
        <v>76</v>
      </c>
      <c r="E39" s="438">
        <f>AT3A_Schools_PS!D39+AT3B_Schools_UPS!D39+AT3C_Schools_UPS!D39</f>
        <v>593</v>
      </c>
      <c r="F39" s="438">
        <f>AT3A_Schools_PS!F39</f>
        <v>0</v>
      </c>
      <c r="G39" s="438">
        <f>AT3A_Schools_PS!G39+AT3B_Schools_UPS!G39+AT3C_Schools_UPS!G39</f>
        <v>0</v>
      </c>
      <c r="H39" s="421">
        <f t="shared" si="1"/>
        <v>673</v>
      </c>
      <c r="I39" s="316">
        <v>4</v>
      </c>
      <c r="J39" s="316">
        <v>77</v>
      </c>
      <c r="K39" s="316">
        <v>600</v>
      </c>
      <c r="L39" s="316">
        <v>0</v>
      </c>
      <c r="M39" s="316">
        <v>0</v>
      </c>
      <c r="N39" s="421">
        <f t="shared" si="2"/>
        <v>681</v>
      </c>
      <c r="O39" s="316">
        <v>0</v>
      </c>
      <c r="P39" s="316">
        <v>0</v>
      </c>
      <c r="Q39" s="316">
        <v>0</v>
      </c>
      <c r="R39" s="316">
        <v>0</v>
      </c>
      <c r="S39" s="316">
        <v>0</v>
      </c>
      <c r="T39" s="421">
        <f t="shared" si="3"/>
        <v>0</v>
      </c>
      <c r="U39" s="438">
        <v>0</v>
      </c>
      <c r="V39" s="438">
        <v>0</v>
      </c>
      <c r="W39" s="438">
        <v>0</v>
      </c>
      <c r="X39" s="438">
        <v>0</v>
      </c>
      <c r="Y39" s="438">
        <v>0</v>
      </c>
      <c r="Z39" s="421">
        <f t="shared" si="4"/>
        <v>0</v>
      </c>
      <c r="AA39" s="316">
        <v>0</v>
      </c>
      <c r="AB39" s="316">
        <v>0</v>
      </c>
      <c r="AC39" s="316">
        <v>0</v>
      </c>
      <c r="AD39" s="316">
        <v>0</v>
      </c>
      <c r="AE39" s="316">
        <v>0</v>
      </c>
      <c r="AF39" s="421">
        <f t="shared" si="5"/>
        <v>0</v>
      </c>
      <c r="AG39" s="468">
        <f>'AT12_KD-New-Districtwise'!C40-'AT12_KD-New-Districtwise'!I40-'AT12_KD-New-Districtwise'!K40+'AT12_KD-New-Districtwise'!M40</f>
        <v>681</v>
      </c>
      <c r="AH39" s="468">
        <f>T39-'AT12_KD-New-Districtwise'!O40</f>
        <v>0</v>
      </c>
      <c r="AI39" s="468">
        <v>0</v>
      </c>
      <c r="AJ39" s="468">
        <f t="shared" si="6"/>
        <v>0</v>
      </c>
    </row>
    <row r="40" spans="1:36" ht="18" customHeight="1" x14ac:dyDescent="0.2">
      <c r="A40" s="316">
        <v>31</v>
      </c>
      <c r="B40" s="316" t="s">
        <v>196</v>
      </c>
      <c r="C40" s="438">
        <f>AT3A_Schools_PS!C40+AT3B_Schools_UPS!C40+AT3C_Schools_UPS!C40</f>
        <v>3</v>
      </c>
      <c r="D40" s="438">
        <f>AT3A_Schools_PS!E40+AT3B_Schools_UPS!E40+AT3C_Schools_UPS!E40</f>
        <v>70</v>
      </c>
      <c r="E40" s="438">
        <f>AT3A_Schools_PS!D40+AT3B_Schools_UPS!D40+AT3C_Schools_UPS!D40</f>
        <v>3130</v>
      </c>
      <c r="F40" s="438">
        <f>AT3A_Schools_PS!F40</f>
        <v>0</v>
      </c>
      <c r="G40" s="438">
        <f>AT3A_Schools_PS!G40+AT3B_Schools_UPS!G40+AT3C_Schools_UPS!G40</f>
        <v>6</v>
      </c>
      <c r="H40" s="421">
        <f t="shared" si="1"/>
        <v>3209</v>
      </c>
      <c r="I40" s="316">
        <v>3</v>
      </c>
      <c r="J40" s="316">
        <v>70</v>
      </c>
      <c r="K40" s="316">
        <v>3123</v>
      </c>
      <c r="L40" s="316">
        <v>0</v>
      </c>
      <c r="M40" s="316">
        <v>5</v>
      </c>
      <c r="N40" s="421">
        <f t="shared" si="2"/>
        <v>3201</v>
      </c>
      <c r="O40" s="316">
        <v>0</v>
      </c>
      <c r="P40" s="316">
        <v>0</v>
      </c>
      <c r="Q40" s="316">
        <v>0</v>
      </c>
      <c r="R40" s="316">
        <v>0</v>
      </c>
      <c r="S40" s="316">
        <v>0</v>
      </c>
      <c r="T40" s="421">
        <f t="shared" si="3"/>
        <v>0</v>
      </c>
      <c r="U40" s="438">
        <v>0</v>
      </c>
      <c r="V40" s="438">
        <v>0</v>
      </c>
      <c r="W40" s="438">
        <v>0</v>
      </c>
      <c r="X40" s="438">
        <v>0</v>
      </c>
      <c r="Y40" s="438">
        <v>0</v>
      </c>
      <c r="Z40" s="421">
        <f t="shared" si="4"/>
        <v>0</v>
      </c>
      <c r="AA40" s="316">
        <v>0</v>
      </c>
      <c r="AB40" s="316">
        <v>0</v>
      </c>
      <c r="AC40" s="316">
        <v>346</v>
      </c>
      <c r="AD40" s="316">
        <v>0</v>
      </c>
      <c r="AE40" s="316">
        <v>0</v>
      </c>
      <c r="AF40" s="421">
        <f t="shared" si="5"/>
        <v>346</v>
      </c>
      <c r="AG40" s="468">
        <f>'AT12_KD-New-Districtwise'!C41-'AT12_KD-New-Districtwise'!I41-'AT12_KD-New-Districtwise'!K41+'AT12_KD-New-Districtwise'!M41</f>
        <v>3201</v>
      </c>
      <c r="AH40" s="468">
        <f>T40-'AT12_KD-New-Districtwise'!O41</f>
        <v>0</v>
      </c>
      <c r="AI40" s="468">
        <v>346</v>
      </c>
      <c r="AJ40" s="468">
        <f t="shared" si="6"/>
        <v>0</v>
      </c>
    </row>
    <row r="41" spans="1:36" ht="12.75" x14ac:dyDescent="0.2">
      <c r="A41" s="316">
        <v>32</v>
      </c>
      <c r="B41" s="316" t="s">
        <v>197</v>
      </c>
      <c r="C41" s="438">
        <f>AT3A_Schools_PS!C41+AT3B_Schools_UPS!C41+AT3C_Schools_UPS!C41</f>
        <v>9</v>
      </c>
      <c r="D41" s="438">
        <f>AT3A_Schools_PS!E41+AT3B_Schools_UPS!E41+AT3C_Schools_UPS!E41</f>
        <v>215</v>
      </c>
      <c r="E41" s="438">
        <f>AT3A_Schools_PS!D41+AT3B_Schools_UPS!D41+AT3C_Schools_UPS!D41</f>
        <v>2987</v>
      </c>
      <c r="F41" s="438">
        <f>AT3A_Schools_PS!F41</f>
        <v>0</v>
      </c>
      <c r="G41" s="438">
        <f>AT3A_Schools_PS!G41+AT3B_Schools_UPS!G41+AT3C_Schools_UPS!G41</f>
        <v>10</v>
      </c>
      <c r="H41" s="421">
        <f t="shared" si="1"/>
        <v>3221</v>
      </c>
      <c r="I41" s="316">
        <v>9</v>
      </c>
      <c r="J41" s="316">
        <v>215</v>
      </c>
      <c r="K41" s="316">
        <v>3070</v>
      </c>
      <c r="L41" s="316">
        <v>0</v>
      </c>
      <c r="M41" s="316">
        <v>8</v>
      </c>
      <c r="N41" s="421">
        <f t="shared" si="2"/>
        <v>3302</v>
      </c>
      <c r="O41" s="316">
        <v>0</v>
      </c>
      <c r="P41" s="316">
        <v>0</v>
      </c>
      <c r="Q41" s="316">
        <v>0</v>
      </c>
      <c r="R41" s="316">
        <v>0</v>
      </c>
      <c r="S41" s="316">
        <v>0</v>
      </c>
      <c r="T41" s="421">
        <f t="shared" si="3"/>
        <v>0</v>
      </c>
      <c r="U41" s="438">
        <v>0</v>
      </c>
      <c r="V41" s="438">
        <v>0</v>
      </c>
      <c r="W41" s="438">
        <v>0</v>
      </c>
      <c r="X41" s="438">
        <v>0</v>
      </c>
      <c r="Y41" s="438">
        <v>2</v>
      </c>
      <c r="Z41" s="421">
        <f t="shared" si="4"/>
        <v>2</v>
      </c>
      <c r="AA41" s="316">
        <v>0</v>
      </c>
      <c r="AB41" s="316">
        <v>0</v>
      </c>
      <c r="AC41" s="316">
        <v>82</v>
      </c>
      <c r="AD41" s="316">
        <v>0</v>
      </c>
      <c r="AE41" s="316">
        <v>0</v>
      </c>
      <c r="AF41" s="421">
        <f t="shared" si="5"/>
        <v>82</v>
      </c>
      <c r="AG41" s="468">
        <f>'AT12_KD-New-Districtwise'!C42-'AT12_KD-New-Districtwise'!I42-'AT12_KD-New-Districtwise'!K42+'AT12_KD-New-Districtwise'!M42</f>
        <v>3302</v>
      </c>
      <c r="AH41" s="468">
        <f>T41-'AT12_KD-New-Districtwise'!O42</f>
        <v>0</v>
      </c>
      <c r="AI41" s="468">
        <v>82</v>
      </c>
      <c r="AJ41" s="468">
        <f t="shared" si="6"/>
        <v>0</v>
      </c>
    </row>
    <row r="42" spans="1:36" ht="12.75" x14ac:dyDescent="0.2">
      <c r="A42" s="316">
        <v>33</v>
      </c>
      <c r="B42" s="316" t="s">
        <v>198</v>
      </c>
      <c r="C42" s="438">
        <f>AT3A_Schools_PS!C42+AT3B_Schools_UPS!C42+AT3C_Schools_UPS!C42</f>
        <v>9</v>
      </c>
      <c r="D42" s="438">
        <f>AT3A_Schools_PS!E42+AT3B_Schools_UPS!E42+AT3C_Schools_UPS!E42</f>
        <v>48</v>
      </c>
      <c r="E42" s="438">
        <f>AT3A_Schools_PS!D42+AT3B_Schools_UPS!D42+AT3C_Schools_UPS!D42</f>
        <v>1173</v>
      </c>
      <c r="F42" s="438">
        <f>AT3A_Schools_PS!F42</f>
        <v>0</v>
      </c>
      <c r="G42" s="438">
        <f>AT3A_Schools_PS!G42+AT3B_Schools_UPS!G42+AT3C_Schools_UPS!G42</f>
        <v>1</v>
      </c>
      <c r="H42" s="421">
        <f t="shared" si="1"/>
        <v>1231</v>
      </c>
      <c r="I42" s="316">
        <v>9</v>
      </c>
      <c r="J42" s="316">
        <v>48</v>
      </c>
      <c r="K42" s="316">
        <v>1170</v>
      </c>
      <c r="L42" s="316">
        <v>0</v>
      </c>
      <c r="M42" s="316">
        <v>1</v>
      </c>
      <c r="N42" s="421">
        <f t="shared" si="2"/>
        <v>1228</v>
      </c>
      <c r="O42" s="316">
        <v>0</v>
      </c>
      <c r="P42" s="316">
        <v>0</v>
      </c>
      <c r="Q42" s="316">
        <v>0</v>
      </c>
      <c r="R42" s="316">
        <v>0</v>
      </c>
      <c r="S42" s="316">
        <v>0</v>
      </c>
      <c r="T42" s="421">
        <f t="shared" si="3"/>
        <v>0</v>
      </c>
      <c r="U42" s="438">
        <v>0</v>
      </c>
      <c r="V42" s="438">
        <v>0</v>
      </c>
      <c r="W42" s="438">
        <v>0</v>
      </c>
      <c r="X42" s="438">
        <v>0</v>
      </c>
      <c r="Y42" s="438">
        <v>0</v>
      </c>
      <c r="Z42" s="421">
        <f t="shared" si="4"/>
        <v>0</v>
      </c>
      <c r="AA42" s="316">
        <v>0</v>
      </c>
      <c r="AB42" s="316">
        <v>0</v>
      </c>
      <c r="AC42" s="316">
        <v>23</v>
      </c>
      <c r="AD42" s="316">
        <v>0</v>
      </c>
      <c r="AE42" s="316">
        <v>0</v>
      </c>
      <c r="AF42" s="421">
        <f t="shared" si="5"/>
        <v>23</v>
      </c>
      <c r="AG42" s="468">
        <f>'AT12_KD-New-Districtwise'!C43-'AT12_KD-New-Districtwise'!I43-'AT12_KD-New-Districtwise'!K43+'AT12_KD-New-Districtwise'!M43</f>
        <v>1228</v>
      </c>
      <c r="AH42" s="468">
        <f>T42-'AT12_KD-New-Districtwise'!O43</f>
        <v>0</v>
      </c>
      <c r="AI42" s="468">
        <v>23</v>
      </c>
      <c r="AJ42" s="468">
        <f t="shared" si="6"/>
        <v>0</v>
      </c>
    </row>
    <row r="43" spans="1:36" ht="12.75" x14ac:dyDescent="0.2">
      <c r="A43" s="316">
        <v>34</v>
      </c>
      <c r="B43" s="316" t="s">
        <v>199</v>
      </c>
      <c r="C43" s="438">
        <f>AT3A_Schools_PS!C43+AT3B_Schools_UPS!C43+AT3C_Schools_UPS!C43</f>
        <v>6</v>
      </c>
      <c r="D43" s="438">
        <f>AT3A_Schools_PS!E43+AT3B_Schools_UPS!E43+AT3C_Schools_UPS!E43</f>
        <v>129</v>
      </c>
      <c r="E43" s="438">
        <f>AT3A_Schools_PS!D43+AT3B_Schools_UPS!D43+AT3C_Schools_UPS!D43</f>
        <v>3858</v>
      </c>
      <c r="F43" s="438">
        <f>AT3A_Schools_PS!F43</f>
        <v>0</v>
      </c>
      <c r="G43" s="438">
        <f>AT3A_Schools_PS!G43+AT3B_Schools_UPS!G43+AT3C_Schools_UPS!G43</f>
        <v>0</v>
      </c>
      <c r="H43" s="421">
        <f t="shared" si="1"/>
        <v>3993</v>
      </c>
      <c r="I43" s="316">
        <v>6</v>
      </c>
      <c r="J43" s="316">
        <v>129</v>
      </c>
      <c r="K43" s="316">
        <v>4206</v>
      </c>
      <c r="L43" s="316">
        <v>0</v>
      </c>
      <c r="M43" s="316">
        <v>0</v>
      </c>
      <c r="N43" s="421">
        <f t="shared" si="2"/>
        <v>4341</v>
      </c>
      <c r="O43" s="316">
        <v>0</v>
      </c>
      <c r="P43" s="316">
        <v>0</v>
      </c>
      <c r="Q43" s="316">
        <v>0</v>
      </c>
      <c r="R43" s="316">
        <v>0</v>
      </c>
      <c r="S43" s="316">
        <v>0</v>
      </c>
      <c r="T43" s="421">
        <f t="shared" si="3"/>
        <v>0</v>
      </c>
      <c r="U43" s="438">
        <v>0</v>
      </c>
      <c r="V43" s="438">
        <v>0</v>
      </c>
      <c r="W43" s="438">
        <v>0</v>
      </c>
      <c r="X43" s="438">
        <v>0</v>
      </c>
      <c r="Y43" s="438">
        <v>0</v>
      </c>
      <c r="Z43" s="421">
        <f t="shared" si="4"/>
        <v>0</v>
      </c>
      <c r="AA43" s="316">
        <v>0</v>
      </c>
      <c r="AB43" s="316">
        <v>0</v>
      </c>
      <c r="AC43" s="316">
        <v>332</v>
      </c>
      <c r="AD43" s="316">
        <v>0</v>
      </c>
      <c r="AE43" s="316">
        <v>0</v>
      </c>
      <c r="AF43" s="421">
        <f t="shared" si="5"/>
        <v>332</v>
      </c>
      <c r="AG43" s="468">
        <f>'AT12_KD-New-Districtwise'!C44-'AT12_KD-New-Districtwise'!I44-'AT12_KD-New-Districtwise'!K44+'AT12_KD-New-Districtwise'!M44</f>
        <v>4341</v>
      </c>
      <c r="AH43" s="468">
        <f>T43-'AT12_KD-New-Districtwise'!O44</f>
        <v>0</v>
      </c>
      <c r="AI43" s="468">
        <v>332</v>
      </c>
      <c r="AJ43" s="468">
        <f t="shared" si="6"/>
        <v>0</v>
      </c>
    </row>
    <row r="44" spans="1:36" ht="12.75" x14ac:dyDescent="0.2">
      <c r="A44" s="316">
        <v>35</v>
      </c>
      <c r="B44" s="316" t="s">
        <v>200</v>
      </c>
      <c r="C44" s="438">
        <f>AT3A_Schools_PS!C44+AT3B_Schools_UPS!C44+AT3C_Schools_UPS!C44</f>
        <v>1</v>
      </c>
      <c r="D44" s="438">
        <f>AT3A_Schools_PS!E44+AT3B_Schools_UPS!E44+AT3C_Schools_UPS!E44</f>
        <v>75</v>
      </c>
      <c r="E44" s="438">
        <f>AT3A_Schools_PS!D44+AT3B_Schools_UPS!D44+AT3C_Schools_UPS!D44</f>
        <v>1510</v>
      </c>
      <c r="F44" s="438">
        <f>AT3A_Schools_PS!F44</f>
        <v>0</v>
      </c>
      <c r="G44" s="438">
        <f>AT3A_Schools_PS!G44+AT3B_Schools_UPS!G44+AT3C_Schools_UPS!G44</f>
        <v>0</v>
      </c>
      <c r="H44" s="421">
        <f t="shared" si="1"/>
        <v>1586</v>
      </c>
      <c r="I44" s="316">
        <v>1</v>
      </c>
      <c r="J44" s="316">
        <v>74</v>
      </c>
      <c r="K44" s="316">
        <v>1523</v>
      </c>
      <c r="L44" s="316">
        <v>0</v>
      </c>
      <c r="M44" s="316">
        <v>0</v>
      </c>
      <c r="N44" s="421">
        <f t="shared" si="2"/>
        <v>1598</v>
      </c>
      <c r="O44" s="316">
        <v>0</v>
      </c>
      <c r="P44" s="316">
        <v>0</v>
      </c>
      <c r="Q44" s="316">
        <v>0</v>
      </c>
      <c r="R44" s="316">
        <v>0</v>
      </c>
      <c r="S44" s="316">
        <v>0</v>
      </c>
      <c r="T44" s="421">
        <f t="shared" si="3"/>
        <v>0</v>
      </c>
      <c r="U44" s="438">
        <v>0</v>
      </c>
      <c r="V44" s="438">
        <v>1</v>
      </c>
      <c r="W44" s="438">
        <v>0</v>
      </c>
      <c r="X44" s="438">
        <v>0</v>
      </c>
      <c r="Y44" s="438">
        <v>0</v>
      </c>
      <c r="Z44" s="421">
        <f t="shared" si="4"/>
        <v>1</v>
      </c>
      <c r="AA44" s="316">
        <v>0</v>
      </c>
      <c r="AB44" s="316">
        <v>0</v>
      </c>
      <c r="AC44" s="316">
        <v>85</v>
      </c>
      <c r="AD44" s="316">
        <v>0</v>
      </c>
      <c r="AE44" s="316">
        <v>0</v>
      </c>
      <c r="AF44" s="421">
        <f t="shared" si="5"/>
        <v>85</v>
      </c>
      <c r="AG44" s="468">
        <f>'AT12_KD-New-Districtwise'!C45-'AT12_KD-New-Districtwise'!I45-'AT12_KD-New-Districtwise'!K45+'AT12_KD-New-Districtwise'!M45</f>
        <v>1598</v>
      </c>
      <c r="AH44" s="468">
        <f>T44-'AT12_KD-New-Districtwise'!O45</f>
        <v>0</v>
      </c>
      <c r="AI44" s="468">
        <v>85</v>
      </c>
      <c r="AJ44" s="468">
        <f t="shared" si="6"/>
        <v>0</v>
      </c>
    </row>
    <row r="45" spans="1:36" ht="12.75" x14ac:dyDescent="0.2">
      <c r="A45" s="316">
        <v>36</v>
      </c>
      <c r="B45" s="316" t="s">
        <v>201</v>
      </c>
      <c r="C45" s="438">
        <f>AT3A_Schools_PS!C45+AT3B_Schools_UPS!C45+AT3C_Schools_UPS!C45</f>
        <v>7</v>
      </c>
      <c r="D45" s="438">
        <f>AT3A_Schools_PS!E45+AT3B_Schools_UPS!E45+AT3C_Schools_UPS!E45</f>
        <v>97</v>
      </c>
      <c r="E45" s="438">
        <f>AT3A_Schools_PS!D45+AT3B_Schools_UPS!D45+AT3C_Schools_UPS!D45</f>
        <v>1779</v>
      </c>
      <c r="F45" s="438">
        <f>AT3A_Schools_PS!F45</f>
        <v>0</v>
      </c>
      <c r="G45" s="438">
        <f>AT3A_Schools_PS!G45+AT3B_Schools_UPS!G45+AT3C_Schools_UPS!G45</f>
        <v>1</v>
      </c>
      <c r="H45" s="421">
        <f t="shared" si="1"/>
        <v>1884</v>
      </c>
      <c r="I45" s="316">
        <v>6</v>
      </c>
      <c r="J45" s="316">
        <v>97</v>
      </c>
      <c r="K45" s="316">
        <v>1867</v>
      </c>
      <c r="L45" s="316">
        <v>0</v>
      </c>
      <c r="M45" s="316">
        <v>1</v>
      </c>
      <c r="N45" s="421">
        <f t="shared" si="2"/>
        <v>1971</v>
      </c>
      <c r="O45" s="316">
        <v>0</v>
      </c>
      <c r="P45" s="316">
        <v>0</v>
      </c>
      <c r="Q45" s="316">
        <v>0</v>
      </c>
      <c r="R45" s="316">
        <v>0</v>
      </c>
      <c r="S45" s="316">
        <v>0</v>
      </c>
      <c r="T45" s="421">
        <f t="shared" si="3"/>
        <v>0</v>
      </c>
      <c r="U45" s="438">
        <v>1</v>
      </c>
      <c r="V45" s="438">
        <v>0</v>
      </c>
      <c r="W45" s="438">
        <v>0</v>
      </c>
      <c r="X45" s="438">
        <v>0</v>
      </c>
      <c r="Y45" s="438">
        <v>0</v>
      </c>
      <c r="Z45" s="421">
        <f t="shared" si="4"/>
        <v>1</v>
      </c>
      <c r="AA45" s="316">
        <v>0</v>
      </c>
      <c r="AB45" s="316">
        <v>30</v>
      </c>
      <c r="AC45" s="316">
        <v>15</v>
      </c>
      <c r="AD45" s="316">
        <v>0</v>
      </c>
      <c r="AE45" s="316">
        <v>0</v>
      </c>
      <c r="AF45" s="421">
        <f t="shared" si="5"/>
        <v>45</v>
      </c>
      <c r="AG45" s="468">
        <f>'AT12_KD-New-Districtwise'!C46-'AT12_KD-New-Districtwise'!I46-'AT12_KD-New-Districtwise'!K46+'AT12_KD-New-Districtwise'!M46</f>
        <v>1971</v>
      </c>
      <c r="AH45" s="468">
        <f>T45-'AT12_KD-New-Districtwise'!O46</f>
        <v>0</v>
      </c>
      <c r="AI45" s="468">
        <v>45</v>
      </c>
      <c r="AJ45" s="468">
        <f t="shared" si="6"/>
        <v>0</v>
      </c>
    </row>
    <row r="46" spans="1:36" ht="12.75" x14ac:dyDescent="0.2">
      <c r="A46" s="316">
        <v>37</v>
      </c>
      <c r="B46" s="316" t="s">
        <v>202</v>
      </c>
      <c r="C46" s="438">
        <f>AT3A_Schools_PS!C46+AT3B_Schools_UPS!C46+AT3C_Schools_UPS!C46</f>
        <v>7</v>
      </c>
      <c r="D46" s="438">
        <f>AT3A_Schools_PS!E46+AT3B_Schools_UPS!E46+AT3C_Schools_UPS!E46</f>
        <v>52</v>
      </c>
      <c r="E46" s="438">
        <f>AT3A_Schools_PS!D46+AT3B_Schools_UPS!D46+AT3C_Schools_UPS!D46</f>
        <v>1556</v>
      </c>
      <c r="F46" s="438">
        <f>AT3A_Schools_PS!F46</f>
        <v>0</v>
      </c>
      <c r="G46" s="438">
        <f>AT3A_Schools_PS!G46+AT3B_Schools_UPS!G46+AT3C_Schools_UPS!G46</f>
        <v>5</v>
      </c>
      <c r="H46" s="421">
        <f t="shared" si="1"/>
        <v>1620</v>
      </c>
      <c r="I46" s="316">
        <v>6</v>
      </c>
      <c r="J46" s="316">
        <v>52</v>
      </c>
      <c r="K46" s="316">
        <v>1551</v>
      </c>
      <c r="L46" s="316">
        <v>0</v>
      </c>
      <c r="M46" s="316">
        <v>5</v>
      </c>
      <c r="N46" s="421">
        <f t="shared" si="2"/>
        <v>1614</v>
      </c>
      <c r="O46" s="316">
        <v>0</v>
      </c>
      <c r="P46" s="316">
        <v>0</v>
      </c>
      <c r="Q46" s="316">
        <v>0</v>
      </c>
      <c r="R46" s="316">
        <v>0</v>
      </c>
      <c r="S46" s="316">
        <v>0</v>
      </c>
      <c r="T46" s="421">
        <f t="shared" si="3"/>
        <v>0</v>
      </c>
      <c r="U46" s="438">
        <v>0</v>
      </c>
      <c r="V46" s="438">
        <v>0</v>
      </c>
      <c r="W46" s="438">
        <v>0</v>
      </c>
      <c r="X46" s="438">
        <v>0</v>
      </c>
      <c r="Y46" s="438">
        <v>0</v>
      </c>
      <c r="Z46" s="421">
        <f t="shared" si="4"/>
        <v>0</v>
      </c>
      <c r="AA46" s="316">
        <v>0</v>
      </c>
      <c r="AB46" s="316">
        <v>0</v>
      </c>
      <c r="AC46" s="316">
        <v>33</v>
      </c>
      <c r="AD46" s="316">
        <v>0</v>
      </c>
      <c r="AE46" s="316">
        <v>0</v>
      </c>
      <c r="AF46" s="421">
        <f t="shared" si="5"/>
        <v>33</v>
      </c>
      <c r="AG46" s="468">
        <f>'AT12_KD-New-Districtwise'!C47-'AT12_KD-New-Districtwise'!I47-'AT12_KD-New-Districtwise'!K47+'AT12_KD-New-Districtwise'!M47</f>
        <v>1614</v>
      </c>
      <c r="AH46" s="468">
        <f>T46-'AT12_KD-New-Districtwise'!O47</f>
        <v>0</v>
      </c>
      <c r="AI46" s="468">
        <v>33</v>
      </c>
      <c r="AJ46" s="468">
        <f t="shared" si="6"/>
        <v>0</v>
      </c>
    </row>
    <row r="47" spans="1:36" ht="12.75" x14ac:dyDescent="0.2">
      <c r="A47" s="316">
        <v>38</v>
      </c>
      <c r="B47" s="316" t="s">
        <v>203</v>
      </c>
      <c r="C47" s="438">
        <f>AT3A_Schools_PS!C47+AT3B_Schools_UPS!C47+AT3C_Schools_UPS!C47</f>
        <v>10</v>
      </c>
      <c r="D47" s="438">
        <f>AT3A_Schools_PS!E47+AT3B_Schools_UPS!E47+AT3C_Schools_UPS!E47</f>
        <v>115</v>
      </c>
      <c r="E47" s="438">
        <f>AT3A_Schools_PS!D47+AT3B_Schools_UPS!D47+AT3C_Schools_UPS!D47</f>
        <v>1797</v>
      </c>
      <c r="F47" s="438">
        <f>AT3A_Schools_PS!F47</f>
        <v>0</v>
      </c>
      <c r="G47" s="438">
        <f>AT3A_Schools_PS!G47+AT3B_Schools_UPS!G47+AT3C_Schools_UPS!G47</f>
        <v>0</v>
      </c>
      <c r="H47" s="421">
        <f t="shared" si="1"/>
        <v>1922</v>
      </c>
      <c r="I47" s="316">
        <v>10</v>
      </c>
      <c r="J47" s="316">
        <v>115</v>
      </c>
      <c r="K47" s="316">
        <v>1802</v>
      </c>
      <c r="L47" s="316">
        <v>0</v>
      </c>
      <c r="M47" s="316">
        <v>0</v>
      </c>
      <c r="N47" s="421">
        <f t="shared" si="2"/>
        <v>1927</v>
      </c>
      <c r="O47" s="316">
        <v>0</v>
      </c>
      <c r="P47" s="316">
        <v>0</v>
      </c>
      <c r="Q47" s="316">
        <v>0</v>
      </c>
      <c r="R47" s="316">
        <v>0</v>
      </c>
      <c r="S47" s="316">
        <v>0</v>
      </c>
      <c r="T47" s="421">
        <f t="shared" si="3"/>
        <v>0</v>
      </c>
      <c r="U47" s="438">
        <v>0</v>
      </c>
      <c r="V47" s="438">
        <v>0</v>
      </c>
      <c r="W47" s="438">
        <v>34</v>
      </c>
      <c r="X47" s="438">
        <v>0</v>
      </c>
      <c r="Y47" s="438">
        <v>0</v>
      </c>
      <c r="Z47" s="421">
        <f t="shared" si="4"/>
        <v>34</v>
      </c>
      <c r="AA47" s="316">
        <v>0</v>
      </c>
      <c r="AB47" s="316">
        <v>0</v>
      </c>
      <c r="AC47" s="316">
        <v>0</v>
      </c>
      <c r="AD47" s="316">
        <v>0</v>
      </c>
      <c r="AE47" s="316">
        <v>0</v>
      </c>
      <c r="AF47" s="421">
        <f t="shared" si="5"/>
        <v>0</v>
      </c>
      <c r="AG47" s="468">
        <f>'AT12_KD-New-Districtwise'!C48-'AT12_KD-New-Districtwise'!I48-'AT12_KD-New-Districtwise'!K48+'AT12_KD-New-Districtwise'!M48</f>
        <v>1927</v>
      </c>
      <c r="AH47" s="468">
        <f>T47-'AT12_KD-New-Districtwise'!O48</f>
        <v>0</v>
      </c>
      <c r="AI47" s="319">
        <v>0</v>
      </c>
      <c r="AJ47" s="468">
        <f t="shared" si="6"/>
        <v>0</v>
      </c>
    </row>
    <row r="48" spans="1:36" ht="12.75" x14ac:dyDescent="0.2">
      <c r="A48" s="316">
        <v>39</v>
      </c>
      <c r="B48" s="316" t="s">
        <v>205</v>
      </c>
      <c r="C48" s="438">
        <f>AT3A_Schools_PS!C48+AT3B_Schools_UPS!C48+AT3C_Schools_UPS!C48</f>
        <v>6</v>
      </c>
      <c r="D48" s="438">
        <f>AT3A_Schools_PS!E48+AT3B_Schools_UPS!E48+AT3C_Schools_UPS!E48</f>
        <v>270</v>
      </c>
      <c r="E48" s="438">
        <f>AT3A_Schools_PS!D48+AT3B_Schools_UPS!D48+AT3C_Schools_UPS!D48</f>
        <v>3294</v>
      </c>
      <c r="F48" s="438">
        <f>AT3A_Schools_PS!F48</f>
        <v>0</v>
      </c>
      <c r="G48" s="438">
        <f>AT3A_Schools_PS!G48+AT3B_Schools_UPS!G48+AT3C_Schools_UPS!G48</f>
        <v>12</v>
      </c>
      <c r="H48" s="421">
        <f t="shared" si="1"/>
        <v>3582</v>
      </c>
      <c r="I48" s="316">
        <v>6</v>
      </c>
      <c r="J48" s="316">
        <v>268</v>
      </c>
      <c r="K48" s="316">
        <v>3263</v>
      </c>
      <c r="L48" s="316">
        <v>0</v>
      </c>
      <c r="M48" s="316">
        <v>12</v>
      </c>
      <c r="N48" s="421">
        <f t="shared" si="2"/>
        <v>3549</v>
      </c>
      <c r="O48" s="316">
        <v>0</v>
      </c>
      <c r="P48" s="316">
        <v>0</v>
      </c>
      <c r="Q48" s="316">
        <v>0</v>
      </c>
      <c r="R48" s="316">
        <v>0</v>
      </c>
      <c r="S48" s="316">
        <v>0</v>
      </c>
      <c r="T48" s="421">
        <f t="shared" si="3"/>
        <v>0</v>
      </c>
      <c r="U48" s="438">
        <v>0</v>
      </c>
      <c r="V48" s="438">
        <v>0</v>
      </c>
      <c r="W48" s="438">
        <v>0</v>
      </c>
      <c r="X48" s="438">
        <v>0</v>
      </c>
      <c r="Y48" s="438">
        <v>0</v>
      </c>
      <c r="Z48" s="421">
        <f t="shared" si="4"/>
        <v>0</v>
      </c>
      <c r="AA48" s="316">
        <v>0</v>
      </c>
      <c r="AB48" s="316">
        <v>0</v>
      </c>
      <c r="AC48" s="316">
        <v>156</v>
      </c>
      <c r="AD48" s="316">
        <v>0</v>
      </c>
      <c r="AE48" s="316">
        <v>0</v>
      </c>
      <c r="AF48" s="421">
        <f t="shared" si="5"/>
        <v>156</v>
      </c>
      <c r="AG48" s="468">
        <f>'AT12_KD-New-Districtwise'!C49-'AT12_KD-New-Districtwise'!I49-'AT12_KD-New-Districtwise'!K49+'AT12_KD-New-Districtwise'!M49</f>
        <v>3549</v>
      </c>
      <c r="AH48" s="468">
        <f>T48-'AT12_KD-New-Districtwise'!O49</f>
        <v>0</v>
      </c>
      <c r="AI48" s="468">
        <v>156</v>
      </c>
      <c r="AJ48" s="468">
        <f t="shared" si="6"/>
        <v>0</v>
      </c>
    </row>
    <row r="49" spans="1:36" ht="12.75" x14ac:dyDescent="0.2">
      <c r="A49" s="316">
        <v>40</v>
      </c>
      <c r="B49" s="316" t="s">
        <v>206</v>
      </c>
      <c r="C49" s="438">
        <f>AT3A_Schools_PS!C49+AT3B_Schools_UPS!C49+AT3C_Schools_UPS!C49</f>
        <v>13</v>
      </c>
      <c r="D49" s="438">
        <f>AT3A_Schools_PS!E49+AT3B_Schools_UPS!E49+AT3C_Schools_UPS!E49</f>
        <v>70</v>
      </c>
      <c r="E49" s="438">
        <f>AT3A_Schools_PS!D49+AT3B_Schools_UPS!D49+AT3C_Schools_UPS!D49</f>
        <v>1764</v>
      </c>
      <c r="F49" s="438">
        <f>AT3A_Schools_PS!F49</f>
        <v>0</v>
      </c>
      <c r="G49" s="438">
        <f>AT3A_Schools_PS!G49+AT3B_Schools_UPS!G49+AT3C_Schools_UPS!G49</f>
        <v>5</v>
      </c>
      <c r="H49" s="421">
        <f t="shared" si="1"/>
        <v>1852</v>
      </c>
      <c r="I49" s="316">
        <v>13</v>
      </c>
      <c r="J49" s="316">
        <v>70</v>
      </c>
      <c r="K49" s="316">
        <v>1766</v>
      </c>
      <c r="L49" s="316">
        <v>0</v>
      </c>
      <c r="M49" s="316">
        <v>5</v>
      </c>
      <c r="N49" s="421">
        <f t="shared" si="2"/>
        <v>1854</v>
      </c>
      <c r="O49" s="316">
        <v>0</v>
      </c>
      <c r="P49" s="316">
        <v>0</v>
      </c>
      <c r="Q49" s="316">
        <v>0</v>
      </c>
      <c r="R49" s="316">
        <v>0</v>
      </c>
      <c r="S49" s="316">
        <v>0</v>
      </c>
      <c r="T49" s="421">
        <f t="shared" si="3"/>
        <v>0</v>
      </c>
      <c r="U49" s="438">
        <v>0</v>
      </c>
      <c r="V49" s="438">
        <v>0</v>
      </c>
      <c r="W49" s="438">
        <v>0</v>
      </c>
      <c r="X49" s="438">
        <v>0</v>
      </c>
      <c r="Y49" s="438">
        <v>0</v>
      </c>
      <c r="Z49" s="421">
        <f t="shared" si="4"/>
        <v>0</v>
      </c>
      <c r="AA49" s="316">
        <v>0</v>
      </c>
      <c r="AB49" s="316">
        <v>0</v>
      </c>
      <c r="AC49" s="316">
        <v>5</v>
      </c>
      <c r="AD49" s="316">
        <v>0</v>
      </c>
      <c r="AE49" s="316">
        <v>0</v>
      </c>
      <c r="AF49" s="421">
        <f t="shared" si="5"/>
        <v>5</v>
      </c>
      <c r="AG49" s="468">
        <f>'AT12_KD-New-Districtwise'!C50-'AT12_KD-New-Districtwise'!I50-'AT12_KD-New-Districtwise'!K50+'AT12_KD-New-Districtwise'!M50</f>
        <v>1854</v>
      </c>
      <c r="AH49" s="468">
        <f>T49-'AT12_KD-New-Districtwise'!O50</f>
        <v>0</v>
      </c>
      <c r="AI49" s="468">
        <v>5</v>
      </c>
      <c r="AJ49" s="468">
        <f t="shared" si="6"/>
        <v>0</v>
      </c>
    </row>
    <row r="50" spans="1:36" ht="12.75" x14ac:dyDescent="0.2">
      <c r="A50" s="316">
        <v>41</v>
      </c>
      <c r="B50" s="316" t="s">
        <v>207</v>
      </c>
      <c r="C50" s="438">
        <f>AT3A_Schools_PS!C50+AT3B_Schools_UPS!C50+AT3C_Schools_UPS!C50</f>
        <v>2</v>
      </c>
      <c r="D50" s="438">
        <f>AT3A_Schools_PS!E50+AT3B_Schools_UPS!E50+AT3C_Schools_UPS!E50</f>
        <v>97</v>
      </c>
      <c r="E50" s="438">
        <f>AT3A_Schools_PS!D50+AT3B_Schools_UPS!D50+AT3C_Schools_UPS!D50</f>
        <v>1653</v>
      </c>
      <c r="F50" s="438">
        <f>AT3A_Schools_PS!F50</f>
        <v>0</v>
      </c>
      <c r="G50" s="438">
        <f>AT3A_Schools_PS!G50+AT3B_Schools_UPS!G50+AT3C_Schools_UPS!G50</f>
        <v>13</v>
      </c>
      <c r="H50" s="421">
        <f t="shared" si="1"/>
        <v>1765</v>
      </c>
      <c r="I50" s="316">
        <v>2</v>
      </c>
      <c r="J50" s="316">
        <v>97</v>
      </c>
      <c r="K50" s="316">
        <v>1662</v>
      </c>
      <c r="L50" s="316">
        <v>0</v>
      </c>
      <c r="M50" s="316">
        <v>13</v>
      </c>
      <c r="N50" s="421">
        <f t="shared" si="2"/>
        <v>1774</v>
      </c>
      <c r="O50" s="316">
        <v>0</v>
      </c>
      <c r="P50" s="316">
        <v>0</v>
      </c>
      <c r="Q50" s="316">
        <v>0</v>
      </c>
      <c r="R50" s="316">
        <v>0</v>
      </c>
      <c r="S50" s="316">
        <v>0</v>
      </c>
      <c r="T50" s="421">
        <f t="shared" si="3"/>
        <v>0</v>
      </c>
      <c r="U50" s="438">
        <v>0</v>
      </c>
      <c r="V50" s="438">
        <v>0</v>
      </c>
      <c r="W50" s="438">
        <v>0</v>
      </c>
      <c r="X50" s="438">
        <v>0</v>
      </c>
      <c r="Y50" s="438">
        <v>0</v>
      </c>
      <c r="Z50" s="421">
        <f t="shared" si="4"/>
        <v>0</v>
      </c>
      <c r="AA50" s="316">
        <v>0</v>
      </c>
      <c r="AB50" s="316">
        <v>0</v>
      </c>
      <c r="AC50" s="316">
        <v>175</v>
      </c>
      <c r="AD50" s="316">
        <v>0</v>
      </c>
      <c r="AE50" s="316">
        <v>0</v>
      </c>
      <c r="AF50" s="421">
        <f t="shared" si="5"/>
        <v>175</v>
      </c>
      <c r="AG50" s="468">
        <f>'AT12_KD-New-Districtwise'!C51-'AT12_KD-New-Districtwise'!I51-'AT12_KD-New-Districtwise'!K51+'AT12_KD-New-Districtwise'!M51</f>
        <v>1774</v>
      </c>
      <c r="AH50" s="468">
        <f>T50-'AT12_KD-New-Districtwise'!O51</f>
        <v>0</v>
      </c>
      <c r="AI50" s="468">
        <v>175</v>
      </c>
      <c r="AJ50" s="468">
        <f t="shared" si="6"/>
        <v>0</v>
      </c>
    </row>
    <row r="51" spans="1:36" ht="12.75" x14ac:dyDescent="0.2">
      <c r="A51" s="316">
        <v>42</v>
      </c>
      <c r="B51" s="316" t="s">
        <v>208</v>
      </c>
      <c r="C51" s="438">
        <f>AT3A_Schools_PS!C51+AT3B_Schools_UPS!C51+AT3C_Schools_UPS!C51</f>
        <v>2</v>
      </c>
      <c r="D51" s="438">
        <f>AT3A_Schools_PS!E51+AT3B_Schools_UPS!E51+AT3C_Schools_UPS!E51</f>
        <v>99</v>
      </c>
      <c r="E51" s="438">
        <f>AT3A_Schools_PS!D51+AT3B_Schools_UPS!D51+AT3C_Schools_UPS!D51</f>
        <v>2278</v>
      </c>
      <c r="F51" s="438">
        <f>AT3A_Schools_PS!F51</f>
        <v>0</v>
      </c>
      <c r="G51" s="438">
        <f>AT3A_Schools_PS!G51+AT3B_Schools_UPS!G51+AT3C_Schools_UPS!G51</f>
        <v>1</v>
      </c>
      <c r="H51" s="421">
        <f t="shared" si="1"/>
        <v>2380</v>
      </c>
      <c r="I51" s="316">
        <v>2</v>
      </c>
      <c r="J51" s="316">
        <v>99</v>
      </c>
      <c r="K51" s="316">
        <v>2268</v>
      </c>
      <c r="L51" s="316">
        <v>0</v>
      </c>
      <c r="M51" s="316">
        <v>1</v>
      </c>
      <c r="N51" s="421">
        <f t="shared" si="2"/>
        <v>2370</v>
      </c>
      <c r="O51" s="316">
        <v>0</v>
      </c>
      <c r="P51" s="316">
        <v>0</v>
      </c>
      <c r="Q51" s="316">
        <v>0</v>
      </c>
      <c r="R51" s="316">
        <v>0</v>
      </c>
      <c r="S51" s="316">
        <v>0</v>
      </c>
      <c r="T51" s="421">
        <f t="shared" si="3"/>
        <v>0</v>
      </c>
      <c r="U51" s="438">
        <v>0</v>
      </c>
      <c r="V51" s="438">
        <v>0</v>
      </c>
      <c r="W51" s="438">
        <v>10</v>
      </c>
      <c r="X51" s="438">
        <v>0</v>
      </c>
      <c r="Y51" s="438">
        <v>0</v>
      </c>
      <c r="Z51" s="421">
        <f t="shared" si="4"/>
        <v>10</v>
      </c>
      <c r="AA51" s="316">
        <v>0</v>
      </c>
      <c r="AB51" s="316">
        <v>0</v>
      </c>
      <c r="AC51" s="316">
        <v>98</v>
      </c>
      <c r="AD51" s="316">
        <v>0</v>
      </c>
      <c r="AE51" s="316">
        <v>0</v>
      </c>
      <c r="AF51" s="421">
        <f t="shared" si="5"/>
        <v>98</v>
      </c>
      <c r="AG51" s="468">
        <f>'AT12_KD-New-Districtwise'!C52-'AT12_KD-New-Districtwise'!I52-'AT12_KD-New-Districtwise'!K52+'AT12_KD-New-Districtwise'!M52</f>
        <v>2370</v>
      </c>
      <c r="AH51" s="468">
        <f>T51-'AT12_KD-New-Districtwise'!O52</f>
        <v>0</v>
      </c>
      <c r="AI51" s="468">
        <v>98</v>
      </c>
      <c r="AJ51" s="468">
        <f t="shared" si="6"/>
        <v>0</v>
      </c>
    </row>
    <row r="52" spans="1:36" ht="12.75" x14ac:dyDescent="0.2">
      <c r="A52" s="316">
        <v>43</v>
      </c>
      <c r="B52" s="316" t="s">
        <v>209</v>
      </c>
      <c r="C52" s="438">
        <f>AT3A_Schools_PS!C52+AT3B_Schools_UPS!C52+AT3C_Schools_UPS!C52</f>
        <v>6</v>
      </c>
      <c r="D52" s="438">
        <f>AT3A_Schools_PS!E52+AT3B_Schools_UPS!E52+AT3C_Schools_UPS!E52</f>
        <v>197</v>
      </c>
      <c r="E52" s="438">
        <f>AT3A_Schools_PS!D52+AT3B_Schools_UPS!D52+AT3C_Schools_UPS!D52</f>
        <v>2244</v>
      </c>
      <c r="F52" s="438">
        <f>AT3A_Schools_PS!F52</f>
        <v>0</v>
      </c>
      <c r="G52" s="438">
        <f>AT3A_Schools_PS!G52+AT3B_Schools_UPS!G52+AT3C_Schools_UPS!G52</f>
        <v>24</v>
      </c>
      <c r="H52" s="421">
        <f t="shared" si="1"/>
        <v>2471</v>
      </c>
      <c r="I52" s="316">
        <v>6</v>
      </c>
      <c r="J52" s="316">
        <v>197</v>
      </c>
      <c r="K52" s="316">
        <v>2279</v>
      </c>
      <c r="L52" s="316">
        <v>42</v>
      </c>
      <c r="M52" s="316">
        <v>20</v>
      </c>
      <c r="N52" s="421">
        <f t="shared" si="2"/>
        <v>2544</v>
      </c>
      <c r="O52" s="316">
        <v>0</v>
      </c>
      <c r="P52" s="316">
        <v>0</v>
      </c>
      <c r="Q52" s="316">
        <v>0</v>
      </c>
      <c r="R52" s="316">
        <v>0</v>
      </c>
      <c r="S52" s="316">
        <v>0</v>
      </c>
      <c r="T52" s="421">
        <f t="shared" si="3"/>
        <v>0</v>
      </c>
      <c r="U52" s="438">
        <v>0</v>
      </c>
      <c r="V52" s="438">
        <v>0</v>
      </c>
      <c r="W52" s="438">
        <v>0</v>
      </c>
      <c r="X52" s="438">
        <v>0</v>
      </c>
      <c r="Y52" s="438">
        <v>4</v>
      </c>
      <c r="Z52" s="421">
        <f t="shared" si="4"/>
        <v>4</v>
      </c>
      <c r="AA52" s="316">
        <v>5</v>
      </c>
      <c r="AB52" s="316">
        <v>0</v>
      </c>
      <c r="AC52" s="316">
        <v>10</v>
      </c>
      <c r="AD52" s="316">
        <v>0</v>
      </c>
      <c r="AE52" s="316">
        <v>0</v>
      </c>
      <c r="AF52" s="421">
        <f t="shared" si="5"/>
        <v>15</v>
      </c>
      <c r="AG52" s="468">
        <f>'AT12_KD-New-Districtwise'!C53-'AT12_KD-New-Districtwise'!I53-'AT12_KD-New-Districtwise'!K53+'AT12_KD-New-Districtwise'!M53</f>
        <v>2544</v>
      </c>
      <c r="AH52" s="468">
        <f>T52-'AT12_KD-New-Districtwise'!O53</f>
        <v>0</v>
      </c>
      <c r="AI52" s="468">
        <v>15</v>
      </c>
      <c r="AJ52" s="468">
        <f t="shared" si="6"/>
        <v>0</v>
      </c>
    </row>
    <row r="53" spans="1:36" ht="12.75" x14ac:dyDescent="0.2">
      <c r="A53" s="316">
        <v>44</v>
      </c>
      <c r="B53" s="316" t="s">
        <v>210</v>
      </c>
      <c r="C53" s="438">
        <f>AT3A_Schools_PS!C53+AT3B_Schools_UPS!C53+AT3C_Schools_UPS!C53</f>
        <v>2</v>
      </c>
      <c r="D53" s="438">
        <f>AT3A_Schools_PS!E53+AT3B_Schools_UPS!E53+AT3C_Schools_UPS!E53</f>
        <v>59</v>
      </c>
      <c r="E53" s="438">
        <f>AT3A_Schools_PS!D53+AT3B_Schools_UPS!D53+AT3C_Schools_UPS!D53</f>
        <v>1434</v>
      </c>
      <c r="F53" s="438">
        <f>AT3A_Schools_PS!F53</f>
        <v>0</v>
      </c>
      <c r="G53" s="438">
        <f>AT3A_Schools_PS!G53+AT3B_Schools_UPS!G53+AT3C_Schools_UPS!G53</f>
        <v>0</v>
      </c>
      <c r="H53" s="421">
        <f t="shared" si="1"/>
        <v>1495</v>
      </c>
      <c r="I53" s="316">
        <v>2</v>
      </c>
      <c r="J53" s="316">
        <v>59</v>
      </c>
      <c r="K53" s="316">
        <v>1757</v>
      </c>
      <c r="L53" s="316">
        <v>0</v>
      </c>
      <c r="M53" s="316">
        <v>0</v>
      </c>
      <c r="N53" s="421">
        <f t="shared" si="2"/>
        <v>1818</v>
      </c>
      <c r="O53" s="316">
        <v>0</v>
      </c>
      <c r="P53" s="316">
        <v>0</v>
      </c>
      <c r="Q53" s="316">
        <v>0</v>
      </c>
      <c r="R53" s="316">
        <v>0</v>
      </c>
      <c r="S53" s="316">
        <v>0</v>
      </c>
      <c r="T53" s="421">
        <f t="shared" si="3"/>
        <v>0</v>
      </c>
      <c r="U53" s="438">
        <v>0</v>
      </c>
      <c r="V53" s="438">
        <v>0</v>
      </c>
      <c r="W53" s="438">
        <v>0</v>
      </c>
      <c r="X53" s="438">
        <v>0</v>
      </c>
      <c r="Y53" s="438">
        <v>0</v>
      </c>
      <c r="Z53" s="421">
        <f t="shared" si="4"/>
        <v>0</v>
      </c>
      <c r="AA53" s="316">
        <v>0</v>
      </c>
      <c r="AB53" s="316">
        <v>0</v>
      </c>
      <c r="AC53" s="316">
        <v>77</v>
      </c>
      <c r="AD53" s="316">
        <v>0</v>
      </c>
      <c r="AE53" s="316">
        <v>0</v>
      </c>
      <c r="AF53" s="421">
        <f t="shared" si="5"/>
        <v>77</v>
      </c>
      <c r="AG53" s="468">
        <f>'AT12_KD-New-Districtwise'!C54-'AT12_KD-New-Districtwise'!I54-'AT12_KD-New-Districtwise'!K54+'AT12_KD-New-Districtwise'!M54</f>
        <v>1818</v>
      </c>
      <c r="AH53" s="468">
        <f>T53-'AT12_KD-New-Districtwise'!O54</f>
        <v>0</v>
      </c>
      <c r="AI53" s="468">
        <v>77</v>
      </c>
      <c r="AJ53" s="468">
        <f t="shared" si="6"/>
        <v>0</v>
      </c>
    </row>
    <row r="54" spans="1:36" ht="12.75" x14ac:dyDescent="0.2">
      <c r="A54" s="316">
        <v>45</v>
      </c>
      <c r="B54" s="316" t="s">
        <v>213</v>
      </c>
      <c r="C54" s="438">
        <f>AT3A_Schools_PS!C54+AT3B_Schools_UPS!C54+AT3C_Schools_UPS!C54</f>
        <v>2</v>
      </c>
      <c r="D54" s="438">
        <f>AT3A_Schools_PS!E54+AT3B_Schools_UPS!E54+AT3C_Schools_UPS!E54</f>
        <v>58</v>
      </c>
      <c r="E54" s="438">
        <f>AT3A_Schools_PS!D54+AT3B_Schools_UPS!D54+AT3C_Schools_UPS!D54</f>
        <v>1411</v>
      </c>
      <c r="F54" s="438">
        <f>AT3A_Schools_PS!F54</f>
        <v>66</v>
      </c>
      <c r="G54" s="438">
        <f>AT3A_Schools_PS!G54+AT3B_Schools_UPS!G54+AT3C_Schools_UPS!G54</f>
        <v>11</v>
      </c>
      <c r="H54" s="421">
        <f t="shared" si="1"/>
        <v>1548</v>
      </c>
      <c r="I54" s="316">
        <v>2</v>
      </c>
      <c r="J54" s="316">
        <v>58</v>
      </c>
      <c r="K54" s="316">
        <v>1509</v>
      </c>
      <c r="L54" s="316">
        <v>0</v>
      </c>
      <c r="M54" s="316">
        <v>8</v>
      </c>
      <c r="N54" s="421">
        <f t="shared" si="2"/>
        <v>1577</v>
      </c>
      <c r="O54" s="316">
        <v>0</v>
      </c>
      <c r="P54" s="316">
        <v>0</v>
      </c>
      <c r="Q54" s="316">
        <v>0</v>
      </c>
      <c r="R54" s="316">
        <v>0</v>
      </c>
      <c r="S54" s="316">
        <v>0</v>
      </c>
      <c r="T54" s="421">
        <f t="shared" si="3"/>
        <v>0</v>
      </c>
      <c r="U54" s="438">
        <v>0</v>
      </c>
      <c r="V54" s="438">
        <v>0</v>
      </c>
      <c r="W54" s="438">
        <v>0</v>
      </c>
      <c r="X54" s="438">
        <v>66</v>
      </c>
      <c r="Y54" s="438">
        <v>3</v>
      </c>
      <c r="Z54" s="421">
        <f t="shared" si="4"/>
        <v>69</v>
      </c>
      <c r="AA54" s="316">
        <v>0</v>
      </c>
      <c r="AB54" s="316">
        <v>0</v>
      </c>
      <c r="AC54" s="316">
        <v>44</v>
      </c>
      <c r="AD54" s="316">
        <v>0</v>
      </c>
      <c r="AE54" s="316">
        <v>0</v>
      </c>
      <c r="AF54" s="421">
        <f t="shared" si="5"/>
        <v>44</v>
      </c>
      <c r="AG54" s="468">
        <f>'AT12_KD-New-Districtwise'!C55-'AT12_KD-New-Districtwise'!I55-'AT12_KD-New-Districtwise'!K55+'AT12_KD-New-Districtwise'!M55</f>
        <v>1577</v>
      </c>
      <c r="AH54" s="468">
        <f>T54-'AT12_KD-New-Districtwise'!O55</f>
        <v>0</v>
      </c>
      <c r="AI54" s="468">
        <v>44</v>
      </c>
      <c r="AJ54" s="468">
        <f t="shared" si="6"/>
        <v>0</v>
      </c>
    </row>
    <row r="55" spans="1:36" ht="12.75" x14ac:dyDescent="0.2">
      <c r="A55" s="316">
        <v>46</v>
      </c>
      <c r="B55" s="316" t="s">
        <v>215</v>
      </c>
      <c r="C55" s="438">
        <f>AT3A_Schools_PS!C55+AT3B_Schools_UPS!C55+AT3C_Schools_UPS!C55</f>
        <v>3</v>
      </c>
      <c r="D55" s="438">
        <f>AT3A_Schools_PS!E55+AT3B_Schools_UPS!E55+AT3C_Schools_UPS!E55</f>
        <v>136</v>
      </c>
      <c r="E55" s="438">
        <f>AT3A_Schools_PS!D55+AT3B_Schools_UPS!D55+AT3C_Schools_UPS!D55</f>
        <v>3001</v>
      </c>
      <c r="F55" s="438">
        <f>AT3A_Schools_PS!F55</f>
        <v>32</v>
      </c>
      <c r="G55" s="438">
        <f>AT3A_Schools_PS!G55+AT3B_Schools_UPS!G55+AT3C_Schools_UPS!G55</f>
        <v>25</v>
      </c>
      <c r="H55" s="421">
        <f t="shared" si="1"/>
        <v>3197</v>
      </c>
      <c r="I55" s="316">
        <v>3</v>
      </c>
      <c r="J55" s="316">
        <v>136</v>
      </c>
      <c r="K55" s="316">
        <v>3340</v>
      </c>
      <c r="L55" s="316">
        <v>0</v>
      </c>
      <c r="M55" s="316">
        <v>25</v>
      </c>
      <c r="N55" s="421">
        <f t="shared" si="2"/>
        <v>3504</v>
      </c>
      <c r="O55" s="316">
        <v>0</v>
      </c>
      <c r="P55" s="316">
        <v>0</v>
      </c>
      <c r="Q55" s="316">
        <v>0</v>
      </c>
      <c r="R55" s="316">
        <v>0</v>
      </c>
      <c r="S55" s="316">
        <v>0</v>
      </c>
      <c r="T55" s="421">
        <f t="shared" si="3"/>
        <v>0</v>
      </c>
      <c r="U55" s="438">
        <v>0</v>
      </c>
      <c r="V55" s="438">
        <v>0</v>
      </c>
      <c r="W55" s="438">
        <v>0</v>
      </c>
      <c r="X55" s="438">
        <v>32</v>
      </c>
      <c r="Y55" s="438">
        <v>0</v>
      </c>
      <c r="Z55" s="421">
        <f t="shared" si="4"/>
        <v>32</v>
      </c>
      <c r="AA55" s="316">
        <v>0</v>
      </c>
      <c r="AB55" s="316">
        <v>26</v>
      </c>
      <c r="AC55" s="316">
        <v>477</v>
      </c>
      <c r="AD55" s="316">
        <v>0</v>
      </c>
      <c r="AE55" s="316">
        <v>0</v>
      </c>
      <c r="AF55" s="421">
        <f t="shared" si="5"/>
        <v>503</v>
      </c>
      <c r="AG55" s="468">
        <f>'AT12_KD-New-Districtwise'!C56-'AT12_KD-New-Districtwise'!I56-'AT12_KD-New-Districtwise'!K56+'AT12_KD-New-Districtwise'!M56</f>
        <v>3504</v>
      </c>
      <c r="AH55" s="468">
        <f>T55-'AT12_KD-New-Districtwise'!O56</f>
        <v>0</v>
      </c>
      <c r="AI55" s="468">
        <v>503</v>
      </c>
      <c r="AJ55" s="468">
        <f t="shared" si="6"/>
        <v>0</v>
      </c>
    </row>
    <row r="56" spans="1:36" ht="12.75" x14ac:dyDescent="0.2">
      <c r="A56" s="316">
        <v>47</v>
      </c>
      <c r="B56" s="316" t="s">
        <v>216</v>
      </c>
      <c r="C56" s="438">
        <f>AT3A_Schools_PS!C56+AT3B_Schools_UPS!C56+AT3C_Schools_UPS!C56</f>
        <v>13</v>
      </c>
      <c r="D56" s="438">
        <f>AT3A_Schools_PS!E56+AT3B_Schools_UPS!E56+AT3C_Schools_UPS!E56</f>
        <v>65</v>
      </c>
      <c r="E56" s="438">
        <f>AT3A_Schools_PS!D56+AT3B_Schools_UPS!D56+AT3C_Schools_UPS!D56</f>
        <v>3850</v>
      </c>
      <c r="F56" s="438">
        <f>AT3A_Schools_PS!F56</f>
        <v>0</v>
      </c>
      <c r="G56" s="438">
        <f>AT3A_Schools_PS!G56+AT3B_Schools_UPS!G56+AT3C_Schools_UPS!G56</f>
        <v>2</v>
      </c>
      <c r="H56" s="421">
        <f t="shared" si="1"/>
        <v>3930</v>
      </c>
      <c r="I56" s="316">
        <v>13</v>
      </c>
      <c r="J56" s="316">
        <v>65</v>
      </c>
      <c r="K56" s="316">
        <v>4283</v>
      </c>
      <c r="L56" s="316">
        <v>0</v>
      </c>
      <c r="M56" s="316">
        <v>2</v>
      </c>
      <c r="N56" s="421">
        <f t="shared" si="2"/>
        <v>4363</v>
      </c>
      <c r="O56" s="316">
        <v>0</v>
      </c>
      <c r="P56" s="316">
        <v>0</v>
      </c>
      <c r="Q56" s="316">
        <v>0</v>
      </c>
      <c r="R56" s="316">
        <v>0</v>
      </c>
      <c r="S56" s="316">
        <v>0</v>
      </c>
      <c r="T56" s="421">
        <f t="shared" si="3"/>
        <v>0</v>
      </c>
      <c r="U56" s="438">
        <v>0</v>
      </c>
      <c r="V56" s="438">
        <v>0</v>
      </c>
      <c r="W56" s="438">
        <v>0</v>
      </c>
      <c r="X56" s="438">
        <v>0</v>
      </c>
      <c r="Y56" s="438">
        <v>0</v>
      </c>
      <c r="Z56" s="421">
        <f t="shared" si="4"/>
        <v>0</v>
      </c>
      <c r="AA56" s="316">
        <v>0</v>
      </c>
      <c r="AB56" s="316">
        <v>0</v>
      </c>
      <c r="AC56" s="316">
        <v>394</v>
      </c>
      <c r="AD56" s="316">
        <v>0</v>
      </c>
      <c r="AE56" s="316">
        <v>0</v>
      </c>
      <c r="AF56" s="421">
        <f t="shared" si="5"/>
        <v>394</v>
      </c>
      <c r="AG56" s="468">
        <f>'AT12_KD-New-Districtwise'!C57-'AT12_KD-New-Districtwise'!I57-'AT12_KD-New-Districtwise'!K57+'AT12_KD-New-Districtwise'!M57</f>
        <v>4363</v>
      </c>
      <c r="AH56" s="468">
        <f>T56-'AT12_KD-New-Districtwise'!O57</f>
        <v>0</v>
      </c>
      <c r="AI56" s="468">
        <v>394</v>
      </c>
      <c r="AJ56" s="468">
        <f t="shared" si="6"/>
        <v>0</v>
      </c>
    </row>
    <row r="57" spans="1:36" ht="12.75" x14ac:dyDescent="0.2">
      <c r="A57" s="316">
        <v>48</v>
      </c>
      <c r="B57" s="316" t="s">
        <v>217</v>
      </c>
      <c r="C57" s="438">
        <f>AT3A_Schools_PS!C57+AT3B_Schools_UPS!C57+AT3C_Schools_UPS!C57</f>
        <v>7</v>
      </c>
      <c r="D57" s="438">
        <f>AT3A_Schools_PS!E57+AT3B_Schools_UPS!E57+AT3C_Schools_UPS!E57</f>
        <v>9</v>
      </c>
      <c r="E57" s="438">
        <f>AT3A_Schools_PS!D57+AT3B_Schools_UPS!D57+AT3C_Schools_UPS!D57</f>
        <v>1546</v>
      </c>
      <c r="F57" s="438">
        <f>AT3A_Schools_PS!F57</f>
        <v>0</v>
      </c>
      <c r="G57" s="438">
        <f>AT3A_Schools_PS!G57+AT3B_Schools_UPS!G57+AT3C_Schools_UPS!G57</f>
        <v>0</v>
      </c>
      <c r="H57" s="421">
        <f t="shared" si="1"/>
        <v>1562</v>
      </c>
      <c r="I57" s="316">
        <v>7</v>
      </c>
      <c r="J57" s="316">
        <v>9</v>
      </c>
      <c r="K57" s="316">
        <v>1542</v>
      </c>
      <c r="L57" s="316">
        <v>0</v>
      </c>
      <c r="M57" s="316">
        <v>0</v>
      </c>
      <c r="N57" s="421">
        <f t="shared" si="2"/>
        <v>1558</v>
      </c>
      <c r="O57" s="316">
        <v>0</v>
      </c>
      <c r="P57" s="316">
        <v>0</v>
      </c>
      <c r="Q57" s="316">
        <v>0</v>
      </c>
      <c r="R57" s="316">
        <v>0</v>
      </c>
      <c r="S57" s="316">
        <v>0</v>
      </c>
      <c r="T57" s="421">
        <f t="shared" si="3"/>
        <v>0</v>
      </c>
      <c r="U57" s="438">
        <v>0</v>
      </c>
      <c r="V57" s="438">
        <v>0</v>
      </c>
      <c r="W57" s="438">
        <v>0</v>
      </c>
      <c r="X57" s="438">
        <v>0</v>
      </c>
      <c r="Y57" s="438">
        <v>0</v>
      </c>
      <c r="Z57" s="421">
        <f t="shared" si="4"/>
        <v>0</v>
      </c>
      <c r="AA57" s="316">
        <v>0</v>
      </c>
      <c r="AB57" s="316">
        <v>0</v>
      </c>
      <c r="AC57" s="316">
        <v>135</v>
      </c>
      <c r="AD57" s="316">
        <v>0</v>
      </c>
      <c r="AE57" s="316">
        <v>0</v>
      </c>
      <c r="AF57" s="421">
        <f t="shared" si="5"/>
        <v>135</v>
      </c>
      <c r="AG57" s="468">
        <f>'AT12_KD-New-Districtwise'!C58-'AT12_KD-New-Districtwise'!I58-'AT12_KD-New-Districtwise'!K58+'AT12_KD-New-Districtwise'!M58</f>
        <v>1558</v>
      </c>
      <c r="AH57" s="468">
        <f>T57-'AT12_KD-New-Districtwise'!O58</f>
        <v>0</v>
      </c>
      <c r="AI57" s="468">
        <v>135</v>
      </c>
      <c r="AJ57" s="468">
        <f t="shared" si="6"/>
        <v>0</v>
      </c>
    </row>
    <row r="58" spans="1:36" ht="12.75" x14ac:dyDescent="0.2">
      <c r="A58" s="316">
        <v>49</v>
      </c>
      <c r="B58" s="316" t="s">
        <v>218</v>
      </c>
      <c r="C58" s="438">
        <f>AT3A_Schools_PS!C58+AT3B_Schools_UPS!C58+AT3C_Schools_UPS!C58</f>
        <v>11</v>
      </c>
      <c r="D58" s="438">
        <f>AT3A_Schools_PS!E58+AT3B_Schools_UPS!E58+AT3C_Schools_UPS!E58</f>
        <v>167</v>
      </c>
      <c r="E58" s="438">
        <f>AT3A_Schools_PS!D58+AT3B_Schools_UPS!D58+AT3C_Schools_UPS!D58</f>
        <v>1839</v>
      </c>
      <c r="F58" s="438">
        <f>AT3A_Schools_PS!F58</f>
        <v>66</v>
      </c>
      <c r="G58" s="438">
        <f>AT3A_Schools_PS!G58+AT3B_Schools_UPS!G58+AT3C_Schools_UPS!G58</f>
        <v>14</v>
      </c>
      <c r="H58" s="421">
        <f t="shared" si="1"/>
        <v>2097</v>
      </c>
      <c r="I58" s="316">
        <v>11</v>
      </c>
      <c r="J58" s="316">
        <v>167</v>
      </c>
      <c r="K58" s="316">
        <v>1893</v>
      </c>
      <c r="L58" s="316">
        <v>0</v>
      </c>
      <c r="M58" s="316">
        <v>14</v>
      </c>
      <c r="N58" s="421">
        <f t="shared" si="2"/>
        <v>2085</v>
      </c>
      <c r="O58" s="316">
        <v>0</v>
      </c>
      <c r="P58" s="316">
        <v>0</v>
      </c>
      <c r="Q58" s="316">
        <v>0</v>
      </c>
      <c r="R58" s="316">
        <v>0</v>
      </c>
      <c r="S58" s="316">
        <v>0</v>
      </c>
      <c r="T58" s="421">
        <f t="shared" si="3"/>
        <v>0</v>
      </c>
      <c r="U58" s="438">
        <v>0</v>
      </c>
      <c r="V58" s="438">
        <v>0</v>
      </c>
      <c r="W58" s="438">
        <v>0</v>
      </c>
      <c r="X58" s="438">
        <v>0</v>
      </c>
      <c r="Y58" s="438">
        <v>0</v>
      </c>
      <c r="Z58" s="421">
        <f t="shared" si="4"/>
        <v>0</v>
      </c>
      <c r="AA58" s="316">
        <v>0</v>
      </c>
      <c r="AB58" s="316">
        <v>0</v>
      </c>
      <c r="AC58" s="316">
        <v>0</v>
      </c>
      <c r="AD58" s="316">
        <v>0</v>
      </c>
      <c r="AE58" s="316">
        <v>0</v>
      </c>
      <c r="AF58" s="421">
        <f t="shared" si="5"/>
        <v>0</v>
      </c>
      <c r="AG58" s="468">
        <f>'AT12_KD-New-Districtwise'!C59-'AT12_KD-New-Districtwise'!I59-'AT12_KD-New-Districtwise'!K59+'AT12_KD-New-Districtwise'!M59</f>
        <v>2085</v>
      </c>
      <c r="AH58" s="468">
        <f>T58-'AT12_KD-New-Districtwise'!O59</f>
        <v>0</v>
      </c>
      <c r="AI58" s="468">
        <v>0</v>
      </c>
      <c r="AJ58" s="468">
        <f t="shared" si="6"/>
        <v>0</v>
      </c>
    </row>
    <row r="59" spans="1:36" ht="12.75" x14ac:dyDescent="0.2">
      <c r="A59" s="316">
        <v>50</v>
      </c>
      <c r="B59" s="316" t="s">
        <v>219</v>
      </c>
      <c r="C59" s="438">
        <f>AT3A_Schools_PS!C59+AT3B_Schools_UPS!C59+AT3C_Schools_UPS!C59</f>
        <v>5</v>
      </c>
      <c r="D59" s="438">
        <f>AT3A_Schools_PS!E59+AT3B_Schools_UPS!E59+AT3C_Schools_UPS!E59</f>
        <v>22</v>
      </c>
      <c r="E59" s="438">
        <f>AT3A_Schools_PS!D59+AT3B_Schools_UPS!D59+AT3C_Schools_UPS!D59</f>
        <v>1025</v>
      </c>
      <c r="F59" s="438">
        <f>AT3A_Schools_PS!F59</f>
        <v>0</v>
      </c>
      <c r="G59" s="438">
        <f>AT3A_Schools_PS!G59+AT3B_Schools_UPS!G59+AT3C_Schools_UPS!G59</f>
        <v>2</v>
      </c>
      <c r="H59" s="421">
        <f t="shared" si="1"/>
        <v>1054</v>
      </c>
      <c r="I59" s="316">
        <v>5</v>
      </c>
      <c r="J59" s="316">
        <v>22</v>
      </c>
      <c r="K59" s="316">
        <v>1027</v>
      </c>
      <c r="L59" s="316">
        <v>0</v>
      </c>
      <c r="M59" s="316">
        <v>2</v>
      </c>
      <c r="N59" s="421">
        <f t="shared" si="2"/>
        <v>1056</v>
      </c>
      <c r="O59" s="316">
        <v>0</v>
      </c>
      <c r="P59" s="316">
        <v>0</v>
      </c>
      <c r="Q59" s="316">
        <v>0</v>
      </c>
      <c r="R59" s="316">
        <v>0</v>
      </c>
      <c r="S59" s="316">
        <v>0</v>
      </c>
      <c r="T59" s="421">
        <f t="shared" si="3"/>
        <v>0</v>
      </c>
      <c r="U59" s="438">
        <v>0</v>
      </c>
      <c r="V59" s="438">
        <v>0</v>
      </c>
      <c r="W59" s="438">
        <v>0</v>
      </c>
      <c r="X59" s="438">
        <v>0</v>
      </c>
      <c r="Y59" s="438">
        <v>0</v>
      </c>
      <c r="Z59" s="421">
        <f t="shared" si="4"/>
        <v>0</v>
      </c>
      <c r="AA59" s="316">
        <v>0</v>
      </c>
      <c r="AB59" s="316">
        <v>0</v>
      </c>
      <c r="AC59" s="316">
        <v>10</v>
      </c>
      <c r="AD59" s="316">
        <v>0</v>
      </c>
      <c r="AE59" s="316">
        <v>0</v>
      </c>
      <c r="AF59" s="421">
        <f t="shared" si="5"/>
        <v>10</v>
      </c>
      <c r="AG59" s="468">
        <f>'AT12_KD-New-Districtwise'!C60-'AT12_KD-New-Districtwise'!I60-'AT12_KD-New-Districtwise'!K60+'AT12_KD-New-Districtwise'!M60</f>
        <v>1056</v>
      </c>
      <c r="AH59" s="468">
        <f>T59-'AT12_KD-New-Districtwise'!O60</f>
        <v>0</v>
      </c>
      <c r="AI59" s="468">
        <v>10</v>
      </c>
      <c r="AJ59" s="468">
        <f t="shared" si="6"/>
        <v>0</v>
      </c>
    </row>
    <row r="60" spans="1:36" ht="12.75" x14ac:dyDescent="0.2">
      <c r="A60" s="316">
        <v>51</v>
      </c>
      <c r="B60" s="316" t="s">
        <v>220</v>
      </c>
      <c r="C60" s="438">
        <f>AT3A_Schools_PS!C60+AT3B_Schools_UPS!C60+AT3C_Schools_UPS!C60</f>
        <v>5</v>
      </c>
      <c r="D60" s="438">
        <f>AT3A_Schools_PS!E60+AT3B_Schools_UPS!E60+AT3C_Schools_UPS!E60</f>
        <v>91</v>
      </c>
      <c r="E60" s="438">
        <f>AT3A_Schools_PS!D60+AT3B_Schools_UPS!D60+AT3C_Schools_UPS!D60</f>
        <v>2127</v>
      </c>
      <c r="F60" s="438">
        <f>AT3A_Schools_PS!F60</f>
        <v>0</v>
      </c>
      <c r="G60" s="438">
        <f>AT3A_Schools_PS!G60+AT3B_Schools_UPS!G60+AT3C_Schools_UPS!G60</f>
        <v>21</v>
      </c>
      <c r="H60" s="421">
        <f t="shared" si="1"/>
        <v>2244</v>
      </c>
      <c r="I60" s="316">
        <v>5</v>
      </c>
      <c r="J60" s="316">
        <v>91</v>
      </c>
      <c r="K60" s="316">
        <v>2111</v>
      </c>
      <c r="L60" s="316">
        <v>0</v>
      </c>
      <c r="M60" s="316">
        <v>17</v>
      </c>
      <c r="N60" s="421">
        <f t="shared" si="2"/>
        <v>2224</v>
      </c>
      <c r="O60" s="316">
        <v>0</v>
      </c>
      <c r="P60" s="316">
        <v>0</v>
      </c>
      <c r="Q60" s="316">
        <v>0</v>
      </c>
      <c r="R60" s="316">
        <v>0</v>
      </c>
      <c r="S60" s="316">
        <v>0</v>
      </c>
      <c r="T60" s="421">
        <f t="shared" si="3"/>
        <v>0</v>
      </c>
      <c r="U60" s="438">
        <v>0</v>
      </c>
      <c r="V60" s="438">
        <v>0</v>
      </c>
      <c r="W60" s="438">
        <v>16</v>
      </c>
      <c r="X60" s="438">
        <v>0</v>
      </c>
      <c r="Y60" s="438">
        <v>4</v>
      </c>
      <c r="Z60" s="421">
        <f t="shared" si="4"/>
        <v>20</v>
      </c>
      <c r="AA60" s="316">
        <v>0</v>
      </c>
      <c r="AB60" s="316">
        <v>0</v>
      </c>
      <c r="AC60" s="316">
        <v>213</v>
      </c>
      <c r="AD60" s="316">
        <v>0</v>
      </c>
      <c r="AE60" s="316">
        <v>0</v>
      </c>
      <c r="AF60" s="421">
        <f t="shared" si="5"/>
        <v>213</v>
      </c>
      <c r="AG60" s="468">
        <f>'AT12_KD-New-Districtwise'!C61-'AT12_KD-New-Districtwise'!I61-'AT12_KD-New-Districtwise'!K61+'AT12_KD-New-Districtwise'!M61</f>
        <v>2224</v>
      </c>
      <c r="AH60" s="468">
        <f>T60-'AT12_KD-New-Districtwise'!O61</f>
        <v>0</v>
      </c>
      <c r="AI60" s="468">
        <v>213</v>
      </c>
      <c r="AJ60" s="468">
        <f t="shared" si="6"/>
        <v>0</v>
      </c>
    </row>
    <row r="61" spans="1:36" ht="12.75" x14ac:dyDescent="0.2">
      <c r="A61" s="316">
        <v>52</v>
      </c>
      <c r="B61" s="316" t="s">
        <v>221</v>
      </c>
      <c r="C61" s="438">
        <f>AT3A_Schools_PS!C61+AT3B_Schools_UPS!C61+AT3C_Schools_UPS!C61</f>
        <v>6</v>
      </c>
      <c r="D61" s="438">
        <f>AT3A_Schools_PS!E61+AT3B_Schools_UPS!E61+AT3C_Schools_UPS!E61</f>
        <v>88</v>
      </c>
      <c r="E61" s="438">
        <f>AT3A_Schools_PS!D61+AT3B_Schools_UPS!D61+AT3C_Schools_UPS!D61</f>
        <v>2185</v>
      </c>
      <c r="F61" s="438">
        <f>AT3A_Schools_PS!F61</f>
        <v>0</v>
      </c>
      <c r="G61" s="438">
        <f>AT3A_Schools_PS!G61+AT3B_Schools_UPS!G61+AT3C_Schools_UPS!G61</f>
        <v>0</v>
      </c>
      <c r="H61" s="421">
        <f t="shared" si="1"/>
        <v>2279</v>
      </c>
      <c r="I61" s="316">
        <v>6</v>
      </c>
      <c r="J61" s="316">
        <v>88</v>
      </c>
      <c r="K61" s="316">
        <v>2369</v>
      </c>
      <c r="L61" s="316">
        <v>0</v>
      </c>
      <c r="M61" s="316">
        <v>0</v>
      </c>
      <c r="N61" s="421">
        <f t="shared" si="2"/>
        <v>2463</v>
      </c>
      <c r="O61" s="316">
        <v>0</v>
      </c>
      <c r="P61" s="316">
        <v>0</v>
      </c>
      <c r="Q61" s="316">
        <v>0</v>
      </c>
      <c r="R61" s="316">
        <v>0</v>
      </c>
      <c r="S61" s="316">
        <v>0</v>
      </c>
      <c r="T61" s="421">
        <f t="shared" si="3"/>
        <v>0</v>
      </c>
      <c r="U61" s="438">
        <v>0</v>
      </c>
      <c r="V61" s="438">
        <v>0</v>
      </c>
      <c r="W61" s="438">
        <v>0</v>
      </c>
      <c r="X61" s="438">
        <v>0</v>
      </c>
      <c r="Y61" s="438">
        <v>0</v>
      </c>
      <c r="Z61" s="421">
        <f t="shared" si="4"/>
        <v>0</v>
      </c>
      <c r="AA61" s="316">
        <v>0</v>
      </c>
      <c r="AB61" s="316">
        <v>0</v>
      </c>
      <c r="AC61" s="316">
        <v>117</v>
      </c>
      <c r="AD61" s="316">
        <v>0</v>
      </c>
      <c r="AE61" s="316">
        <v>0</v>
      </c>
      <c r="AF61" s="421">
        <f t="shared" si="5"/>
        <v>117</v>
      </c>
      <c r="AG61" s="468">
        <f>'AT12_KD-New-Districtwise'!C62-'AT12_KD-New-Districtwise'!I62-'AT12_KD-New-Districtwise'!K62+'AT12_KD-New-Districtwise'!M62</f>
        <v>2463</v>
      </c>
      <c r="AH61" s="468">
        <f>T61-'AT12_KD-New-Districtwise'!O62</f>
        <v>0</v>
      </c>
      <c r="AI61" s="468">
        <v>117</v>
      </c>
      <c r="AJ61" s="468">
        <f t="shared" si="6"/>
        <v>0</v>
      </c>
    </row>
    <row r="62" spans="1:36" ht="12.75" x14ac:dyDescent="0.2">
      <c r="A62" s="316">
        <v>53</v>
      </c>
      <c r="B62" s="316" t="s">
        <v>222</v>
      </c>
      <c r="C62" s="438">
        <f>AT3A_Schools_PS!C62+AT3B_Schools_UPS!C62+AT3C_Schools_UPS!C62</f>
        <v>9</v>
      </c>
      <c r="D62" s="438">
        <f>AT3A_Schools_PS!E62+AT3B_Schools_UPS!E62+AT3C_Schools_UPS!E62</f>
        <v>121</v>
      </c>
      <c r="E62" s="438">
        <f>AT3A_Schools_PS!D62+AT3B_Schools_UPS!D62+AT3C_Schools_UPS!D62</f>
        <v>1947</v>
      </c>
      <c r="F62" s="438">
        <f>AT3A_Schools_PS!F62</f>
        <v>0</v>
      </c>
      <c r="G62" s="438">
        <f>AT3A_Schools_PS!G62+AT3B_Schools_UPS!G62+AT3C_Schools_UPS!G62</f>
        <v>0</v>
      </c>
      <c r="H62" s="421">
        <f t="shared" si="1"/>
        <v>2077</v>
      </c>
      <c r="I62" s="316">
        <v>9</v>
      </c>
      <c r="J62" s="316">
        <v>121</v>
      </c>
      <c r="K62" s="316">
        <v>1897</v>
      </c>
      <c r="L62" s="316">
        <v>0</v>
      </c>
      <c r="M62" s="316">
        <v>0</v>
      </c>
      <c r="N62" s="421">
        <f t="shared" si="2"/>
        <v>2027</v>
      </c>
      <c r="O62" s="316">
        <v>0</v>
      </c>
      <c r="P62" s="316">
        <v>0</v>
      </c>
      <c r="Q62" s="316">
        <v>0</v>
      </c>
      <c r="R62" s="316">
        <v>0</v>
      </c>
      <c r="S62" s="316">
        <v>0</v>
      </c>
      <c r="T62" s="421">
        <f t="shared" si="3"/>
        <v>0</v>
      </c>
      <c r="U62" s="438">
        <v>0</v>
      </c>
      <c r="V62" s="438">
        <v>0</v>
      </c>
      <c r="W62" s="438">
        <v>0</v>
      </c>
      <c r="X62" s="438">
        <v>0</v>
      </c>
      <c r="Y62" s="438">
        <v>0</v>
      </c>
      <c r="Z62" s="421">
        <f t="shared" si="4"/>
        <v>0</v>
      </c>
      <c r="AA62" s="316">
        <v>0</v>
      </c>
      <c r="AB62" s="316">
        <v>0</v>
      </c>
      <c r="AC62" s="316">
        <v>124</v>
      </c>
      <c r="AD62" s="316">
        <v>0</v>
      </c>
      <c r="AE62" s="316">
        <v>0</v>
      </c>
      <c r="AF62" s="421">
        <f t="shared" si="5"/>
        <v>124</v>
      </c>
      <c r="AG62" s="468">
        <f>'AT12_KD-New-Districtwise'!C63-'AT12_KD-New-Districtwise'!I63-'AT12_KD-New-Districtwise'!K63+'AT12_KD-New-Districtwise'!M63</f>
        <v>2027</v>
      </c>
      <c r="AH62" s="468">
        <f>T62-'AT12_KD-New-Districtwise'!O63</f>
        <v>0</v>
      </c>
      <c r="AI62" s="468">
        <v>124</v>
      </c>
      <c r="AJ62" s="468">
        <f t="shared" si="6"/>
        <v>0</v>
      </c>
    </row>
    <row r="63" spans="1:36" ht="12.75" x14ac:dyDescent="0.2">
      <c r="A63" s="316">
        <v>54</v>
      </c>
      <c r="B63" s="316" t="s">
        <v>223</v>
      </c>
      <c r="C63" s="438">
        <f>AT3A_Schools_PS!C63+AT3B_Schools_UPS!C63+AT3C_Schools_UPS!C63</f>
        <v>3</v>
      </c>
      <c r="D63" s="438">
        <f>AT3A_Schools_PS!E63+AT3B_Schools_UPS!E63+AT3C_Schools_UPS!E63</f>
        <v>217</v>
      </c>
      <c r="E63" s="438">
        <f>AT3A_Schools_PS!D63+AT3B_Schools_UPS!D63+AT3C_Schools_UPS!D63</f>
        <v>1502</v>
      </c>
      <c r="F63" s="438">
        <f>AT3A_Schools_PS!F63</f>
        <v>0</v>
      </c>
      <c r="G63" s="438">
        <f>AT3A_Schools_PS!G63+AT3B_Schools_UPS!G63+AT3C_Schools_UPS!G63</f>
        <v>38</v>
      </c>
      <c r="H63" s="421">
        <f t="shared" si="1"/>
        <v>1760</v>
      </c>
      <c r="I63" s="316">
        <v>3</v>
      </c>
      <c r="J63" s="316">
        <v>217</v>
      </c>
      <c r="K63" s="316">
        <v>1529</v>
      </c>
      <c r="L63" s="316">
        <v>0</v>
      </c>
      <c r="M63" s="316">
        <v>38</v>
      </c>
      <c r="N63" s="421">
        <f t="shared" si="2"/>
        <v>1787</v>
      </c>
      <c r="O63" s="316">
        <v>0</v>
      </c>
      <c r="P63" s="316">
        <v>0</v>
      </c>
      <c r="Q63" s="316">
        <v>0</v>
      </c>
      <c r="R63" s="316">
        <v>0</v>
      </c>
      <c r="S63" s="316">
        <v>0</v>
      </c>
      <c r="T63" s="421">
        <f t="shared" si="3"/>
        <v>0</v>
      </c>
      <c r="U63" s="438">
        <v>0</v>
      </c>
      <c r="V63" s="438">
        <v>0</v>
      </c>
      <c r="W63" s="438">
        <v>0</v>
      </c>
      <c r="X63" s="438">
        <v>0</v>
      </c>
      <c r="Y63" s="438">
        <v>0</v>
      </c>
      <c r="Z63" s="421">
        <f t="shared" si="4"/>
        <v>0</v>
      </c>
      <c r="AA63" s="316">
        <v>0</v>
      </c>
      <c r="AB63" s="316">
        <v>0</v>
      </c>
      <c r="AC63" s="316">
        <v>19</v>
      </c>
      <c r="AD63" s="316">
        <v>0</v>
      </c>
      <c r="AE63" s="316">
        <v>0</v>
      </c>
      <c r="AF63" s="421">
        <f t="shared" si="5"/>
        <v>19</v>
      </c>
      <c r="AG63" s="468">
        <f>'AT12_KD-New-Districtwise'!C64-'AT12_KD-New-Districtwise'!I64-'AT12_KD-New-Districtwise'!K64+'AT12_KD-New-Districtwise'!M64</f>
        <v>1787</v>
      </c>
      <c r="AH63" s="468">
        <f>T63-'AT12_KD-New-Districtwise'!O64</f>
        <v>0</v>
      </c>
      <c r="AI63" s="468">
        <v>19</v>
      </c>
      <c r="AJ63" s="468">
        <f t="shared" si="6"/>
        <v>0</v>
      </c>
    </row>
    <row r="64" spans="1:36" ht="12.75" x14ac:dyDescent="0.2">
      <c r="A64" s="316">
        <v>55</v>
      </c>
      <c r="B64" s="316" t="s">
        <v>224</v>
      </c>
      <c r="C64" s="438">
        <f>AT3A_Schools_PS!C64+AT3B_Schools_UPS!C64+AT3C_Schools_UPS!C64</f>
        <v>10</v>
      </c>
      <c r="D64" s="438">
        <f>AT3A_Schools_PS!E64+AT3B_Schools_UPS!E64+AT3C_Schools_UPS!E64</f>
        <v>183</v>
      </c>
      <c r="E64" s="438">
        <f>AT3A_Schools_PS!D64+AT3B_Schools_UPS!D64+AT3C_Schools_UPS!D64</f>
        <v>1342</v>
      </c>
      <c r="F64" s="438">
        <f>AT3A_Schools_PS!F64</f>
        <v>0</v>
      </c>
      <c r="G64" s="438">
        <f>AT3A_Schools_PS!G64+AT3B_Schools_UPS!G64+AT3C_Schools_UPS!G64</f>
        <v>4</v>
      </c>
      <c r="H64" s="421">
        <f t="shared" si="1"/>
        <v>1539</v>
      </c>
      <c r="I64" s="316">
        <v>10</v>
      </c>
      <c r="J64" s="316">
        <v>183</v>
      </c>
      <c r="K64" s="316">
        <v>1747</v>
      </c>
      <c r="L64" s="316">
        <v>0</v>
      </c>
      <c r="M64" s="316">
        <v>3</v>
      </c>
      <c r="N64" s="421">
        <f t="shared" si="2"/>
        <v>1943</v>
      </c>
      <c r="O64" s="316">
        <v>0</v>
      </c>
      <c r="P64" s="316">
        <v>0</v>
      </c>
      <c r="Q64" s="316">
        <v>0</v>
      </c>
      <c r="R64" s="316">
        <v>0</v>
      </c>
      <c r="S64" s="316">
        <v>0</v>
      </c>
      <c r="T64" s="421">
        <f t="shared" si="3"/>
        <v>0</v>
      </c>
      <c r="U64" s="438">
        <v>0</v>
      </c>
      <c r="V64" s="438">
        <v>0</v>
      </c>
      <c r="W64" s="438">
        <v>0</v>
      </c>
      <c r="X64" s="438">
        <v>0</v>
      </c>
      <c r="Y64" s="438">
        <v>1</v>
      </c>
      <c r="Z64" s="421">
        <f t="shared" si="4"/>
        <v>1</v>
      </c>
      <c r="AA64" s="316">
        <v>0</v>
      </c>
      <c r="AB64" s="316">
        <v>0</v>
      </c>
      <c r="AC64" s="316">
        <v>0</v>
      </c>
      <c r="AD64" s="316">
        <v>0</v>
      </c>
      <c r="AE64" s="316">
        <v>0</v>
      </c>
      <c r="AF64" s="421">
        <f t="shared" si="5"/>
        <v>0</v>
      </c>
      <c r="AG64" s="468">
        <f>'AT12_KD-New-Districtwise'!C65-'AT12_KD-New-Districtwise'!I65-'AT12_KD-New-Districtwise'!K65+'AT12_KD-New-Districtwise'!M65</f>
        <v>1943</v>
      </c>
      <c r="AH64" s="468">
        <f>T64-'AT12_KD-New-Districtwise'!O65</f>
        <v>0</v>
      </c>
      <c r="AI64" s="468">
        <v>0</v>
      </c>
      <c r="AJ64" s="468">
        <f t="shared" si="6"/>
        <v>0</v>
      </c>
    </row>
    <row r="65" spans="1:36" ht="12.75" x14ac:dyDescent="0.2">
      <c r="A65" s="316">
        <v>56</v>
      </c>
      <c r="B65" s="316" t="s">
        <v>225</v>
      </c>
      <c r="C65" s="438">
        <f>AT3A_Schools_PS!C65+AT3B_Schools_UPS!C65+AT3C_Schools_UPS!C65</f>
        <v>6</v>
      </c>
      <c r="D65" s="438">
        <f>AT3A_Schools_PS!E65+AT3B_Schools_UPS!E65+AT3C_Schools_UPS!E65</f>
        <v>76</v>
      </c>
      <c r="E65" s="438">
        <f>AT3A_Schools_PS!D65+AT3B_Schools_UPS!D65+AT3C_Schools_UPS!D65</f>
        <v>2216</v>
      </c>
      <c r="F65" s="438">
        <f>AT3A_Schools_PS!F65</f>
        <v>20</v>
      </c>
      <c r="G65" s="438">
        <f>AT3A_Schools_PS!G65+AT3B_Schools_UPS!G65+AT3C_Schools_UPS!G65</f>
        <v>5</v>
      </c>
      <c r="H65" s="421">
        <f t="shared" si="1"/>
        <v>2323</v>
      </c>
      <c r="I65" s="316">
        <v>6</v>
      </c>
      <c r="J65" s="316">
        <v>76</v>
      </c>
      <c r="K65" s="316">
        <v>2354</v>
      </c>
      <c r="L65" s="316">
        <v>0</v>
      </c>
      <c r="M65" s="316">
        <v>5</v>
      </c>
      <c r="N65" s="421">
        <f t="shared" si="2"/>
        <v>2441</v>
      </c>
      <c r="O65" s="316">
        <v>0</v>
      </c>
      <c r="P65" s="316">
        <v>0</v>
      </c>
      <c r="Q65" s="316">
        <v>0</v>
      </c>
      <c r="R65" s="316">
        <v>0</v>
      </c>
      <c r="S65" s="316">
        <v>0</v>
      </c>
      <c r="T65" s="421">
        <f t="shared" si="3"/>
        <v>0</v>
      </c>
      <c r="U65" s="438">
        <v>0</v>
      </c>
      <c r="V65" s="438">
        <v>0</v>
      </c>
      <c r="W65" s="438">
        <v>0</v>
      </c>
      <c r="X65" s="438">
        <v>0</v>
      </c>
      <c r="Y65" s="438">
        <v>0</v>
      </c>
      <c r="Z65" s="421">
        <f t="shared" si="4"/>
        <v>0</v>
      </c>
      <c r="AA65" s="316">
        <v>0</v>
      </c>
      <c r="AB65" s="316">
        <v>0</v>
      </c>
      <c r="AC65" s="316">
        <v>121</v>
      </c>
      <c r="AD65" s="316">
        <v>0</v>
      </c>
      <c r="AE65" s="316">
        <v>0</v>
      </c>
      <c r="AF65" s="421">
        <f t="shared" si="5"/>
        <v>121</v>
      </c>
      <c r="AG65" s="468">
        <f>'AT12_KD-New-Districtwise'!C66-'AT12_KD-New-Districtwise'!I66-'AT12_KD-New-Districtwise'!K66+'AT12_KD-New-Districtwise'!M66</f>
        <v>2441</v>
      </c>
      <c r="AH65" s="468">
        <f>T65-'AT12_KD-New-Districtwise'!O66</f>
        <v>0</v>
      </c>
      <c r="AI65" s="468">
        <v>121</v>
      </c>
      <c r="AJ65" s="468">
        <f t="shared" si="6"/>
        <v>0</v>
      </c>
    </row>
    <row r="66" spans="1:36" ht="12.75" x14ac:dyDescent="0.2">
      <c r="A66" s="316">
        <v>57</v>
      </c>
      <c r="B66" s="316" t="s">
        <v>226</v>
      </c>
      <c r="C66" s="438">
        <f>AT3A_Schools_PS!C66+AT3B_Schools_UPS!C66+AT3C_Schools_UPS!C66</f>
        <v>12</v>
      </c>
      <c r="D66" s="438">
        <f>AT3A_Schools_PS!E66+AT3B_Schools_UPS!E66+AT3C_Schools_UPS!E66</f>
        <v>89</v>
      </c>
      <c r="E66" s="438">
        <f>AT3A_Schools_PS!D66+AT3B_Schools_UPS!D66+AT3C_Schools_UPS!D66</f>
        <v>1726</v>
      </c>
      <c r="F66" s="438">
        <f>AT3A_Schools_PS!F66</f>
        <v>0</v>
      </c>
      <c r="G66" s="438">
        <f>AT3A_Schools_PS!G66+AT3B_Schools_UPS!G66+AT3C_Schools_UPS!G66</f>
        <v>4</v>
      </c>
      <c r="H66" s="421">
        <f t="shared" si="1"/>
        <v>1831</v>
      </c>
      <c r="I66" s="316">
        <v>9</v>
      </c>
      <c r="J66" s="316">
        <v>89</v>
      </c>
      <c r="K66" s="316">
        <v>1879</v>
      </c>
      <c r="L66" s="316">
        <v>0</v>
      </c>
      <c r="M66" s="316">
        <v>4</v>
      </c>
      <c r="N66" s="421">
        <f t="shared" si="2"/>
        <v>1981</v>
      </c>
      <c r="O66" s="316">
        <v>0</v>
      </c>
      <c r="P66" s="316">
        <v>0</v>
      </c>
      <c r="Q66" s="316">
        <v>0</v>
      </c>
      <c r="R66" s="316">
        <v>0</v>
      </c>
      <c r="S66" s="316">
        <v>0</v>
      </c>
      <c r="T66" s="421">
        <f t="shared" si="3"/>
        <v>0</v>
      </c>
      <c r="U66" s="438">
        <v>3</v>
      </c>
      <c r="V66" s="438">
        <v>0</v>
      </c>
      <c r="W66" s="438">
        <v>0</v>
      </c>
      <c r="X66" s="438">
        <v>0</v>
      </c>
      <c r="Y66" s="438">
        <v>0</v>
      </c>
      <c r="Z66" s="421">
        <f t="shared" si="4"/>
        <v>3</v>
      </c>
      <c r="AA66" s="316">
        <v>0</v>
      </c>
      <c r="AB66" s="316">
        <v>0</v>
      </c>
      <c r="AC66" s="316">
        <v>0</v>
      </c>
      <c r="AD66" s="316">
        <v>0</v>
      </c>
      <c r="AE66" s="316">
        <v>0</v>
      </c>
      <c r="AF66" s="421">
        <f t="shared" si="5"/>
        <v>0</v>
      </c>
      <c r="AG66" s="468">
        <f>'AT12_KD-New-Districtwise'!C67-'AT12_KD-New-Districtwise'!I67-'AT12_KD-New-Districtwise'!K67+'AT12_KD-New-Districtwise'!M67</f>
        <v>1981</v>
      </c>
      <c r="AH66" s="468">
        <f>T66-'AT12_KD-New-Districtwise'!O67</f>
        <v>0</v>
      </c>
      <c r="AI66" s="468">
        <v>0</v>
      </c>
      <c r="AJ66" s="468">
        <f t="shared" si="6"/>
        <v>0</v>
      </c>
    </row>
    <row r="67" spans="1:36" ht="12.75" x14ac:dyDescent="0.2">
      <c r="A67" s="316">
        <v>58</v>
      </c>
      <c r="B67" s="316" t="s">
        <v>227</v>
      </c>
      <c r="C67" s="438">
        <f>AT3A_Schools_PS!C67+AT3B_Schools_UPS!C67+AT3C_Schools_UPS!C67</f>
        <v>1</v>
      </c>
      <c r="D67" s="438">
        <f>AT3A_Schools_PS!E67+AT3B_Schools_UPS!E67+AT3C_Schools_UPS!E67</f>
        <v>121</v>
      </c>
      <c r="E67" s="438">
        <f>AT3A_Schools_PS!D67+AT3B_Schools_UPS!D67+AT3C_Schools_UPS!D67</f>
        <v>1262</v>
      </c>
      <c r="F67" s="438">
        <f>AT3A_Schools_PS!F67</f>
        <v>0</v>
      </c>
      <c r="G67" s="438">
        <f>AT3A_Schools_PS!G67+AT3B_Schools_UPS!G67+AT3C_Schools_UPS!G67</f>
        <v>0</v>
      </c>
      <c r="H67" s="421">
        <f t="shared" si="1"/>
        <v>1384</v>
      </c>
      <c r="I67" s="316">
        <v>1</v>
      </c>
      <c r="J67" s="316">
        <v>116</v>
      </c>
      <c r="K67" s="316">
        <v>1242</v>
      </c>
      <c r="L67" s="316">
        <v>0</v>
      </c>
      <c r="M67" s="316">
        <v>0</v>
      </c>
      <c r="N67" s="421">
        <f t="shared" si="2"/>
        <v>1359</v>
      </c>
      <c r="O67" s="316">
        <v>0</v>
      </c>
      <c r="P67" s="316">
        <v>0</v>
      </c>
      <c r="Q67" s="316">
        <v>0</v>
      </c>
      <c r="R67" s="316">
        <v>0</v>
      </c>
      <c r="S67" s="316">
        <v>0</v>
      </c>
      <c r="T67" s="421">
        <f t="shared" si="3"/>
        <v>0</v>
      </c>
      <c r="U67" s="438">
        <v>0</v>
      </c>
      <c r="V67" s="438">
        <v>5</v>
      </c>
      <c r="W67" s="438">
        <v>20</v>
      </c>
      <c r="X67" s="438">
        <v>0</v>
      </c>
      <c r="Y67" s="438">
        <v>0</v>
      </c>
      <c r="Z67" s="421">
        <f t="shared" si="4"/>
        <v>25</v>
      </c>
      <c r="AA67" s="316">
        <v>0</v>
      </c>
      <c r="AB67" s="316">
        <v>0</v>
      </c>
      <c r="AC67" s="316">
        <v>0</v>
      </c>
      <c r="AD67" s="316">
        <v>0</v>
      </c>
      <c r="AE67" s="316">
        <v>0</v>
      </c>
      <c r="AF67" s="421">
        <f t="shared" si="5"/>
        <v>0</v>
      </c>
      <c r="AG67" s="468">
        <f>'AT12_KD-New-Districtwise'!C68-'AT12_KD-New-Districtwise'!I68-'AT12_KD-New-Districtwise'!K68+'AT12_KD-New-Districtwise'!M68</f>
        <v>1359</v>
      </c>
      <c r="AH67" s="468">
        <f>T67-'AT12_KD-New-Districtwise'!O68</f>
        <v>0</v>
      </c>
      <c r="AI67" s="468">
        <v>0</v>
      </c>
      <c r="AJ67" s="468">
        <f t="shared" si="6"/>
        <v>0</v>
      </c>
    </row>
    <row r="68" spans="1:36" ht="12.75" x14ac:dyDescent="0.2">
      <c r="A68" s="316">
        <v>59</v>
      </c>
      <c r="B68" s="316" t="s">
        <v>228</v>
      </c>
      <c r="C68" s="438">
        <f>AT3A_Schools_PS!C68+AT3B_Schools_UPS!C68+AT3C_Schools_UPS!C68</f>
        <v>8</v>
      </c>
      <c r="D68" s="438">
        <f>AT3A_Schools_PS!E68+AT3B_Schools_UPS!E68+AT3C_Schools_UPS!E68</f>
        <v>34</v>
      </c>
      <c r="E68" s="438">
        <f>AT3A_Schools_PS!D68+AT3B_Schools_UPS!D68+AT3C_Schools_UPS!D68</f>
        <v>1801</v>
      </c>
      <c r="F68" s="438">
        <f>AT3A_Schools_PS!F68</f>
        <v>0</v>
      </c>
      <c r="G68" s="438">
        <f>AT3A_Schools_PS!G68+AT3B_Schools_UPS!G68+AT3C_Schools_UPS!G68</f>
        <v>0</v>
      </c>
      <c r="H68" s="421">
        <f t="shared" si="1"/>
        <v>1843</v>
      </c>
      <c r="I68" s="316">
        <v>8</v>
      </c>
      <c r="J68" s="316">
        <v>34</v>
      </c>
      <c r="K68" s="316">
        <v>1800</v>
      </c>
      <c r="L68" s="316">
        <v>0</v>
      </c>
      <c r="M68" s="316">
        <v>0</v>
      </c>
      <c r="N68" s="421">
        <f t="shared" si="2"/>
        <v>1842</v>
      </c>
      <c r="O68" s="316">
        <v>0</v>
      </c>
      <c r="P68" s="316">
        <v>0</v>
      </c>
      <c r="Q68" s="316">
        <v>0</v>
      </c>
      <c r="R68" s="316">
        <v>0</v>
      </c>
      <c r="S68" s="316">
        <v>0</v>
      </c>
      <c r="T68" s="421">
        <f t="shared" si="3"/>
        <v>0</v>
      </c>
      <c r="U68" s="438">
        <v>0</v>
      </c>
      <c r="V68" s="438">
        <v>0</v>
      </c>
      <c r="W68" s="438">
        <v>1</v>
      </c>
      <c r="X68" s="438">
        <v>0</v>
      </c>
      <c r="Y68" s="438">
        <v>0</v>
      </c>
      <c r="Z68" s="421">
        <f t="shared" si="4"/>
        <v>1</v>
      </c>
      <c r="AA68" s="316">
        <v>0</v>
      </c>
      <c r="AB68" s="316">
        <v>0</v>
      </c>
      <c r="AC68" s="316">
        <v>31</v>
      </c>
      <c r="AD68" s="316">
        <v>0</v>
      </c>
      <c r="AE68" s="316">
        <v>0</v>
      </c>
      <c r="AF68" s="421">
        <f t="shared" si="5"/>
        <v>31</v>
      </c>
      <c r="AG68" s="468">
        <f>'AT12_KD-New-Districtwise'!C69-'AT12_KD-New-Districtwise'!I69-'AT12_KD-New-Districtwise'!K69+'AT12_KD-New-Districtwise'!M69</f>
        <v>1842</v>
      </c>
      <c r="AH68" s="468">
        <f>T68-'AT12_KD-New-Districtwise'!O69</f>
        <v>0</v>
      </c>
      <c r="AI68" s="468">
        <v>31</v>
      </c>
      <c r="AJ68" s="468">
        <f t="shared" si="6"/>
        <v>0</v>
      </c>
    </row>
    <row r="69" spans="1:36" ht="12.75" x14ac:dyDescent="0.2">
      <c r="A69" s="316">
        <v>60</v>
      </c>
      <c r="B69" s="316" t="s">
        <v>229</v>
      </c>
      <c r="C69" s="438">
        <f>AT3A_Schools_PS!C69+AT3B_Schools_UPS!C69+AT3C_Schools_UPS!C69</f>
        <v>9</v>
      </c>
      <c r="D69" s="438">
        <f>AT3A_Schools_PS!E69+AT3B_Schools_UPS!E69+AT3C_Schools_UPS!E69</f>
        <v>167</v>
      </c>
      <c r="E69" s="438">
        <f>AT3A_Schools_PS!D69+AT3B_Schools_UPS!D69+AT3C_Schools_UPS!D69</f>
        <v>2766</v>
      </c>
      <c r="F69" s="438">
        <f>AT3A_Schools_PS!F69</f>
        <v>0</v>
      </c>
      <c r="G69" s="438">
        <f>AT3A_Schools_PS!G69+AT3B_Schools_UPS!G69+AT3C_Schools_UPS!G69</f>
        <v>7</v>
      </c>
      <c r="H69" s="421">
        <f t="shared" si="1"/>
        <v>2949</v>
      </c>
      <c r="I69" s="316">
        <v>9</v>
      </c>
      <c r="J69" s="316">
        <v>83</v>
      </c>
      <c r="K69" s="316">
        <v>3006</v>
      </c>
      <c r="L69" s="316">
        <v>0</v>
      </c>
      <c r="M69" s="316">
        <v>0</v>
      </c>
      <c r="N69" s="421">
        <f t="shared" si="2"/>
        <v>3098</v>
      </c>
      <c r="O69" s="316">
        <v>0</v>
      </c>
      <c r="P69" s="316">
        <v>0</v>
      </c>
      <c r="Q69" s="316">
        <v>0</v>
      </c>
      <c r="R69" s="316">
        <v>0</v>
      </c>
      <c r="S69" s="316">
        <v>0</v>
      </c>
      <c r="T69" s="421">
        <f t="shared" si="3"/>
        <v>0</v>
      </c>
      <c r="U69" s="438">
        <v>0</v>
      </c>
      <c r="V69" s="438">
        <v>0</v>
      </c>
      <c r="W69" s="438">
        <v>0</v>
      </c>
      <c r="X69" s="438">
        <v>0</v>
      </c>
      <c r="Y69" s="438">
        <v>0</v>
      </c>
      <c r="Z69" s="421">
        <f t="shared" si="4"/>
        <v>0</v>
      </c>
      <c r="AA69" s="316">
        <v>9</v>
      </c>
      <c r="AB69" s="316">
        <v>0</v>
      </c>
      <c r="AC69" s="316">
        <v>299</v>
      </c>
      <c r="AD69" s="316">
        <v>0</v>
      </c>
      <c r="AE69" s="316">
        <v>0</v>
      </c>
      <c r="AF69" s="421">
        <f t="shared" si="5"/>
        <v>308</v>
      </c>
      <c r="AG69" s="468">
        <f>'AT12_KD-New-Districtwise'!C70-'AT12_KD-New-Districtwise'!I70-'AT12_KD-New-Districtwise'!K70+'AT12_KD-New-Districtwise'!M70</f>
        <v>3098</v>
      </c>
      <c r="AH69" s="468">
        <f>T69-'AT12_KD-New-Districtwise'!O70</f>
        <v>0</v>
      </c>
      <c r="AI69" s="468">
        <v>308</v>
      </c>
      <c r="AJ69" s="468">
        <f t="shared" si="6"/>
        <v>0</v>
      </c>
    </row>
    <row r="70" spans="1:36" ht="12.75" x14ac:dyDescent="0.2">
      <c r="A70" s="316">
        <v>61</v>
      </c>
      <c r="B70" s="316" t="s">
        <v>230</v>
      </c>
      <c r="C70" s="438">
        <f>AT3A_Schools_PS!C70+AT3B_Schools_UPS!C70+AT3C_Schools_UPS!C70</f>
        <v>7</v>
      </c>
      <c r="D70" s="438">
        <f>AT3A_Schools_PS!E70+AT3B_Schools_UPS!E70+AT3C_Schools_UPS!E70</f>
        <v>99</v>
      </c>
      <c r="E70" s="438">
        <f>AT3A_Schools_PS!D70+AT3B_Schools_UPS!D70+AT3C_Schools_UPS!D70</f>
        <v>2596</v>
      </c>
      <c r="F70" s="438">
        <f>AT3A_Schools_PS!F70</f>
        <v>0</v>
      </c>
      <c r="G70" s="438">
        <f>AT3A_Schools_PS!G70+AT3B_Schools_UPS!G70+AT3C_Schools_UPS!G70</f>
        <v>3</v>
      </c>
      <c r="H70" s="421">
        <f t="shared" si="1"/>
        <v>2705</v>
      </c>
      <c r="I70" s="316">
        <v>0</v>
      </c>
      <c r="J70" s="316">
        <v>106</v>
      </c>
      <c r="K70" s="316">
        <v>2805</v>
      </c>
      <c r="L70" s="316">
        <v>0</v>
      </c>
      <c r="M70" s="316">
        <v>3</v>
      </c>
      <c r="N70" s="421">
        <f t="shared" si="2"/>
        <v>2914</v>
      </c>
      <c r="O70" s="316">
        <v>0</v>
      </c>
      <c r="P70" s="316">
        <v>0</v>
      </c>
      <c r="Q70" s="316">
        <v>0</v>
      </c>
      <c r="R70" s="316">
        <v>0</v>
      </c>
      <c r="S70" s="316">
        <v>0</v>
      </c>
      <c r="T70" s="421">
        <f t="shared" si="3"/>
        <v>0</v>
      </c>
      <c r="U70" s="438">
        <v>7</v>
      </c>
      <c r="V70" s="438">
        <v>0</v>
      </c>
      <c r="W70" s="438">
        <v>0</v>
      </c>
      <c r="X70" s="438">
        <v>0</v>
      </c>
      <c r="Y70" s="438">
        <v>0</v>
      </c>
      <c r="Z70" s="421">
        <f t="shared" si="4"/>
        <v>7</v>
      </c>
      <c r="AA70" s="316">
        <v>0</v>
      </c>
      <c r="AB70" s="316">
        <v>21</v>
      </c>
      <c r="AC70" s="316">
        <v>486</v>
      </c>
      <c r="AD70" s="316">
        <v>0</v>
      </c>
      <c r="AE70" s="316">
        <v>0</v>
      </c>
      <c r="AF70" s="421">
        <f t="shared" si="5"/>
        <v>507</v>
      </c>
      <c r="AG70" s="468">
        <f>'AT12_KD-New-Districtwise'!C71-'AT12_KD-New-Districtwise'!I71-'AT12_KD-New-Districtwise'!K71+'AT12_KD-New-Districtwise'!M71</f>
        <v>2914</v>
      </c>
      <c r="AH70" s="468">
        <f>T70-'AT12_KD-New-Districtwise'!O71</f>
        <v>0</v>
      </c>
      <c r="AI70" s="468">
        <v>507</v>
      </c>
      <c r="AJ70" s="468">
        <f t="shared" si="6"/>
        <v>0</v>
      </c>
    </row>
    <row r="71" spans="1:36" ht="12.75" x14ac:dyDescent="0.2">
      <c r="A71" s="316">
        <v>62</v>
      </c>
      <c r="B71" s="316" t="s">
        <v>231</v>
      </c>
      <c r="C71" s="438">
        <f>AT3A_Schools_PS!C71+AT3B_Schools_UPS!C71+AT3C_Schools_UPS!C71</f>
        <v>18</v>
      </c>
      <c r="D71" s="438">
        <f>AT3A_Schools_PS!E71+AT3B_Schools_UPS!E71+AT3C_Schools_UPS!E71</f>
        <v>50</v>
      </c>
      <c r="E71" s="438">
        <f>AT3A_Schools_PS!D71+AT3B_Schools_UPS!D71+AT3C_Schools_UPS!D71</f>
        <v>1957</v>
      </c>
      <c r="F71" s="438">
        <f>AT3A_Schools_PS!F71</f>
        <v>67</v>
      </c>
      <c r="G71" s="438">
        <f>AT3A_Schools_PS!G71+AT3B_Schools_UPS!G71+AT3C_Schools_UPS!G71</f>
        <v>2</v>
      </c>
      <c r="H71" s="421">
        <f t="shared" si="1"/>
        <v>2094</v>
      </c>
      <c r="I71" s="316">
        <v>18</v>
      </c>
      <c r="J71" s="316">
        <v>50</v>
      </c>
      <c r="K71" s="316">
        <v>1993</v>
      </c>
      <c r="L71" s="316">
        <v>0</v>
      </c>
      <c r="M71" s="316">
        <v>2</v>
      </c>
      <c r="N71" s="421">
        <f t="shared" si="2"/>
        <v>2063</v>
      </c>
      <c r="O71" s="316">
        <v>0</v>
      </c>
      <c r="P71" s="316">
        <v>0</v>
      </c>
      <c r="Q71" s="316">
        <v>0</v>
      </c>
      <c r="R71" s="316">
        <v>0</v>
      </c>
      <c r="S71" s="316">
        <v>0</v>
      </c>
      <c r="T71" s="421">
        <f t="shared" si="3"/>
        <v>0</v>
      </c>
      <c r="U71" s="438">
        <v>0</v>
      </c>
      <c r="V71" s="438">
        <v>0</v>
      </c>
      <c r="W71" s="438">
        <v>0</v>
      </c>
      <c r="X71" s="438">
        <v>67</v>
      </c>
      <c r="Y71" s="438">
        <v>0</v>
      </c>
      <c r="Z71" s="421">
        <f t="shared" si="4"/>
        <v>67</v>
      </c>
      <c r="AA71" s="316">
        <v>0</v>
      </c>
      <c r="AB71" s="316">
        <v>0</v>
      </c>
      <c r="AC71" s="316">
        <v>37</v>
      </c>
      <c r="AD71" s="316">
        <v>0</v>
      </c>
      <c r="AE71" s="316">
        <v>0</v>
      </c>
      <c r="AF71" s="421">
        <f t="shared" si="5"/>
        <v>37</v>
      </c>
      <c r="AG71" s="468">
        <f>'AT12_KD-New-Districtwise'!C72-'AT12_KD-New-Districtwise'!I72-'AT12_KD-New-Districtwise'!K72+'AT12_KD-New-Districtwise'!M72</f>
        <v>2063</v>
      </c>
      <c r="AH71" s="468">
        <f>T71-'AT12_KD-New-Districtwise'!O72</f>
        <v>0</v>
      </c>
      <c r="AI71" s="468">
        <v>37</v>
      </c>
      <c r="AJ71" s="468">
        <f t="shared" si="6"/>
        <v>0</v>
      </c>
    </row>
    <row r="72" spans="1:36" ht="12.75" x14ac:dyDescent="0.2">
      <c r="A72" s="316">
        <v>63</v>
      </c>
      <c r="B72" s="316" t="s">
        <v>232</v>
      </c>
      <c r="C72" s="438">
        <f>AT3A_Schools_PS!C72+AT3B_Schools_UPS!C72+AT3C_Schools_UPS!C72</f>
        <v>6</v>
      </c>
      <c r="D72" s="438">
        <f>AT3A_Schools_PS!E72+AT3B_Schools_UPS!E72+AT3C_Schools_UPS!E72</f>
        <v>126</v>
      </c>
      <c r="E72" s="438">
        <f>AT3A_Schools_PS!D72+AT3B_Schools_UPS!D72+AT3C_Schools_UPS!D72</f>
        <v>1931</v>
      </c>
      <c r="F72" s="438">
        <f>AT3A_Schools_PS!F72</f>
        <v>0</v>
      </c>
      <c r="G72" s="438">
        <f>AT3A_Schools_PS!G72+AT3B_Schools_UPS!G72+AT3C_Schools_UPS!G72</f>
        <v>1</v>
      </c>
      <c r="H72" s="421">
        <f t="shared" si="1"/>
        <v>2064</v>
      </c>
      <c r="I72" s="316">
        <v>6</v>
      </c>
      <c r="J72" s="316">
        <v>126</v>
      </c>
      <c r="K72" s="316">
        <v>1978</v>
      </c>
      <c r="L72" s="316">
        <v>0</v>
      </c>
      <c r="M72" s="316">
        <v>1</v>
      </c>
      <c r="N72" s="421">
        <f t="shared" si="2"/>
        <v>2111</v>
      </c>
      <c r="O72" s="316">
        <v>0</v>
      </c>
      <c r="P72" s="316">
        <v>0</v>
      </c>
      <c r="Q72" s="316">
        <v>0</v>
      </c>
      <c r="R72" s="316">
        <v>0</v>
      </c>
      <c r="S72" s="316">
        <v>0</v>
      </c>
      <c r="T72" s="421">
        <f t="shared" si="3"/>
        <v>0</v>
      </c>
      <c r="U72" s="438">
        <v>0</v>
      </c>
      <c r="V72" s="438">
        <v>0</v>
      </c>
      <c r="W72" s="438">
        <v>0</v>
      </c>
      <c r="X72" s="438">
        <v>0</v>
      </c>
      <c r="Y72" s="438">
        <v>0</v>
      </c>
      <c r="Z72" s="421">
        <f t="shared" si="4"/>
        <v>0</v>
      </c>
      <c r="AA72" s="316">
        <v>0</v>
      </c>
      <c r="AB72" s="316">
        <v>0</v>
      </c>
      <c r="AC72" s="316">
        <v>26</v>
      </c>
      <c r="AD72" s="316">
        <v>0</v>
      </c>
      <c r="AE72" s="316">
        <v>0</v>
      </c>
      <c r="AF72" s="421">
        <f t="shared" si="5"/>
        <v>26</v>
      </c>
      <c r="AG72" s="468">
        <f>'AT12_KD-New-Districtwise'!C73-'AT12_KD-New-Districtwise'!I73-'AT12_KD-New-Districtwise'!K73+'AT12_KD-New-Districtwise'!M73</f>
        <v>2111</v>
      </c>
      <c r="AH72" s="468">
        <f>T72-'AT12_KD-New-Districtwise'!O73</f>
        <v>0</v>
      </c>
      <c r="AI72" s="468">
        <v>26</v>
      </c>
      <c r="AJ72" s="468">
        <f t="shared" si="6"/>
        <v>0</v>
      </c>
    </row>
    <row r="73" spans="1:36" ht="12.75" x14ac:dyDescent="0.2">
      <c r="A73" s="316">
        <v>64</v>
      </c>
      <c r="B73" s="316" t="s">
        <v>233</v>
      </c>
      <c r="C73" s="438">
        <f>AT3A_Schools_PS!C73+AT3B_Schools_UPS!C73+AT3C_Schools_UPS!C73</f>
        <v>1</v>
      </c>
      <c r="D73" s="438">
        <f>AT3A_Schools_PS!E73+AT3B_Schools_UPS!E73+AT3C_Schools_UPS!E73</f>
        <v>69</v>
      </c>
      <c r="E73" s="438">
        <f>AT3A_Schools_PS!D73+AT3B_Schools_UPS!D73+AT3C_Schools_UPS!D73</f>
        <v>1518</v>
      </c>
      <c r="F73" s="438">
        <f>AT3A_Schools_PS!F73</f>
        <v>0</v>
      </c>
      <c r="G73" s="438">
        <f>AT3A_Schools_PS!G73+AT3B_Schools_UPS!G73+AT3C_Schools_UPS!G73</f>
        <v>15</v>
      </c>
      <c r="H73" s="421">
        <f t="shared" si="1"/>
        <v>1603</v>
      </c>
      <c r="I73" s="316">
        <v>1</v>
      </c>
      <c r="J73" s="316">
        <v>69</v>
      </c>
      <c r="K73" s="316">
        <v>1588</v>
      </c>
      <c r="L73" s="316">
        <v>0</v>
      </c>
      <c r="M73" s="316">
        <v>15</v>
      </c>
      <c r="N73" s="421">
        <f t="shared" si="2"/>
        <v>1673</v>
      </c>
      <c r="O73" s="316">
        <v>0</v>
      </c>
      <c r="P73" s="316">
        <v>0</v>
      </c>
      <c r="Q73" s="316">
        <v>0</v>
      </c>
      <c r="R73" s="316">
        <v>0</v>
      </c>
      <c r="S73" s="316">
        <v>0</v>
      </c>
      <c r="T73" s="421">
        <f t="shared" si="3"/>
        <v>0</v>
      </c>
      <c r="U73" s="438">
        <v>0</v>
      </c>
      <c r="V73" s="438">
        <v>0</v>
      </c>
      <c r="W73" s="438">
        <v>0</v>
      </c>
      <c r="X73" s="438">
        <v>0</v>
      </c>
      <c r="Y73" s="438">
        <v>0</v>
      </c>
      <c r="Z73" s="421">
        <f t="shared" si="4"/>
        <v>0</v>
      </c>
      <c r="AA73" s="316">
        <v>0</v>
      </c>
      <c r="AB73" s="316">
        <v>0</v>
      </c>
      <c r="AC73" s="316">
        <v>58</v>
      </c>
      <c r="AD73" s="316">
        <v>0</v>
      </c>
      <c r="AE73" s="316">
        <v>0</v>
      </c>
      <c r="AF73" s="421">
        <f t="shared" si="5"/>
        <v>58</v>
      </c>
      <c r="AG73" s="468">
        <f>'AT12_KD-New-Districtwise'!C74-'AT12_KD-New-Districtwise'!I74-'AT12_KD-New-Districtwise'!K74+'AT12_KD-New-Districtwise'!M74</f>
        <v>1673</v>
      </c>
      <c r="AH73" s="468">
        <f>T73-'AT12_KD-New-Districtwise'!O74</f>
        <v>0</v>
      </c>
      <c r="AI73" s="468">
        <v>58</v>
      </c>
      <c r="AJ73" s="468">
        <f t="shared" si="6"/>
        <v>0</v>
      </c>
    </row>
    <row r="74" spans="1:36" ht="12.75" x14ac:dyDescent="0.2">
      <c r="A74" s="316">
        <v>65</v>
      </c>
      <c r="B74" s="316" t="s">
        <v>234</v>
      </c>
      <c r="C74" s="438">
        <f>AT3A_Schools_PS!C74+AT3B_Schools_UPS!C74+AT3C_Schools_UPS!C74</f>
        <v>7</v>
      </c>
      <c r="D74" s="438">
        <f>AT3A_Schools_PS!E74+AT3B_Schools_UPS!E74+AT3C_Schools_UPS!E74</f>
        <v>73</v>
      </c>
      <c r="E74" s="438">
        <f>AT3A_Schools_PS!D74+AT3B_Schools_UPS!D74+AT3C_Schools_UPS!D74</f>
        <v>3189</v>
      </c>
      <c r="F74" s="438">
        <f>AT3A_Schools_PS!F74</f>
        <v>68</v>
      </c>
      <c r="G74" s="438">
        <f>AT3A_Schools_PS!G74+AT3B_Schools_UPS!G74+AT3C_Schools_UPS!G74</f>
        <v>5</v>
      </c>
      <c r="H74" s="421">
        <f t="shared" si="1"/>
        <v>3342</v>
      </c>
      <c r="I74" s="316">
        <v>6</v>
      </c>
      <c r="J74" s="316">
        <v>73</v>
      </c>
      <c r="K74" s="316">
        <v>3268</v>
      </c>
      <c r="L74" s="316">
        <v>0</v>
      </c>
      <c r="M74" s="316">
        <v>5</v>
      </c>
      <c r="N74" s="421">
        <f t="shared" si="2"/>
        <v>3352</v>
      </c>
      <c r="O74" s="316">
        <v>0</v>
      </c>
      <c r="P74" s="316">
        <v>0</v>
      </c>
      <c r="Q74" s="316">
        <v>0</v>
      </c>
      <c r="R74" s="316">
        <v>0</v>
      </c>
      <c r="S74" s="316">
        <v>0</v>
      </c>
      <c r="T74" s="421">
        <f t="shared" si="3"/>
        <v>0</v>
      </c>
      <c r="U74" s="438">
        <v>1</v>
      </c>
      <c r="V74" s="438">
        <v>0</v>
      </c>
      <c r="W74" s="438">
        <v>0</v>
      </c>
      <c r="X74" s="438">
        <v>68</v>
      </c>
      <c r="Y74" s="438">
        <v>0</v>
      </c>
      <c r="Z74" s="421">
        <f t="shared" si="4"/>
        <v>69</v>
      </c>
      <c r="AA74" s="316">
        <v>0</v>
      </c>
      <c r="AB74" s="316">
        <v>0</v>
      </c>
      <c r="AC74" s="316">
        <v>33</v>
      </c>
      <c r="AD74" s="316">
        <v>0</v>
      </c>
      <c r="AE74" s="316">
        <v>0</v>
      </c>
      <c r="AF74" s="421">
        <f t="shared" si="5"/>
        <v>33</v>
      </c>
      <c r="AG74" s="468">
        <f>'AT12_KD-New-Districtwise'!C75-'AT12_KD-New-Districtwise'!I75-'AT12_KD-New-Districtwise'!K75+'AT12_KD-New-Districtwise'!M75</f>
        <v>3352</v>
      </c>
      <c r="AH74" s="468">
        <f>T74-'AT12_KD-New-Districtwise'!O75</f>
        <v>0</v>
      </c>
      <c r="AI74" s="468">
        <v>33</v>
      </c>
      <c r="AJ74" s="468">
        <f t="shared" si="6"/>
        <v>0</v>
      </c>
    </row>
    <row r="75" spans="1:36" ht="12.75" x14ac:dyDescent="0.2">
      <c r="A75" s="316">
        <v>66</v>
      </c>
      <c r="B75" s="316" t="s">
        <v>235</v>
      </c>
      <c r="C75" s="438">
        <f>AT3A_Schools_PS!C75+AT3B_Schools_UPS!C75+AT3C_Schools_UPS!C75</f>
        <v>1</v>
      </c>
      <c r="D75" s="438">
        <f>AT3A_Schools_PS!E75+AT3B_Schools_UPS!E75+AT3C_Schools_UPS!E75</f>
        <v>16</v>
      </c>
      <c r="E75" s="438">
        <f>AT3A_Schools_PS!D75+AT3B_Schools_UPS!D75+AT3C_Schools_UPS!D75</f>
        <v>1279</v>
      </c>
      <c r="F75" s="438">
        <f>AT3A_Schools_PS!F75</f>
        <v>0</v>
      </c>
      <c r="G75" s="438">
        <f>AT3A_Schools_PS!G75+AT3B_Schools_UPS!G75+AT3C_Schools_UPS!G75</f>
        <v>1</v>
      </c>
      <c r="H75" s="421">
        <f t="shared" si="1"/>
        <v>1297</v>
      </c>
      <c r="I75" s="316">
        <v>0</v>
      </c>
      <c r="J75" s="316">
        <v>16</v>
      </c>
      <c r="K75" s="316">
        <v>1278</v>
      </c>
      <c r="L75" s="316">
        <v>0</v>
      </c>
      <c r="M75" s="316">
        <v>1</v>
      </c>
      <c r="N75" s="421">
        <f t="shared" si="2"/>
        <v>1295</v>
      </c>
      <c r="O75" s="316">
        <v>0</v>
      </c>
      <c r="P75" s="316">
        <v>0</v>
      </c>
      <c r="Q75" s="316">
        <v>0</v>
      </c>
      <c r="R75" s="316">
        <v>0</v>
      </c>
      <c r="S75" s="316">
        <v>0</v>
      </c>
      <c r="T75" s="421">
        <f t="shared" si="3"/>
        <v>0</v>
      </c>
      <c r="U75" s="438">
        <v>0</v>
      </c>
      <c r="V75" s="438">
        <v>0</v>
      </c>
      <c r="W75" s="438">
        <v>0</v>
      </c>
      <c r="X75" s="438">
        <v>0</v>
      </c>
      <c r="Y75" s="438">
        <v>0</v>
      </c>
      <c r="Z75" s="421">
        <f t="shared" si="4"/>
        <v>0</v>
      </c>
      <c r="AA75" s="316">
        <v>0</v>
      </c>
      <c r="AB75" s="316">
        <v>0</v>
      </c>
      <c r="AC75" s="316">
        <v>55</v>
      </c>
      <c r="AD75" s="316">
        <v>0</v>
      </c>
      <c r="AE75" s="316">
        <v>0</v>
      </c>
      <c r="AF75" s="421">
        <f t="shared" si="5"/>
        <v>55</v>
      </c>
      <c r="AG75" s="468">
        <f>'AT12_KD-New-Districtwise'!C76-'AT12_KD-New-Districtwise'!I76-'AT12_KD-New-Districtwise'!K76+'AT12_KD-New-Districtwise'!M76</f>
        <v>1295</v>
      </c>
      <c r="AH75" s="468">
        <f>T75-'AT12_KD-New-Districtwise'!O76</f>
        <v>0</v>
      </c>
      <c r="AI75" s="468">
        <v>55</v>
      </c>
      <c r="AJ75" s="468">
        <f t="shared" si="6"/>
        <v>0</v>
      </c>
    </row>
    <row r="76" spans="1:36" ht="12.75" x14ac:dyDescent="0.2">
      <c r="A76" s="316">
        <v>67</v>
      </c>
      <c r="B76" s="316" t="s">
        <v>236</v>
      </c>
      <c r="C76" s="438">
        <f>AT3A_Schools_PS!C76+AT3B_Schools_UPS!C76+AT3C_Schools_UPS!C76</f>
        <v>3</v>
      </c>
      <c r="D76" s="438">
        <f>AT3A_Schools_PS!E76+AT3B_Schools_UPS!E76+AT3C_Schools_UPS!E76</f>
        <v>67</v>
      </c>
      <c r="E76" s="438">
        <f>AT3A_Schools_PS!D76+AT3B_Schools_UPS!D76+AT3C_Schools_UPS!D76</f>
        <v>2664</v>
      </c>
      <c r="F76" s="438">
        <f>AT3A_Schools_PS!F76</f>
        <v>0</v>
      </c>
      <c r="G76" s="438">
        <f>AT3A_Schools_PS!G76+AT3B_Schools_UPS!G76+AT3C_Schools_UPS!G76</f>
        <v>16</v>
      </c>
      <c r="H76" s="421">
        <f t="shared" si="1"/>
        <v>2750</v>
      </c>
      <c r="I76" s="316">
        <v>3</v>
      </c>
      <c r="J76" s="316">
        <v>67</v>
      </c>
      <c r="K76" s="316">
        <v>2759</v>
      </c>
      <c r="L76" s="316">
        <v>0</v>
      </c>
      <c r="M76" s="316">
        <v>16</v>
      </c>
      <c r="N76" s="421">
        <f t="shared" si="2"/>
        <v>2845</v>
      </c>
      <c r="O76" s="316">
        <v>0</v>
      </c>
      <c r="P76" s="316">
        <v>0</v>
      </c>
      <c r="Q76" s="316">
        <v>0</v>
      </c>
      <c r="R76" s="316">
        <v>0</v>
      </c>
      <c r="S76" s="316">
        <v>0</v>
      </c>
      <c r="T76" s="421">
        <f t="shared" si="3"/>
        <v>0</v>
      </c>
      <c r="U76" s="438">
        <v>0</v>
      </c>
      <c r="V76" s="438">
        <v>0</v>
      </c>
      <c r="W76" s="438">
        <v>0</v>
      </c>
      <c r="X76" s="438">
        <v>0</v>
      </c>
      <c r="Y76" s="438">
        <v>0</v>
      </c>
      <c r="Z76" s="421">
        <f t="shared" si="4"/>
        <v>0</v>
      </c>
      <c r="AA76" s="316">
        <v>0</v>
      </c>
      <c r="AB76" s="316">
        <v>0</v>
      </c>
      <c r="AC76" s="316">
        <v>297</v>
      </c>
      <c r="AD76" s="316">
        <v>0</v>
      </c>
      <c r="AE76" s="316">
        <v>0</v>
      </c>
      <c r="AF76" s="421">
        <f t="shared" si="5"/>
        <v>297</v>
      </c>
      <c r="AG76" s="468">
        <f>'AT12_KD-New-Districtwise'!C77-'AT12_KD-New-Districtwise'!I77-'AT12_KD-New-Districtwise'!K77+'AT12_KD-New-Districtwise'!M77</f>
        <v>2845</v>
      </c>
      <c r="AH76" s="468">
        <f>T76-'AT12_KD-New-Districtwise'!O77</f>
        <v>0</v>
      </c>
      <c r="AI76" s="468">
        <v>297</v>
      </c>
      <c r="AJ76" s="468">
        <f t="shared" si="6"/>
        <v>0</v>
      </c>
    </row>
    <row r="77" spans="1:36" ht="12.75" x14ac:dyDescent="0.2">
      <c r="A77" s="316">
        <v>68</v>
      </c>
      <c r="B77" s="316" t="s">
        <v>237</v>
      </c>
      <c r="C77" s="438">
        <f>AT3A_Schools_PS!C77+AT3B_Schools_UPS!C77+AT3C_Schools_UPS!C77</f>
        <v>5</v>
      </c>
      <c r="D77" s="438">
        <f>AT3A_Schools_PS!E77+AT3B_Schools_UPS!E77+AT3C_Schools_UPS!E77</f>
        <v>158</v>
      </c>
      <c r="E77" s="438">
        <f>AT3A_Schools_PS!D77+AT3B_Schools_UPS!D77+AT3C_Schools_UPS!D77</f>
        <v>4165</v>
      </c>
      <c r="F77" s="438">
        <f>AT3A_Schools_PS!F77</f>
        <v>0</v>
      </c>
      <c r="G77" s="438">
        <f>AT3A_Schools_PS!G77+AT3B_Schools_UPS!G77+AT3C_Schools_UPS!G77</f>
        <v>12</v>
      </c>
      <c r="H77" s="421">
        <f t="shared" si="1"/>
        <v>4340</v>
      </c>
      <c r="I77" s="316">
        <v>5</v>
      </c>
      <c r="J77" s="316">
        <v>158</v>
      </c>
      <c r="K77" s="316">
        <v>4419</v>
      </c>
      <c r="L77" s="316">
        <v>0</v>
      </c>
      <c r="M77" s="316">
        <v>12</v>
      </c>
      <c r="N77" s="421">
        <f t="shared" si="2"/>
        <v>4594</v>
      </c>
      <c r="O77" s="316">
        <v>0</v>
      </c>
      <c r="P77" s="316">
        <v>0</v>
      </c>
      <c r="Q77" s="316">
        <v>0</v>
      </c>
      <c r="R77" s="316">
        <v>0</v>
      </c>
      <c r="S77" s="316">
        <v>0</v>
      </c>
      <c r="T77" s="421">
        <f t="shared" si="3"/>
        <v>0</v>
      </c>
      <c r="U77" s="438">
        <v>0</v>
      </c>
      <c r="V77" s="438">
        <v>0</v>
      </c>
      <c r="W77" s="438">
        <v>0</v>
      </c>
      <c r="X77" s="438">
        <v>0</v>
      </c>
      <c r="Y77" s="438">
        <v>0</v>
      </c>
      <c r="Z77" s="421">
        <f t="shared" si="4"/>
        <v>0</v>
      </c>
      <c r="AA77" s="316">
        <v>0</v>
      </c>
      <c r="AB77" s="316">
        <v>0</v>
      </c>
      <c r="AC77" s="316">
        <v>337</v>
      </c>
      <c r="AD77" s="316">
        <v>0</v>
      </c>
      <c r="AE77" s="316">
        <v>0</v>
      </c>
      <c r="AF77" s="421">
        <f t="shared" si="5"/>
        <v>337</v>
      </c>
      <c r="AG77" s="468">
        <f>'AT12_KD-New-Districtwise'!C78-'AT12_KD-New-Districtwise'!I78-'AT12_KD-New-Districtwise'!K78+'AT12_KD-New-Districtwise'!M78</f>
        <v>4594</v>
      </c>
      <c r="AH77" s="468">
        <f>T77-'AT12_KD-New-Districtwise'!O78</f>
        <v>0</v>
      </c>
      <c r="AI77" s="468">
        <v>337</v>
      </c>
      <c r="AJ77" s="468">
        <f t="shared" si="6"/>
        <v>0</v>
      </c>
    </row>
    <row r="78" spans="1:36" ht="12.75" x14ac:dyDescent="0.2">
      <c r="A78" s="316">
        <v>69</v>
      </c>
      <c r="B78" s="316" t="s">
        <v>238</v>
      </c>
      <c r="C78" s="438">
        <f>AT3A_Schools_PS!C78+AT3B_Schools_UPS!C78+AT3C_Schools_UPS!C78</f>
        <v>16</v>
      </c>
      <c r="D78" s="438">
        <f>AT3A_Schools_PS!E78+AT3B_Schools_UPS!E78+AT3C_Schools_UPS!E78</f>
        <v>17</v>
      </c>
      <c r="E78" s="438">
        <f>AT3A_Schools_PS!D78+AT3B_Schools_UPS!D78+AT3C_Schools_UPS!D78</f>
        <v>2458</v>
      </c>
      <c r="F78" s="438">
        <f>AT3A_Schools_PS!F78</f>
        <v>0</v>
      </c>
      <c r="G78" s="438">
        <f>AT3A_Schools_PS!G78+AT3B_Schools_UPS!G78+AT3C_Schools_UPS!G78</f>
        <v>0</v>
      </c>
      <c r="H78" s="421">
        <f t="shared" si="1"/>
        <v>2491</v>
      </c>
      <c r="I78" s="316">
        <v>18</v>
      </c>
      <c r="J78" s="316">
        <v>18</v>
      </c>
      <c r="K78" s="316">
        <v>2428</v>
      </c>
      <c r="L78" s="316">
        <v>0</v>
      </c>
      <c r="M78" s="316">
        <v>0</v>
      </c>
      <c r="N78" s="421">
        <f t="shared" si="2"/>
        <v>2464</v>
      </c>
      <c r="O78" s="316">
        <v>0</v>
      </c>
      <c r="P78" s="316">
        <v>0</v>
      </c>
      <c r="Q78" s="316">
        <v>0</v>
      </c>
      <c r="R78" s="316">
        <v>0</v>
      </c>
      <c r="S78" s="316">
        <v>0</v>
      </c>
      <c r="T78" s="421">
        <f t="shared" si="3"/>
        <v>0</v>
      </c>
      <c r="U78" s="438">
        <v>0</v>
      </c>
      <c r="V78" s="438">
        <v>0</v>
      </c>
      <c r="W78" s="438">
        <v>30</v>
      </c>
      <c r="X78" s="438">
        <v>0</v>
      </c>
      <c r="Y78" s="438">
        <v>0</v>
      </c>
      <c r="Z78" s="421">
        <f t="shared" si="4"/>
        <v>30</v>
      </c>
      <c r="AA78" s="316">
        <v>0</v>
      </c>
      <c r="AB78" s="316">
        <v>0</v>
      </c>
      <c r="AC78" s="316">
        <v>492</v>
      </c>
      <c r="AD78" s="316">
        <v>0</v>
      </c>
      <c r="AE78" s="316">
        <v>0</v>
      </c>
      <c r="AF78" s="421">
        <f t="shared" si="5"/>
        <v>492</v>
      </c>
      <c r="AG78" s="468">
        <f>'AT12_KD-New-Districtwise'!C79-'AT12_KD-New-Districtwise'!I79-'AT12_KD-New-Districtwise'!K79+'AT12_KD-New-Districtwise'!M79</f>
        <v>2464</v>
      </c>
      <c r="AH78" s="468">
        <f>T78-'AT12_KD-New-Districtwise'!O79</f>
        <v>0</v>
      </c>
      <c r="AI78" s="468">
        <v>492</v>
      </c>
      <c r="AJ78" s="468">
        <f t="shared" si="6"/>
        <v>0</v>
      </c>
    </row>
    <row r="79" spans="1:36" ht="12.75" x14ac:dyDescent="0.2">
      <c r="A79" s="316">
        <v>70</v>
      </c>
      <c r="B79" s="316" t="s">
        <v>239</v>
      </c>
      <c r="C79" s="438">
        <f>AT3A_Schools_PS!C79+AT3B_Schools_UPS!C79+AT3C_Schools_UPS!C79</f>
        <v>6</v>
      </c>
      <c r="D79" s="438">
        <f>AT3A_Schools_PS!E79+AT3B_Schools_UPS!E79+AT3C_Schools_UPS!E79</f>
        <v>113</v>
      </c>
      <c r="E79" s="438">
        <f>AT3A_Schools_PS!D79+AT3B_Schools_UPS!D79+AT3C_Schools_UPS!D79</f>
        <v>2343</v>
      </c>
      <c r="F79" s="438">
        <f>AT3A_Schools_PS!F79</f>
        <v>0</v>
      </c>
      <c r="G79" s="438">
        <f>AT3A_Schools_PS!G79+AT3B_Schools_UPS!G79+AT3C_Schools_UPS!G79</f>
        <v>7</v>
      </c>
      <c r="H79" s="421">
        <f t="shared" si="1"/>
        <v>2469</v>
      </c>
      <c r="I79" s="316">
        <v>6</v>
      </c>
      <c r="J79" s="316">
        <v>95</v>
      </c>
      <c r="K79" s="316">
        <v>2343</v>
      </c>
      <c r="L79" s="316">
        <v>0</v>
      </c>
      <c r="M79" s="316">
        <v>7</v>
      </c>
      <c r="N79" s="421">
        <f t="shared" si="2"/>
        <v>2451</v>
      </c>
      <c r="O79" s="316">
        <v>0</v>
      </c>
      <c r="P79" s="316">
        <v>0</v>
      </c>
      <c r="Q79" s="316">
        <v>0</v>
      </c>
      <c r="R79" s="316">
        <v>0</v>
      </c>
      <c r="S79" s="316">
        <v>0</v>
      </c>
      <c r="T79" s="421">
        <f t="shared" si="3"/>
        <v>0</v>
      </c>
      <c r="U79" s="438">
        <v>0</v>
      </c>
      <c r="V79" s="438">
        <v>18</v>
      </c>
      <c r="W79" s="438">
        <v>0</v>
      </c>
      <c r="X79" s="438">
        <v>0</v>
      </c>
      <c r="Y79" s="438">
        <v>0</v>
      </c>
      <c r="Z79" s="421">
        <f t="shared" si="4"/>
        <v>18</v>
      </c>
      <c r="AA79" s="316">
        <v>0</v>
      </c>
      <c r="AB79" s="316">
        <v>0</v>
      </c>
      <c r="AC79" s="316">
        <v>351</v>
      </c>
      <c r="AD79" s="316">
        <v>0</v>
      </c>
      <c r="AE79" s="316">
        <v>0</v>
      </c>
      <c r="AF79" s="421">
        <f t="shared" si="5"/>
        <v>351</v>
      </c>
      <c r="AG79" s="468">
        <f>'AT12_KD-New-Districtwise'!C80-'AT12_KD-New-Districtwise'!I80-'AT12_KD-New-Districtwise'!K80+'AT12_KD-New-Districtwise'!M80</f>
        <v>2451</v>
      </c>
      <c r="AH79" s="468">
        <f>T79-'AT12_KD-New-Districtwise'!O80</f>
        <v>0</v>
      </c>
      <c r="AI79" s="468">
        <v>351</v>
      </c>
      <c r="AJ79" s="468">
        <f t="shared" si="6"/>
        <v>0</v>
      </c>
    </row>
    <row r="80" spans="1:36" ht="12.75" x14ac:dyDescent="0.2">
      <c r="A80" s="316">
        <v>71</v>
      </c>
      <c r="B80" s="316" t="s">
        <v>240</v>
      </c>
      <c r="C80" s="438">
        <f>AT3A_Schools_PS!C80+AT3B_Schools_UPS!C80+AT3C_Schools_UPS!C80</f>
        <v>7</v>
      </c>
      <c r="D80" s="438">
        <f>AT3A_Schools_PS!E80+AT3B_Schools_UPS!E80+AT3C_Schools_UPS!E80</f>
        <v>96</v>
      </c>
      <c r="E80" s="438">
        <f>AT3A_Schools_PS!D80+AT3B_Schools_UPS!D80+AT3C_Schools_UPS!D80</f>
        <v>3137</v>
      </c>
      <c r="F80" s="438">
        <f>AT3A_Schools_PS!F80</f>
        <v>0</v>
      </c>
      <c r="G80" s="438">
        <f>AT3A_Schools_PS!G80+AT3B_Schools_UPS!G80+AT3C_Schools_UPS!G80</f>
        <v>0</v>
      </c>
      <c r="H80" s="421">
        <f t="shared" si="1"/>
        <v>3240</v>
      </c>
      <c r="I80" s="316">
        <v>7</v>
      </c>
      <c r="J80" s="316">
        <v>96</v>
      </c>
      <c r="K80" s="316">
        <v>3131</v>
      </c>
      <c r="L80" s="316">
        <v>0</v>
      </c>
      <c r="M80" s="316">
        <v>0</v>
      </c>
      <c r="N80" s="421">
        <f t="shared" si="2"/>
        <v>3234</v>
      </c>
      <c r="O80" s="316">
        <v>0</v>
      </c>
      <c r="P80" s="316">
        <v>0</v>
      </c>
      <c r="Q80" s="316">
        <v>0</v>
      </c>
      <c r="R80" s="316">
        <v>0</v>
      </c>
      <c r="S80" s="316">
        <v>0</v>
      </c>
      <c r="T80" s="421">
        <f t="shared" si="3"/>
        <v>0</v>
      </c>
      <c r="U80" s="438">
        <v>0</v>
      </c>
      <c r="V80" s="438">
        <v>0</v>
      </c>
      <c r="W80" s="438">
        <v>0</v>
      </c>
      <c r="X80" s="438">
        <v>0</v>
      </c>
      <c r="Y80" s="438">
        <v>0</v>
      </c>
      <c r="Z80" s="421">
        <f t="shared" si="4"/>
        <v>0</v>
      </c>
      <c r="AA80" s="316">
        <v>0</v>
      </c>
      <c r="AB80" s="316">
        <v>0</v>
      </c>
      <c r="AC80" s="316">
        <v>282</v>
      </c>
      <c r="AD80" s="316">
        <v>0</v>
      </c>
      <c r="AE80" s="316">
        <v>0</v>
      </c>
      <c r="AF80" s="421">
        <f t="shared" si="5"/>
        <v>282</v>
      </c>
      <c r="AG80" s="468">
        <f>'AT12_KD-New-Districtwise'!C81-'AT12_KD-New-Districtwise'!I81-'AT12_KD-New-Districtwise'!K81+'AT12_KD-New-Districtwise'!M81</f>
        <v>3234</v>
      </c>
      <c r="AH80" s="468">
        <f>T80-'AT12_KD-New-Districtwise'!O81</f>
        <v>0</v>
      </c>
      <c r="AI80" s="468">
        <v>282</v>
      </c>
      <c r="AJ80" s="468">
        <f t="shared" si="6"/>
        <v>0</v>
      </c>
    </row>
    <row r="81" spans="1:36" ht="12.75" x14ac:dyDescent="0.2">
      <c r="A81" s="316">
        <v>72</v>
      </c>
      <c r="B81" s="316" t="s">
        <v>241</v>
      </c>
      <c r="C81" s="438">
        <f>AT3A_Schools_PS!C81+AT3B_Schools_UPS!C81+AT3C_Schools_UPS!C81</f>
        <v>6</v>
      </c>
      <c r="D81" s="438">
        <f>AT3A_Schools_PS!E81+AT3B_Schools_UPS!E81+AT3C_Schools_UPS!E81</f>
        <v>217</v>
      </c>
      <c r="E81" s="438">
        <f>AT3A_Schools_PS!D81+AT3B_Schools_UPS!D81+AT3C_Schools_UPS!D81</f>
        <v>1367</v>
      </c>
      <c r="F81" s="438">
        <f>AT3A_Schools_PS!F81</f>
        <v>0</v>
      </c>
      <c r="G81" s="438">
        <f>AT3A_Schools_PS!G81+AT3B_Schools_UPS!G81+AT3C_Schools_UPS!G81</f>
        <v>20</v>
      </c>
      <c r="H81" s="421">
        <f t="shared" si="1"/>
        <v>1610</v>
      </c>
      <c r="I81" s="316">
        <v>6</v>
      </c>
      <c r="J81" s="316">
        <v>217</v>
      </c>
      <c r="K81" s="316">
        <v>1372</v>
      </c>
      <c r="L81" s="316">
        <v>0</v>
      </c>
      <c r="M81" s="316">
        <v>20</v>
      </c>
      <c r="N81" s="421">
        <f t="shared" si="2"/>
        <v>1615</v>
      </c>
      <c r="O81" s="316">
        <v>0</v>
      </c>
      <c r="P81" s="316">
        <v>0</v>
      </c>
      <c r="Q81" s="316">
        <v>0</v>
      </c>
      <c r="R81" s="316">
        <v>0</v>
      </c>
      <c r="S81" s="316">
        <v>0</v>
      </c>
      <c r="T81" s="421">
        <f t="shared" si="3"/>
        <v>0</v>
      </c>
      <c r="U81" s="438">
        <v>0</v>
      </c>
      <c r="V81" s="438">
        <v>0</v>
      </c>
      <c r="W81" s="438">
        <v>0</v>
      </c>
      <c r="X81" s="438">
        <v>0</v>
      </c>
      <c r="Y81" s="438">
        <v>0</v>
      </c>
      <c r="Z81" s="421">
        <f t="shared" si="4"/>
        <v>0</v>
      </c>
      <c r="AA81" s="316">
        <v>0</v>
      </c>
      <c r="AB81" s="316">
        <v>0</v>
      </c>
      <c r="AC81" s="316">
        <v>0</v>
      </c>
      <c r="AD81" s="316">
        <v>0</v>
      </c>
      <c r="AE81" s="316">
        <v>0</v>
      </c>
      <c r="AF81" s="421">
        <f t="shared" si="5"/>
        <v>0</v>
      </c>
      <c r="AG81" s="468">
        <f>'AT12_KD-New-Districtwise'!C82-'AT12_KD-New-Districtwise'!I82-'AT12_KD-New-Districtwise'!K82+'AT12_KD-New-Districtwise'!M82</f>
        <v>1615</v>
      </c>
      <c r="AH81" s="468">
        <f>T81-'AT12_KD-New-Districtwise'!O82</f>
        <v>0</v>
      </c>
      <c r="AI81" s="468">
        <v>0</v>
      </c>
      <c r="AJ81" s="468">
        <f t="shared" si="6"/>
        <v>0</v>
      </c>
    </row>
    <row r="82" spans="1:36" ht="12.75" x14ac:dyDescent="0.2">
      <c r="A82" s="316">
        <v>73</v>
      </c>
      <c r="B82" s="316" t="s">
        <v>242</v>
      </c>
      <c r="C82" s="438">
        <f>AT3A_Schools_PS!C82+AT3B_Schools_UPS!C82+AT3C_Schools_UPS!C82</f>
        <v>2</v>
      </c>
      <c r="D82" s="438">
        <f>AT3A_Schools_PS!E82+AT3B_Schools_UPS!E82+AT3C_Schools_UPS!E82</f>
        <v>55</v>
      </c>
      <c r="E82" s="438">
        <f>AT3A_Schools_PS!D82+AT3B_Schools_UPS!D82+AT3C_Schools_UPS!D82</f>
        <v>1522</v>
      </c>
      <c r="F82" s="438">
        <f>AT3A_Schools_PS!F82</f>
        <v>0</v>
      </c>
      <c r="G82" s="438">
        <f>AT3A_Schools_PS!G82+AT3B_Schools_UPS!G82+AT3C_Schools_UPS!G82</f>
        <v>3</v>
      </c>
      <c r="H82" s="421">
        <f t="shared" si="1"/>
        <v>1582</v>
      </c>
      <c r="I82" s="316">
        <v>2</v>
      </c>
      <c r="J82" s="316">
        <v>55</v>
      </c>
      <c r="K82" s="316">
        <v>1534</v>
      </c>
      <c r="L82" s="316">
        <v>0</v>
      </c>
      <c r="M82" s="316">
        <v>3</v>
      </c>
      <c r="N82" s="421">
        <f t="shared" si="2"/>
        <v>1594</v>
      </c>
      <c r="O82" s="316">
        <v>0</v>
      </c>
      <c r="P82" s="316">
        <v>0</v>
      </c>
      <c r="Q82" s="316">
        <v>0</v>
      </c>
      <c r="R82" s="316">
        <v>0</v>
      </c>
      <c r="S82" s="316">
        <v>0</v>
      </c>
      <c r="T82" s="421">
        <f t="shared" si="3"/>
        <v>0</v>
      </c>
      <c r="U82" s="438">
        <v>0</v>
      </c>
      <c r="V82" s="438">
        <v>0</v>
      </c>
      <c r="W82" s="438">
        <v>0</v>
      </c>
      <c r="X82" s="438">
        <v>0</v>
      </c>
      <c r="Y82" s="438">
        <v>0</v>
      </c>
      <c r="Z82" s="421">
        <f t="shared" si="4"/>
        <v>0</v>
      </c>
      <c r="AA82" s="316">
        <v>0</v>
      </c>
      <c r="AB82" s="316">
        <v>0</v>
      </c>
      <c r="AC82" s="316">
        <v>0</v>
      </c>
      <c r="AD82" s="316">
        <v>0</v>
      </c>
      <c r="AE82" s="316">
        <v>0</v>
      </c>
      <c r="AF82" s="421">
        <f t="shared" si="5"/>
        <v>0</v>
      </c>
      <c r="AG82" s="468">
        <f>'AT12_KD-New-Districtwise'!C83-'AT12_KD-New-Districtwise'!I83-'AT12_KD-New-Districtwise'!K83+'AT12_KD-New-Districtwise'!M83</f>
        <v>1594</v>
      </c>
      <c r="AH82" s="468">
        <f>T82-'AT12_KD-New-Districtwise'!O83</f>
        <v>0</v>
      </c>
      <c r="AI82" s="468">
        <v>0</v>
      </c>
      <c r="AJ82" s="468">
        <f t="shared" si="6"/>
        <v>0</v>
      </c>
    </row>
    <row r="83" spans="1:36" ht="12.75" x14ac:dyDescent="0.2">
      <c r="A83" s="316">
        <v>74</v>
      </c>
      <c r="B83" s="316" t="s">
        <v>243</v>
      </c>
      <c r="C83" s="438">
        <f>AT3A_Schools_PS!C83+AT3B_Schools_UPS!C83+AT3C_Schools_UPS!C83</f>
        <v>4</v>
      </c>
      <c r="D83" s="438">
        <f>AT3A_Schools_PS!E83+AT3B_Schools_UPS!E83+AT3C_Schools_UPS!E83</f>
        <v>63</v>
      </c>
      <c r="E83" s="438">
        <f>AT3A_Schools_PS!D83+AT3B_Schools_UPS!D83+AT3C_Schools_UPS!D83</f>
        <v>633</v>
      </c>
      <c r="F83" s="438">
        <f>AT3A_Schools_PS!F83</f>
        <v>0</v>
      </c>
      <c r="G83" s="438">
        <f>AT3A_Schools_PS!G83+AT3B_Schools_UPS!G83+AT3C_Schools_UPS!G83</f>
        <v>0</v>
      </c>
      <c r="H83" s="421">
        <f t="shared" si="1"/>
        <v>700</v>
      </c>
      <c r="I83" s="316">
        <v>4</v>
      </c>
      <c r="J83" s="316">
        <v>63</v>
      </c>
      <c r="K83" s="316">
        <v>899</v>
      </c>
      <c r="L83" s="316">
        <v>0</v>
      </c>
      <c r="M83" s="316">
        <v>0</v>
      </c>
      <c r="N83" s="421">
        <f t="shared" si="2"/>
        <v>966</v>
      </c>
      <c r="O83" s="316">
        <v>0</v>
      </c>
      <c r="P83" s="316">
        <v>0</v>
      </c>
      <c r="Q83" s="316">
        <v>0</v>
      </c>
      <c r="R83" s="316">
        <v>0</v>
      </c>
      <c r="S83" s="316">
        <v>0</v>
      </c>
      <c r="T83" s="421">
        <f t="shared" si="3"/>
        <v>0</v>
      </c>
      <c r="U83" s="438">
        <v>0</v>
      </c>
      <c r="V83" s="438">
        <v>0</v>
      </c>
      <c r="W83" s="438">
        <v>0</v>
      </c>
      <c r="X83" s="438">
        <v>0</v>
      </c>
      <c r="Y83" s="438">
        <v>0</v>
      </c>
      <c r="Z83" s="421">
        <f t="shared" si="4"/>
        <v>0</v>
      </c>
      <c r="AA83" s="316">
        <v>0</v>
      </c>
      <c r="AB83" s="316">
        <v>0</v>
      </c>
      <c r="AC83" s="316">
        <v>97</v>
      </c>
      <c r="AD83" s="316">
        <v>0</v>
      </c>
      <c r="AE83" s="316">
        <v>0</v>
      </c>
      <c r="AF83" s="421">
        <f t="shared" si="5"/>
        <v>97</v>
      </c>
      <c r="AG83" s="468">
        <f>'AT12_KD-New-Districtwise'!C84-'AT12_KD-New-Districtwise'!I84-'AT12_KD-New-Districtwise'!K84+'AT12_KD-New-Districtwise'!M84</f>
        <v>966</v>
      </c>
      <c r="AH83" s="468">
        <f>T83-'AT12_KD-New-Districtwise'!O84</f>
        <v>0</v>
      </c>
      <c r="AI83" s="468">
        <v>97</v>
      </c>
      <c r="AJ83" s="468">
        <f t="shared" si="6"/>
        <v>0</v>
      </c>
    </row>
    <row r="84" spans="1:36" ht="12.75" x14ac:dyDescent="0.2">
      <c r="A84" s="316">
        <v>75</v>
      </c>
      <c r="B84" s="316" t="s">
        <v>244</v>
      </c>
      <c r="C84" s="438">
        <f>AT3A_Schools_PS!C84+AT3B_Schools_UPS!C84+AT3C_Schools_UPS!C84</f>
        <v>2</v>
      </c>
      <c r="D84" s="438">
        <f>AT3A_Schools_PS!E84+AT3B_Schools_UPS!E84+AT3C_Schools_UPS!E84</f>
        <v>47</v>
      </c>
      <c r="E84" s="438">
        <f>AT3A_Schools_PS!D84+AT3B_Schools_UPS!D84+AT3C_Schools_UPS!D84</f>
        <v>751</v>
      </c>
      <c r="F84" s="438">
        <f>AT3A_Schools_PS!F84</f>
        <v>0</v>
      </c>
      <c r="G84" s="438">
        <f>AT3A_Schools_PS!G84+AT3B_Schools_UPS!G84+AT3C_Schools_UPS!G84</f>
        <v>0</v>
      </c>
      <c r="H84" s="421">
        <f t="shared" si="1"/>
        <v>800</v>
      </c>
      <c r="I84" s="316">
        <v>0</v>
      </c>
      <c r="J84" s="316">
        <v>0</v>
      </c>
      <c r="K84" s="316">
        <v>883</v>
      </c>
      <c r="L84" s="316">
        <v>0</v>
      </c>
      <c r="M84" s="316">
        <v>0</v>
      </c>
      <c r="N84" s="421">
        <f t="shared" si="2"/>
        <v>883</v>
      </c>
      <c r="O84" s="316">
        <v>0</v>
      </c>
      <c r="P84" s="316">
        <v>0</v>
      </c>
      <c r="Q84" s="316">
        <v>0</v>
      </c>
      <c r="R84" s="316">
        <v>0</v>
      </c>
      <c r="S84" s="316">
        <v>0</v>
      </c>
      <c r="T84" s="421">
        <f t="shared" si="3"/>
        <v>0</v>
      </c>
      <c r="U84" s="438">
        <v>2</v>
      </c>
      <c r="V84" s="438">
        <v>47</v>
      </c>
      <c r="W84" s="438">
        <v>0</v>
      </c>
      <c r="X84" s="438">
        <v>0</v>
      </c>
      <c r="Y84" s="438">
        <v>0</v>
      </c>
      <c r="Z84" s="421">
        <f t="shared" si="4"/>
        <v>49</v>
      </c>
      <c r="AA84" s="316">
        <v>0</v>
      </c>
      <c r="AB84" s="316">
        <v>0</v>
      </c>
      <c r="AC84" s="316">
        <v>61</v>
      </c>
      <c r="AD84" s="316">
        <v>0</v>
      </c>
      <c r="AE84" s="316">
        <v>0</v>
      </c>
      <c r="AF84" s="421">
        <f t="shared" si="5"/>
        <v>61</v>
      </c>
      <c r="AG84" s="468">
        <f>'AT12_KD-New-Districtwise'!C85-'AT12_KD-New-Districtwise'!I85-'AT12_KD-New-Districtwise'!K85+'AT12_KD-New-Districtwise'!M85</f>
        <v>883</v>
      </c>
      <c r="AH84" s="468">
        <f>T84-'AT12_KD-New-Districtwise'!O85</f>
        <v>0</v>
      </c>
      <c r="AI84" s="468">
        <v>61</v>
      </c>
      <c r="AJ84" s="468">
        <f t="shared" si="6"/>
        <v>0</v>
      </c>
    </row>
    <row r="85" spans="1:36" ht="12.75" x14ac:dyDescent="0.2">
      <c r="A85" s="469" t="s">
        <v>1154</v>
      </c>
    </row>
    <row r="86" spans="1:36" ht="12.75" x14ac:dyDescent="0.2">
      <c r="A86" s="319" t="s">
        <v>850</v>
      </c>
    </row>
    <row r="87" spans="1:36" ht="12.75" x14ac:dyDescent="0.2">
      <c r="A87" s="319" t="s">
        <v>851</v>
      </c>
    </row>
    <row r="88" spans="1:36" ht="12.75" x14ac:dyDescent="0.2">
      <c r="A88" s="469" t="s">
        <v>1155</v>
      </c>
    </row>
    <row r="89" spans="1:36" ht="12.75" x14ac:dyDescent="0.2">
      <c r="A89" s="469" t="s">
        <v>1089</v>
      </c>
    </row>
    <row r="90" spans="1:36" ht="15.75" customHeight="1" x14ac:dyDescent="0.2">
      <c r="A90" s="469" t="s">
        <v>1090</v>
      </c>
    </row>
    <row r="91" spans="1:36" ht="15.75" customHeight="1" x14ac:dyDescent="0.2">
      <c r="A91" s="465" t="s">
        <v>1091</v>
      </c>
    </row>
    <row r="92" spans="1:36" ht="15.75" customHeight="1" x14ac:dyDescent="0.2">
      <c r="C92" s="470"/>
    </row>
    <row r="93" spans="1:36" ht="15.75" customHeight="1" x14ac:dyDescent="0.2">
      <c r="A93" s="471" t="str">
        <f>AT_2A_fundflow!A73</f>
        <v>Date:</v>
      </c>
      <c r="AD93" s="472" t="str">
        <f>'AT-1'!J46</f>
        <v>(Signature)</v>
      </c>
    </row>
    <row r="94" spans="1:36" ht="15.75" customHeight="1" x14ac:dyDescent="0.2">
      <c r="A94" s="471" t="str">
        <f>AT_2A_fundflow!A74</f>
        <v>Place: LUCKNOW</v>
      </c>
      <c r="AD94" s="472" t="str">
        <f>'AT-1'!J47</f>
        <v>Secretary Basic Education Department</v>
      </c>
    </row>
    <row r="95" spans="1:36" ht="15.75" customHeight="1" x14ac:dyDescent="0.2">
      <c r="AC95" s="472" t="str">
        <f>'AT-1'!I48</f>
        <v>Seal:</v>
      </c>
    </row>
  </sheetData>
  <mergeCells count="10">
    <mergeCell ref="A6:A7"/>
    <mergeCell ref="B6:B7"/>
    <mergeCell ref="A3:AF3"/>
    <mergeCell ref="A2:AF2"/>
    <mergeCell ref="A4:AF4"/>
    <mergeCell ref="O6:T6"/>
    <mergeCell ref="U6:Z6"/>
    <mergeCell ref="C6:H6"/>
    <mergeCell ref="I6:N6"/>
    <mergeCell ref="AA6:AF6"/>
  </mergeCells>
  <conditionalFormatting sqref="N10:N84">
    <cfRule type="cellIs" dxfId="0" priority="1" operator="notEqual">
      <formula>AG10</formula>
    </cfRule>
  </conditionalFormatting>
  <printOptions horizontalCentered="1"/>
  <pageMargins left="0.59055118110236227" right="0.59055118110236227" top="0.78740157480314965" bottom="0.59055118110236227" header="0.78740157480314965" footer="0.39370078740157483"/>
  <pageSetup paperSize="9" scale="55" fitToHeight="0" pageOrder="overThenDown" orientation="landscape" cellComments="atEnd" r:id="rId1"/>
  <headerFooter>
    <oddFooter>&amp;R&amp;P of &amp;N</oddFooter>
  </headerFooter>
  <colBreaks count="1" manualBreakCount="1">
    <brk id="32" max="90"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C92"/>
  <sheetViews>
    <sheetView view="pageBreakPreview" zoomScaleSheetLayoutView="100" workbookViewId="0">
      <pane xSplit="2" ySplit="10" topLeftCell="C35"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140625" style="427" customWidth="1"/>
    <col min="2" max="2" width="21.42578125" style="427" customWidth="1"/>
    <col min="3" max="3" width="9.42578125" style="427" customWidth="1"/>
    <col min="4" max="4" width="9.140625" style="427" customWidth="1"/>
    <col min="5" max="5" width="8.85546875" style="427" customWidth="1"/>
    <col min="6" max="6" width="10" style="427" customWidth="1"/>
    <col min="7" max="7" width="8.5703125" style="427" customWidth="1"/>
    <col min="8" max="9" width="9.140625" style="427" customWidth="1"/>
    <col min="10" max="10" width="10.42578125" style="427" customWidth="1"/>
    <col min="11" max="11" width="9.28515625" style="427" customWidth="1"/>
    <col min="12" max="13" width="10" style="427" hidden="1" customWidth="1"/>
    <col min="14" max="14" width="9.42578125" style="427" customWidth="1"/>
    <col min="15" max="15" width="11.85546875" style="427" customWidth="1"/>
    <col min="16" max="16384" width="14.42578125" style="427"/>
  </cols>
  <sheetData>
    <row r="1" spans="1:29" ht="12.75" x14ac:dyDescent="0.2">
      <c r="A1" s="461"/>
      <c r="B1" s="461"/>
      <c r="C1" s="461"/>
      <c r="D1" s="461"/>
      <c r="E1" s="461"/>
      <c r="F1" s="461"/>
      <c r="G1" s="461"/>
      <c r="H1" s="461"/>
      <c r="I1" s="461"/>
      <c r="J1" s="461"/>
      <c r="K1" s="461"/>
      <c r="L1" s="461"/>
      <c r="M1" s="461"/>
      <c r="N1" s="461"/>
      <c r="O1" s="354" t="s">
        <v>852</v>
      </c>
    </row>
    <row r="2" spans="1:29" ht="12.75" x14ac:dyDescent="0.2">
      <c r="A2" s="594" t="str">
        <f>'AT-2-S1 BUDGET'!A2</f>
        <v>[Mid Day Meal Scheme, U.P.]</v>
      </c>
      <c r="B2" s="608"/>
      <c r="C2" s="608"/>
      <c r="D2" s="608"/>
      <c r="E2" s="608"/>
      <c r="F2" s="608"/>
      <c r="G2" s="608"/>
      <c r="H2" s="608"/>
      <c r="I2" s="608"/>
      <c r="J2" s="608"/>
      <c r="K2" s="608"/>
      <c r="L2" s="608"/>
      <c r="M2" s="608"/>
      <c r="N2" s="608"/>
      <c r="O2" s="608"/>
    </row>
    <row r="3" spans="1:29" ht="23.25" x14ac:dyDescent="0.2">
      <c r="A3" s="597" t="str">
        <f>'AT-2-S1 BUDGET'!A3</f>
        <v>Annual Work Plan and Budget 2018-19</v>
      </c>
      <c r="B3" s="608"/>
      <c r="C3" s="608"/>
      <c r="D3" s="608"/>
      <c r="E3" s="608"/>
      <c r="F3" s="608"/>
      <c r="G3" s="608"/>
      <c r="H3" s="608"/>
      <c r="I3" s="608"/>
      <c r="J3" s="608"/>
      <c r="K3" s="608"/>
      <c r="L3" s="608"/>
      <c r="M3" s="608"/>
      <c r="N3" s="608"/>
      <c r="O3" s="608"/>
    </row>
    <row r="4" spans="1:29" ht="12.75" x14ac:dyDescent="0.2">
      <c r="A4" s="602" t="s">
        <v>853</v>
      </c>
      <c r="B4" s="608"/>
      <c r="C4" s="608"/>
      <c r="D4" s="608"/>
      <c r="E4" s="608"/>
      <c r="F4" s="608"/>
      <c r="G4" s="608"/>
      <c r="H4" s="608"/>
      <c r="I4" s="608"/>
      <c r="J4" s="608"/>
      <c r="K4" s="608"/>
      <c r="L4" s="608"/>
      <c r="M4" s="608"/>
      <c r="N4" s="608"/>
      <c r="O4" s="608"/>
    </row>
    <row r="5" spans="1:29" ht="12.75" x14ac:dyDescent="0.2">
      <c r="A5" s="355" t="str">
        <f>AT_2A_fundflow!A5</f>
        <v>State: UTTAR PRADESH</v>
      </c>
      <c r="B5" s="356"/>
      <c r="C5" s="461"/>
      <c r="D5" s="461"/>
      <c r="E5" s="461"/>
      <c r="F5" s="461"/>
      <c r="G5" s="461"/>
      <c r="H5" s="461"/>
      <c r="I5" s="461"/>
      <c r="J5" s="461"/>
      <c r="K5" s="461"/>
      <c r="L5" s="461"/>
      <c r="M5" s="461"/>
      <c r="N5" s="461"/>
      <c r="O5" s="461"/>
    </row>
    <row r="6" spans="1:29" ht="15.75" customHeight="1" x14ac:dyDescent="0.2">
      <c r="A6" s="603" t="s">
        <v>18</v>
      </c>
      <c r="B6" s="603" t="s">
        <v>99</v>
      </c>
      <c r="C6" s="605" t="s">
        <v>35</v>
      </c>
      <c r="D6" s="609"/>
      <c r="E6" s="609"/>
      <c r="F6" s="610"/>
      <c r="G6" s="605" t="s">
        <v>37</v>
      </c>
      <c r="H6" s="609"/>
      <c r="I6" s="609"/>
      <c r="J6" s="610"/>
      <c r="K6" s="603" t="s">
        <v>854</v>
      </c>
      <c r="L6" s="603" t="s">
        <v>855</v>
      </c>
      <c r="M6" s="603" t="s">
        <v>856</v>
      </c>
      <c r="N6" s="603" t="s">
        <v>857</v>
      </c>
      <c r="O6" s="603" t="s">
        <v>858</v>
      </c>
    </row>
    <row r="7" spans="1:29" ht="28.5" customHeight="1" x14ac:dyDescent="0.2">
      <c r="A7" s="631"/>
      <c r="B7" s="631"/>
      <c r="C7" s="603" t="s">
        <v>859</v>
      </c>
      <c r="D7" s="603" t="s">
        <v>860</v>
      </c>
      <c r="E7" s="605" t="s">
        <v>861</v>
      </c>
      <c r="F7" s="610"/>
      <c r="G7" s="638" t="s">
        <v>1093</v>
      </c>
      <c r="H7" s="603" t="s">
        <v>860</v>
      </c>
      <c r="I7" s="605" t="s">
        <v>861</v>
      </c>
      <c r="J7" s="610"/>
      <c r="K7" s="631"/>
      <c r="L7" s="631"/>
      <c r="M7" s="631"/>
      <c r="N7" s="631"/>
      <c r="O7" s="631"/>
    </row>
    <row r="8" spans="1:29" ht="110.25" customHeight="1" x14ac:dyDescent="0.2">
      <c r="A8" s="611"/>
      <c r="B8" s="611"/>
      <c r="C8" s="611"/>
      <c r="D8" s="611"/>
      <c r="E8" s="326" t="s">
        <v>1092</v>
      </c>
      <c r="F8" s="310" t="s">
        <v>862</v>
      </c>
      <c r="G8" s="611"/>
      <c r="H8" s="611"/>
      <c r="I8" s="326" t="s">
        <v>1092</v>
      </c>
      <c r="J8" s="326" t="s">
        <v>862</v>
      </c>
      <c r="K8" s="611"/>
      <c r="L8" s="611"/>
      <c r="M8" s="611"/>
      <c r="N8" s="611"/>
      <c r="O8" s="611"/>
    </row>
    <row r="9" spans="1:29" ht="15.75" customHeight="1" x14ac:dyDescent="0.2">
      <c r="A9" s="310">
        <v>1</v>
      </c>
      <c r="B9" s="310">
        <v>2</v>
      </c>
      <c r="C9" s="310">
        <v>3</v>
      </c>
      <c r="D9" s="310">
        <v>4</v>
      </c>
      <c r="E9" s="310">
        <v>5</v>
      </c>
      <c r="F9" s="310">
        <v>6</v>
      </c>
      <c r="G9" s="310">
        <v>7</v>
      </c>
      <c r="H9" s="310">
        <v>8</v>
      </c>
      <c r="I9" s="310">
        <v>9</v>
      </c>
      <c r="J9" s="310">
        <v>10</v>
      </c>
      <c r="K9" s="310">
        <v>11</v>
      </c>
      <c r="L9" s="310">
        <v>12</v>
      </c>
      <c r="M9" s="310">
        <v>13</v>
      </c>
      <c r="N9" s="310">
        <v>14</v>
      </c>
      <c r="O9" s="310">
        <v>15</v>
      </c>
    </row>
    <row r="10" spans="1:29" ht="12.75" x14ac:dyDescent="0.2">
      <c r="A10" s="379"/>
      <c r="B10" s="348" t="s">
        <v>32</v>
      </c>
      <c r="C10" s="375">
        <f>SUM(C11:C85)</f>
        <v>12094277</v>
      </c>
      <c r="D10" s="375">
        <f>SUM(D11:D85)</f>
        <v>280939</v>
      </c>
      <c r="E10" s="375">
        <f t="shared" ref="E10:N10" si="0">SUM(E11:E85)</f>
        <v>277411</v>
      </c>
      <c r="F10" s="476">
        <f t="shared" ref="F10:F46" si="1">IF((E10&gt;D10),E10-D10,0)</f>
        <v>0</v>
      </c>
      <c r="G10" s="375">
        <f t="shared" si="0"/>
        <v>5589011</v>
      </c>
      <c r="H10" s="375">
        <f t="shared" si="0"/>
        <v>116890</v>
      </c>
      <c r="I10" s="375">
        <f t="shared" si="0"/>
        <v>118293</v>
      </c>
      <c r="J10" s="476">
        <f t="shared" ref="J10:J48" si="2">IF((I10&gt;H10),I10-H10,0)</f>
        <v>1403</v>
      </c>
      <c r="K10" s="375">
        <f t="shared" si="0"/>
        <v>395704</v>
      </c>
      <c r="L10" s="375">
        <f t="shared" si="0"/>
        <v>1721</v>
      </c>
      <c r="M10" s="375">
        <f t="shared" si="0"/>
        <v>7928</v>
      </c>
      <c r="N10" s="375">
        <f t="shared" si="0"/>
        <v>405353</v>
      </c>
      <c r="O10" s="473">
        <f>SUM(O11:O85)</f>
        <v>40535.299999999981</v>
      </c>
      <c r="P10" s="194"/>
      <c r="Q10" s="194"/>
      <c r="R10" s="194"/>
      <c r="S10" s="194"/>
      <c r="T10" s="194"/>
      <c r="U10" s="194"/>
      <c r="V10" s="194"/>
      <c r="W10" s="194"/>
      <c r="X10" s="194"/>
      <c r="Y10" s="194"/>
      <c r="Z10" s="194"/>
      <c r="AA10" s="194"/>
      <c r="AB10" s="194"/>
      <c r="AC10" s="194"/>
    </row>
    <row r="11" spans="1:29" ht="12.75" x14ac:dyDescent="0.2">
      <c r="A11" s="379">
        <f>AT3A_Schools_PS!A10</f>
        <v>1</v>
      </c>
      <c r="B11" s="379" t="str">
        <f>AT3A_Schools_PS!B10</f>
        <v>01-AGRA</v>
      </c>
      <c r="C11" s="401">
        <f>'AT4_enrolment vs availed_PY'!H10</f>
        <v>195857</v>
      </c>
      <c r="D11" s="401">
        <f>'AT-8_Hon_CCH_Pry'!C10</f>
        <v>4418</v>
      </c>
      <c r="E11" s="401">
        <f>'AT-8_Hon_CCH_Pry'!D10</f>
        <v>4429</v>
      </c>
      <c r="F11" s="401">
        <f t="shared" si="1"/>
        <v>11</v>
      </c>
      <c r="G11" s="401">
        <f>'AT4A_enrolment vs availed_UPY'!H10</f>
        <v>80431</v>
      </c>
      <c r="H11" s="401">
        <f>'AT-8A_Hon_CCH_UPry'!C10</f>
        <v>1657</v>
      </c>
      <c r="I11" s="401">
        <f>'AT-8A_Hon_CCH_UPry'!D10</f>
        <v>1669</v>
      </c>
      <c r="J11" s="401">
        <f t="shared" si="2"/>
        <v>12</v>
      </c>
      <c r="K11" s="401">
        <f t="shared" ref="K11:K85" si="3">E11+I11</f>
        <v>6098</v>
      </c>
      <c r="L11" s="401">
        <v>90</v>
      </c>
      <c r="M11" s="401">
        <f>AT_19_Impl_Agency!G10</f>
        <v>57</v>
      </c>
      <c r="N11" s="401">
        <f t="shared" ref="N11:N85" si="4">K11+L11+M11</f>
        <v>6245</v>
      </c>
      <c r="O11" s="474">
        <f t="shared" ref="O11:O85" si="5">ROUND(N11*10*1000/100000,2)</f>
        <v>624.5</v>
      </c>
    </row>
    <row r="12" spans="1:29" ht="12.75" x14ac:dyDescent="0.2">
      <c r="A12" s="379">
        <f>AT3A_Schools_PS!A11</f>
        <v>2</v>
      </c>
      <c r="B12" s="379" t="str">
        <f>AT3A_Schools_PS!B11</f>
        <v>02-ALIGARH</v>
      </c>
      <c r="C12" s="401">
        <f>'AT4_enrolment vs availed_PY'!H11</f>
        <v>161807</v>
      </c>
      <c r="D12" s="401">
        <f>'AT-8_Hon_CCH_Pry'!C11</f>
        <v>3298</v>
      </c>
      <c r="E12" s="401">
        <f>'AT-8_Hon_CCH_Pry'!D11</f>
        <v>3458</v>
      </c>
      <c r="F12" s="401">
        <f t="shared" si="1"/>
        <v>160</v>
      </c>
      <c r="G12" s="401">
        <f>'AT4A_enrolment vs availed_UPY'!H11</f>
        <v>87811</v>
      </c>
      <c r="H12" s="401">
        <f>'AT-8A_Hon_CCH_UPry'!C11</f>
        <v>1985</v>
      </c>
      <c r="I12" s="401">
        <f>'AT-8A_Hon_CCH_UPry'!D11</f>
        <v>2107</v>
      </c>
      <c r="J12" s="401">
        <f t="shared" si="2"/>
        <v>122</v>
      </c>
      <c r="K12" s="401">
        <f t="shared" si="3"/>
        <v>5565</v>
      </c>
      <c r="L12" s="401">
        <v>2</v>
      </c>
      <c r="M12" s="401">
        <f>AT_19_Impl_Agency!G11</f>
        <v>282</v>
      </c>
      <c r="N12" s="401">
        <f t="shared" si="4"/>
        <v>5849</v>
      </c>
      <c r="O12" s="474">
        <f t="shared" si="5"/>
        <v>584.9</v>
      </c>
    </row>
    <row r="13" spans="1:29" ht="12.75" x14ac:dyDescent="0.2">
      <c r="A13" s="379">
        <f>AT3A_Schools_PS!A12</f>
        <v>3</v>
      </c>
      <c r="B13" s="379" t="str">
        <f>AT3A_Schools_PS!B12</f>
        <v>03-ALLAHABAD</v>
      </c>
      <c r="C13" s="401">
        <f>'AT4_enrolment vs availed_PY'!H12</f>
        <v>330601</v>
      </c>
      <c r="D13" s="401">
        <f>'AT-8_Hon_CCH_Pry'!C12</f>
        <v>7514</v>
      </c>
      <c r="E13" s="401">
        <f>'AT-8_Hon_CCH_Pry'!D12</f>
        <v>7832</v>
      </c>
      <c r="F13" s="401">
        <f t="shared" si="1"/>
        <v>318</v>
      </c>
      <c r="G13" s="401">
        <f>'AT4A_enrolment vs availed_UPY'!H12</f>
        <v>165546</v>
      </c>
      <c r="H13" s="401">
        <f>'AT-8A_Hon_CCH_UPry'!C12</f>
        <v>3428</v>
      </c>
      <c r="I13" s="401">
        <f>'AT-8A_Hon_CCH_UPry'!D12</f>
        <v>3785</v>
      </c>
      <c r="J13" s="401">
        <f t="shared" si="2"/>
        <v>357</v>
      </c>
      <c r="K13" s="401">
        <f t="shared" si="3"/>
        <v>11617</v>
      </c>
      <c r="L13" s="401"/>
      <c r="M13" s="401">
        <f>AT_19_Impl_Agency!G12</f>
        <v>59</v>
      </c>
      <c r="N13" s="401">
        <f t="shared" si="4"/>
        <v>11676</v>
      </c>
      <c r="O13" s="474">
        <f t="shared" si="5"/>
        <v>1167.5999999999999</v>
      </c>
    </row>
    <row r="14" spans="1:29" ht="12.75" x14ac:dyDescent="0.2">
      <c r="A14" s="379">
        <f>AT3A_Schools_PS!A13</f>
        <v>4</v>
      </c>
      <c r="B14" s="379" t="str">
        <f>AT3A_Schools_PS!B13</f>
        <v>04-AMBEDKAR NAGAR</v>
      </c>
      <c r="C14" s="401">
        <f>'AT4_enrolment vs availed_PY'!H13</f>
        <v>132521</v>
      </c>
      <c r="D14" s="401">
        <f>'AT-8_Hon_CCH_Pry'!C13</f>
        <v>3407</v>
      </c>
      <c r="E14" s="401">
        <f>'AT-8_Hon_CCH_Pry'!D13</f>
        <v>3396</v>
      </c>
      <c r="F14" s="401">
        <f t="shared" si="1"/>
        <v>0</v>
      </c>
      <c r="G14" s="401">
        <f>'AT4A_enrolment vs availed_UPY'!H13</f>
        <v>74118</v>
      </c>
      <c r="H14" s="401">
        <f>'AT-8A_Hon_CCH_UPry'!C13</f>
        <v>1628</v>
      </c>
      <c r="I14" s="401">
        <f>'AT-8A_Hon_CCH_UPry'!D13</f>
        <v>1664</v>
      </c>
      <c r="J14" s="401">
        <f t="shared" si="2"/>
        <v>36</v>
      </c>
      <c r="K14" s="401">
        <f t="shared" si="3"/>
        <v>5060</v>
      </c>
      <c r="L14" s="401"/>
      <c r="M14" s="401">
        <f>AT_19_Impl_Agency!G13</f>
        <v>0</v>
      </c>
      <c r="N14" s="401">
        <f t="shared" si="4"/>
        <v>5060</v>
      </c>
      <c r="O14" s="474">
        <f t="shared" si="5"/>
        <v>506</v>
      </c>
    </row>
    <row r="15" spans="1:29" ht="12.75" x14ac:dyDescent="0.2">
      <c r="A15" s="379">
        <f>AT3A_Schools_PS!A14</f>
        <v>5</v>
      </c>
      <c r="B15" s="379" t="str">
        <f>AT3A_Schools_PS!B14</f>
        <v>05-AURAIYA</v>
      </c>
      <c r="C15" s="401">
        <f>'AT4_enrolment vs availed_PY'!H14</f>
        <v>80630</v>
      </c>
      <c r="D15" s="401">
        <f>'AT-8_Hon_CCH_Pry'!C14</f>
        <v>2360</v>
      </c>
      <c r="E15" s="401">
        <f>'AT-8_Hon_CCH_Pry'!D14</f>
        <v>2334</v>
      </c>
      <c r="F15" s="401">
        <f t="shared" si="1"/>
        <v>0</v>
      </c>
      <c r="G15" s="401">
        <f>'AT4A_enrolment vs availed_UPY'!H14</f>
        <v>43871</v>
      </c>
      <c r="H15" s="401">
        <f>'AT-8A_Hon_CCH_UPry'!C14</f>
        <v>1258</v>
      </c>
      <c r="I15" s="401">
        <f>'AT-8A_Hon_CCH_UPry'!D14</f>
        <v>1260</v>
      </c>
      <c r="J15" s="401">
        <f t="shared" si="2"/>
        <v>2</v>
      </c>
      <c r="K15" s="401">
        <f t="shared" si="3"/>
        <v>3594</v>
      </c>
      <c r="L15" s="401"/>
      <c r="M15" s="401">
        <f>AT_19_Impl_Agency!G14</f>
        <v>0</v>
      </c>
      <c r="N15" s="401">
        <f t="shared" si="4"/>
        <v>3594</v>
      </c>
      <c r="O15" s="474">
        <f t="shared" si="5"/>
        <v>359.4</v>
      </c>
    </row>
    <row r="16" spans="1:29" ht="12.75" x14ac:dyDescent="0.2">
      <c r="A16" s="379">
        <f>AT3A_Schools_PS!A15</f>
        <v>6</v>
      </c>
      <c r="B16" s="379" t="str">
        <f>AT3A_Schools_PS!B15</f>
        <v>06-AZAMGARH</v>
      </c>
      <c r="C16" s="401">
        <f>'AT4_enrolment vs availed_PY'!H15</f>
        <v>283186</v>
      </c>
      <c r="D16" s="401">
        <f>'AT-8_Hon_CCH_Pry'!C15</f>
        <v>6795</v>
      </c>
      <c r="E16" s="401">
        <f>'AT-8_Hon_CCH_Pry'!D15</f>
        <v>6535</v>
      </c>
      <c r="F16" s="401">
        <f t="shared" si="1"/>
        <v>0</v>
      </c>
      <c r="G16" s="401">
        <f>'AT4A_enrolment vs availed_UPY'!H15</f>
        <v>138301</v>
      </c>
      <c r="H16" s="401">
        <f>'AT-8A_Hon_CCH_UPry'!C15</f>
        <v>3111</v>
      </c>
      <c r="I16" s="401">
        <f>'AT-8A_Hon_CCH_UPry'!D15</f>
        <v>3063</v>
      </c>
      <c r="J16" s="401">
        <f t="shared" si="2"/>
        <v>0</v>
      </c>
      <c r="K16" s="401">
        <f t="shared" si="3"/>
        <v>9598</v>
      </c>
      <c r="L16" s="401"/>
      <c r="M16" s="401">
        <f>AT_19_Impl_Agency!G15</f>
        <v>0</v>
      </c>
      <c r="N16" s="401">
        <f t="shared" si="4"/>
        <v>9598</v>
      </c>
      <c r="O16" s="474">
        <f t="shared" si="5"/>
        <v>959.8</v>
      </c>
    </row>
    <row r="17" spans="1:15" ht="12.75" x14ac:dyDescent="0.2">
      <c r="A17" s="379">
        <f>AT3A_Schools_PS!A16</f>
        <v>7</v>
      </c>
      <c r="B17" s="379" t="str">
        <f>AT3A_Schools_PS!B16</f>
        <v>07-BADAUN</v>
      </c>
      <c r="C17" s="401">
        <f>'AT4_enrolment vs availed_PY'!H16</f>
        <v>245300</v>
      </c>
      <c r="D17" s="401">
        <f>'AT-8_Hon_CCH_Pry'!C16</f>
        <v>4568</v>
      </c>
      <c r="E17" s="401">
        <f>'AT-8_Hon_CCH_Pry'!D16</f>
        <v>4577</v>
      </c>
      <c r="F17" s="401">
        <f t="shared" si="1"/>
        <v>9</v>
      </c>
      <c r="G17" s="401">
        <f>'AT4A_enrolment vs availed_UPY'!H16</f>
        <v>95031</v>
      </c>
      <c r="H17" s="401">
        <f>'AT-8A_Hon_CCH_UPry'!C16</f>
        <v>1537</v>
      </c>
      <c r="I17" s="401">
        <f>'AT-8A_Hon_CCH_UPry'!D16</f>
        <v>1530</v>
      </c>
      <c r="J17" s="401">
        <f t="shared" si="2"/>
        <v>0</v>
      </c>
      <c r="K17" s="401">
        <f t="shared" si="3"/>
        <v>6107</v>
      </c>
      <c r="L17" s="401"/>
      <c r="M17" s="401">
        <f>AT_19_Impl_Agency!G16</f>
        <v>0</v>
      </c>
      <c r="N17" s="401">
        <f t="shared" si="4"/>
        <v>6107</v>
      </c>
      <c r="O17" s="474">
        <f t="shared" si="5"/>
        <v>610.70000000000005</v>
      </c>
    </row>
    <row r="18" spans="1:15" ht="12.75" x14ac:dyDescent="0.2">
      <c r="A18" s="379">
        <f>AT3A_Schools_PS!A17</f>
        <v>8</v>
      </c>
      <c r="B18" s="379" t="str">
        <f>AT3A_Schools_PS!B17</f>
        <v>08-BAGHPAT</v>
      </c>
      <c r="C18" s="401">
        <f>'AT4_enrolment vs availed_PY'!H17</f>
        <v>57233</v>
      </c>
      <c r="D18" s="401">
        <f>'AT-8_Hon_CCH_Pry'!C17</f>
        <v>1259</v>
      </c>
      <c r="E18" s="401">
        <f>'AT-8_Hon_CCH_Pry'!D17</f>
        <v>1255</v>
      </c>
      <c r="F18" s="401">
        <f t="shared" si="1"/>
        <v>0</v>
      </c>
      <c r="G18" s="401">
        <f>'AT4A_enrolment vs availed_UPY'!H17</f>
        <v>34378</v>
      </c>
      <c r="H18" s="401">
        <f>'AT-8A_Hon_CCH_UPry'!C17</f>
        <v>445</v>
      </c>
      <c r="I18" s="401">
        <f>'AT-8A_Hon_CCH_UPry'!D17</f>
        <v>445</v>
      </c>
      <c r="J18" s="401">
        <f t="shared" si="2"/>
        <v>0</v>
      </c>
      <c r="K18" s="401">
        <f t="shared" si="3"/>
        <v>1700</v>
      </c>
      <c r="L18" s="401"/>
      <c r="M18" s="401">
        <f>AT_19_Impl_Agency!G17</f>
        <v>66</v>
      </c>
      <c r="N18" s="401">
        <f t="shared" si="4"/>
        <v>1766</v>
      </c>
      <c r="O18" s="474">
        <f t="shared" si="5"/>
        <v>176.6</v>
      </c>
    </row>
    <row r="19" spans="1:15" ht="12.75" x14ac:dyDescent="0.2">
      <c r="A19" s="379">
        <f>AT3A_Schools_PS!A18</f>
        <v>9</v>
      </c>
      <c r="B19" s="379" t="str">
        <f>AT3A_Schools_PS!B18</f>
        <v>09-BAHRAICH</v>
      </c>
      <c r="C19" s="401">
        <f>'AT4_enrolment vs availed_PY'!H18</f>
        <v>337749</v>
      </c>
      <c r="D19" s="401">
        <f>'AT-8_Hon_CCH_Pry'!C18</f>
        <v>7556</v>
      </c>
      <c r="E19" s="401">
        <f>'AT-8_Hon_CCH_Pry'!D18</f>
        <v>7479</v>
      </c>
      <c r="F19" s="401">
        <f t="shared" si="1"/>
        <v>0</v>
      </c>
      <c r="G19" s="401">
        <f>'AT4A_enrolment vs availed_UPY'!H18</f>
        <v>110519</v>
      </c>
      <c r="H19" s="401">
        <f>'AT-8A_Hon_CCH_UPry'!C18</f>
        <v>2598</v>
      </c>
      <c r="I19" s="401">
        <f>'AT-8A_Hon_CCH_UPry'!D18</f>
        <v>2565</v>
      </c>
      <c r="J19" s="401">
        <f t="shared" si="2"/>
        <v>0</v>
      </c>
      <c r="K19" s="401">
        <f t="shared" si="3"/>
        <v>10044</v>
      </c>
      <c r="L19" s="401"/>
      <c r="M19" s="401">
        <f>AT_19_Impl_Agency!G18</f>
        <v>0</v>
      </c>
      <c r="N19" s="401">
        <f t="shared" si="4"/>
        <v>10044</v>
      </c>
      <c r="O19" s="474">
        <f t="shared" si="5"/>
        <v>1004.4</v>
      </c>
    </row>
    <row r="20" spans="1:15" ht="12.75" x14ac:dyDescent="0.2">
      <c r="A20" s="379">
        <f>AT3A_Schools_PS!A19</f>
        <v>10</v>
      </c>
      <c r="B20" s="379" t="str">
        <f>AT3A_Schools_PS!B19</f>
        <v>10-BALLIA</v>
      </c>
      <c r="C20" s="401">
        <f>'AT4_enrolment vs availed_PY'!H19</f>
        <v>222779</v>
      </c>
      <c r="D20" s="401">
        <f>'AT-8_Hon_CCH_Pry'!C19</f>
        <v>5727</v>
      </c>
      <c r="E20" s="401">
        <f>'AT-8_Hon_CCH_Pry'!D19</f>
        <v>5476</v>
      </c>
      <c r="F20" s="401">
        <f t="shared" si="1"/>
        <v>0</v>
      </c>
      <c r="G20" s="401">
        <f>'AT4A_enrolment vs availed_UPY'!H19</f>
        <v>85498</v>
      </c>
      <c r="H20" s="401">
        <f>'AT-8A_Hon_CCH_UPry'!C19</f>
        <v>1815</v>
      </c>
      <c r="I20" s="401">
        <f>'AT-8A_Hon_CCH_UPry'!D19</f>
        <v>1871</v>
      </c>
      <c r="J20" s="401">
        <f t="shared" si="2"/>
        <v>56</v>
      </c>
      <c r="K20" s="401">
        <f t="shared" si="3"/>
        <v>7347</v>
      </c>
      <c r="L20" s="401"/>
      <c r="M20" s="401">
        <f>AT_19_Impl_Agency!G19</f>
        <v>0</v>
      </c>
      <c r="N20" s="401">
        <f t="shared" si="4"/>
        <v>7347</v>
      </c>
      <c r="O20" s="474">
        <f t="shared" si="5"/>
        <v>734.7</v>
      </c>
    </row>
    <row r="21" spans="1:15" ht="12.75" x14ac:dyDescent="0.2">
      <c r="A21" s="379">
        <f>AT3A_Schools_PS!A20</f>
        <v>11</v>
      </c>
      <c r="B21" s="379" t="str">
        <f>AT3A_Schools_PS!B20</f>
        <v>11-BALRAMPUR</v>
      </c>
      <c r="C21" s="401">
        <f>'AT4_enrolment vs availed_PY'!H20</f>
        <v>187057</v>
      </c>
      <c r="D21" s="401">
        <f>'AT-8_Hon_CCH_Pry'!C20</f>
        <v>3588</v>
      </c>
      <c r="E21" s="401">
        <f>'AT-8_Hon_CCH_Pry'!D20</f>
        <v>3588</v>
      </c>
      <c r="F21" s="401">
        <f t="shared" si="1"/>
        <v>0</v>
      </c>
      <c r="G21" s="401">
        <f>'AT4A_enrolment vs availed_UPY'!H20</f>
        <v>55090</v>
      </c>
      <c r="H21" s="401">
        <f>'AT-8A_Hon_CCH_UPry'!C20</f>
        <v>1283</v>
      </c>
      <c r="I21" s="401">
        <f>'AT-8A_Hon_CCH_UPry'!D20</f>
        <v>1283</v>
      </c>
      <c r="J21" s="401">
        <f t="shared" si="2"/>
        <v>0</v>
      </c>
      <c r="K21" s="401">
        <f t="shared" si="3"/>
        <v>4871</v>
      </c>
      <c r="L21" s="401"/>
      <c r="M21" s="401">
        <f>AT_19_Impl_Agency!G20</f>
        <v>0</v>
      </c>
      <c r="N21" s="401">
        <f t="shared" si="4"/>
        <v>4871</v>
      </c>
      <c r="O21" s="474">
        <f t="shared" si="5"/>
        <v>487.1</v>
      </c>
    </row>
    <row r="22" spans="1:15" ht="12.75" x14ac:dyDescent="0.2">
      <c r="A22" s="379">
        <f>AT3A_Schools_PS!A21</f>
        <v>12</v>
      </c>
      <c r="B22" s="379" t="str">
        <f>AT3A_Schools_PS!B21</f>
        <v>12-BANDA</v>
      </c>
      <c r="C22" s="401">
        <f>'AT4_enrolment vs availed_PY'!H21</f>
        <v>157110</v>
      </c>
      <c r="D22" s="401">
        <f>'AT-8_Hon_CCH_Pry'!C21</f>
        <v>3660</v>
      </c>
      <c r="E22" s="401">
        <f>'AT-8_Hon_CCH_Pry'!D21</f>
        <v>3587</v>
      </c>
      <c r="F22" s="401">
        <f t="shared" si="1"/>
        <v>0</v>
      </c>
      <c r="G22" s="401">
        <f>'AT4A_enrolment vs availed_UPY'!H21</f>
        <v>75946</v>
      </c>
      <c r="H22" s="401">
        <f>'AT-8A_Hon_CCH_UPry'!C21</f>
        <v>1795</v>
      </c>
      <c r="I22" s="401">
        <f>'AT-8A_Hon_CCH_UPry'!D21</f>
        <v>1781</v>
      </c>
      <c r="J22" s="401">
        <f t="shared" si="2"/>
        <v>0</v>
      </c>
      <c r="K22" s="401">
        <f t="shared" si="3"/>
        <v>5368</v>
      </c>
      <c r="L22" s="401">
        <v>1</v>
      </c>
      <c r="M22" s="401">
        <f>AT_19_Impl_Agency!G21</f>
        <v>0</v>
      </c>
      <c r="N22" s="401">
        <f t="shared" si="4"/>
        <v>5369</v>
      </c>
      <c r="O22" s="474">
        <f t="shared" si="5"/>
        <v>536.9</v>
      </c>
    </row>
    <row r="23" spans="1:15" ht="12.75" x14ac:dyDescent="0.2">
      <c r="A23" s="379">
        <f>AT3A_Schools_PS!A22</f>
        <v>13</v>
      </c>
      <c r="B23" s="379" t="str">
        <f>AT3A_Schools_PS!B22</f>
        <v>13-BARABANKI</v>
      </c>
      <c r="C23" s="401">
        <f>'AT4_enrolment vs availed_PY'!H22</f>
        <v>251732</v>
      </c>
      <c r="D23" s="401">
        <f>'AT-8_Hon_CCH_Pry'!C22</f>
        <v>5754</v>
      </c>
      <c r="E23" s="401">
        <f>'AT-8_Hon_CCH_Pry'!D22</f>
        <v>5596</v>
      </c>
      <c r="F23" s="401">
        <f t="shared" si="1"/>
        <v>0</v>
      </c>
      <c r="G23" s="401">
        <f>'AT4A_enrolment vs availed_UPY'!H22</f>
        <v>105081</v>
      </c>
      <c r="H23" s="401">
        <f>'AT-8A_Hon_CCH_UPry'!C22</f>
        <v>2348</v>
      </c>
      <c r="I23" s="401">
        <f>'AT-8A_Hon_CCH_UPry'!D22</f>
        <v>2283</v>
      </c>
      <c r="J23" s="401">
        <f t="shared" si="2"/>
        <v>0</v>
      </c>
      <c r="K23" s="401">
        <f t="shared" si="3"/>
        <v>7879</v>
      </c>
      <c r="L23" s="401">
        <v>47</v>
      </c>
      <c r="M23" s="401">
        <f>AT_19_Impl_Agency!G22</f>
        <v>0</v>
      </c>
      <c r="N23" s="401">
        <f t="shared" si="4"/>
        <v>7926</v>
      </c>
      <c r="O23" s="474">
        <f t="shared" si="5"/>
        <v>792.6</v>
      </c>
    </row>
    <row r="24" spans="1:15" ht="12.75" x14ac:dyDescent="0.2">
      <c r="A24" s="379">
        <f>AT3A_Schools_PS!A23</f>
        <v>14</v>
      </c>
      <c r="B24" s="379" t="str">
        <f>AT3A_Schools_PS!B23</f>
        <v>14-BAREILY</v>
      </c>
      <c r="C24" s="401">
        <f>'AT4_enrolment vs availed_PY'!H23</f>
        <v>248989</v>
      </c>
      <c r="D24" s="401">
        <f>'AT-8_Hon_CCH_Pry'!C23</f>
        <v>4959</v>
      </c>
      <c r="E24" s="401">
        <f>'AT-8_Hon_CCH_Pry'!D23</f>
        <v>4922</v>
      </c>
      <c r="F24" s="401">
        <f t="shared" si="1"/>
        <v>0</v>
      </c>
      <c r="G24" s="401">
        <f>'AT4A_enrolment vs availed_UPY'!H23</f>
        <v>105723</v>
      </c>
      <c r="H24" s="401">
        <f>'AT-8A_Hon_CCH_UPry'!C23</f>
        <v>1814</v>
      </c>
      <c r="I24" s="401">
        <f>'AT-8A_Hon_CCH_UPry'!D23</f>
        <v>1853</v>
      </c>
      <c r="J24" s="401">
        <f t="shared" si="2"/>
        <v>39</v>
      </c>
      <c r="K24" s="401">
        <f t="shared" si="3"/>
        <v>6775</v>
      </c>
      <c r="L24" s="401"/>
      <c r="M24" s="401">
        <f>AT_19_Impl_Agency!G23</f>
        <v>357</v>
      </c>
      <c r="N24" s="401">
        <f t="shared" si="4"/>
        <v>7132</v>
      </c>
      <c r="O24" s="474">
        <f t="shared" si="5"/>
        <v>713.2</v>
      </c>
    </row>
    <row r="25" spans="1:15" ht="12.75" x14ac:dyDescent="0.2">
      <c r="A25" s="379">
        <f>AT3A_Schools_PS!A24</f>
        <v>15</v>
      </c>
      <c r="B25" s="379" t="str">
        <f>AT3A_Schools_PS!B24</f>
        <v>15-BASTI</v>
      </c>
      <c r="C25" s="401">
        <f>'AT4_enrolment vs availed_PY'!H24</f>
        <v>148060</v>
      </c>
      <c r="D25" s="401">
        <f>'AT-8_Hon_CCH_Pry'!C24</f>
        <v>4117</v>
      </c>
      <c r="E25" s="401">
        <f>'AT-8_Hon_CCH_Pry'!D24</f>
        <v>3959</v>
      </c>
      <c r="F25" s="401">
        <f t="shared" si="1"/>
        <v>0</v>
      </c>
      <c r="G25" s="401">
        <f>'AT4A_enrolment vs availed_UPY'!H24</f>
        <v>76877</v>
      </c>
      <c r="H25" s="401">
        <f>'AT-8A_Hon_CCH_UPry'!C24</f>
        <v>1848</v>
      </c>
      <c r="I25" s="401">
        <f>'AT-8A_Hon_CCH_UPry'!D24</f>
        <v>1819</v>
      </c>
      <c r="J25" s="401">
        <f t="shared" si="2"/>
        <v>0</v>
      </c>
      <c r="K25" s="401">
        <f t="shared" si="3"/>
        <v>5778</v>
      </c>
      <c r="L25" s="401"/>
      <c r="M25" s="401">
        <f>AT_19_Impl_Agency!G24</f>
        <v>0</v>
      </c>
      <c r="N25" s="401">
        <f t="shared" si="4"/>
        <v>5778</v>
      </c>
      <c r="O25" s="474">
        <f t="shared" si="5"/>
        <v>577.79999999999995</v>
      </c>
    </row>
    <row r="26" spans="1:15" ht="12.75" x14ac:dyDescent="0.2">
      <c r="A26" s="379">
        <f>AT3A_Schools_PS!A25</f>
        <v>16</v>
      </c>
      <c r="B26" s="379" t="str">
        <f>AT3A_Schools_PS!B25</f>
        <v>16-BHADOHI</v>
      </c>
      <c r="C26" s="401">
        <f>'AT4_enrolment vs availed_PY'!H25</f>
        <v>104518</v>
      </c>
      <c r="D26" s="401">
        <f>'AT-8_Hon_CCH_Pry'!C25</f>
        <v>1992</v>
      </c>
      <c r="E26" s="401">
        <f>'AT-8_Hon_CCH_Pry'!D25</f>
        <v>1995</v>
      </c>
      <c r="F26" s="401">
        <f t="shared" si="1"/>
        <v>3</v>
      </c>
      <c r="G26" s="401">
        <f>'AT4A_enrolment vs availed_UPY'!H25</f>
        <v>46343</v>
      </c>
      <c r="H26" s="401">
        <f>'AT-8A_Hon_CCH_UPry'!C25</f>
        <v>1088</v>
      </c>
      <c r="I26" s="401">
        <f>'AT-8A_Hon_CCH_UPry'!D25</f>
        <v>1088</v>
      </c>
      <c r="J26" s="401">
        <f t="shared" si="2"/>
        <v>0</v>
      </c>
      <c r="K26" s="401">
        <f t="shared" si="3"/>
        <v>3083</v>
      </c>
      <c r="L26" s="401"/>
      <c r="M26" s="401">
        <f>AT_19_Impl_Agency!G25</f>
        <v>0</v>
      </c>
      <c r="N26" s="401">
        <f t="shared" si="4"/>
        <v>3083</v>
      </c>
      <c r="O26" s="474">
        <f t="shared" si="5"/>
        <v>308.3</v>
      </c>
    </row>
    <row r="27" spans="1:15" ht="12.75" x14ac:dyDescent="0.2">
      <c r="A27" s="379">
        <f>AT3A_Schools_PS!A26</f>
        <v>17</v>
      </c>
      <c r="B27" s="379" t="str">
        <f>AT3A_Schools_PS!B26</f>
        <v>17-BIJNOUR</v>
      </c>
      <c r="C27" s="401">
        <f>'AT4_enrolment vs availed_PY'!H26</f>
        <v>138817</v>
      </c>
      <c r="D27" s="401">
        <f>'AT-8_Hon_CCH_Pry'!C26</f>
        <v>3904</v>
      </c>
      <c r="E27" s="401">
        <f>'AT-8_Hon_CCH_Pry'!D26</f>
        <v>3896</v>
      </c>
      <c r="F27" s="401">
        <f t="shared" si="1"/>
        <v>0</v>
      </c>
      <c r="G27" s="401">
        <f>'AT4A_enrolment vs availed_UPY'!H26</f>
        <v>90470</v>
      </c>
      <c r="H27" s="401">
        <f>'AT-8A_Hon_CCH_UPry'!C26</f>
        <v>2071</v>
      </c>
      <c r="I27" s="401">
        <f>'AT-8A_Hon_CCH_UPry'!D26</f>
        <v>2062</v>
      </c>
      <c r="J27" s="401">
        <f t="shared" si="2"/>
        <v>0</v>
      </c>
      <c r="K27" s="401">
        <f t="shared" si="3"/>
        <v>5958</v>
      </c>
      <c r="L27" s="401"/>
      <c r="M27" s="401">
        <f>AT_19_Impl_Agency!G26</f>
        <v>237</v>
      </c>
      <c r="N27" s="401">
        <f t="shared" si="4"/>
        <v>6195</v>
      </c>
      <c r="O27" s="474">
        <f t="shared" si="5"/>
        <v>619.5</v>
      </c>
    </row>
    <row r="28" spans="1:15" ht="12.75" x14ac:dyDescent="0.2">
      <c r="A28" s="379">
        <f>AT3A_Schools_PS!A27</f>
        <v>18</v>
      </c>
      <c r="B28" s="379" t="str">
        <f>AT3A_Schools_PS!B27</f>
        <v>18-BULANDSHAHAR</v>
      </c>
      <c r="C28" s="401">
        <f>'AT4_enrolment vs availed_PY'!H27</f>
        <v>172404</v>
      </c>
      <c r="D28" s="401">
        <f>'AT-8_Hon_CCH_Pry'!C27</f>
        <v>3574</v>
      </c>
      <c r="E28" s="401">
        <f>'AT-8_Hon_CCH_Pry'!D27</f>
        <v>3800</v>
      </c>
      <c r="F28" s="401">
        <f t="shared" si="1"/>
        <v>226</v>
      </c>
      <c r="G28" s="401">
        <f>'AT4A_enrolment vs availed_UPY'!H27</f>
        <v>96797</v>
      </c>
      <c r="H28" s="401">
        <f>'AT-8A_Hon_CCH_UPry'!C27</f>
        <v>1377</v>
      </c>
      <c r="I28" s="401">
        <f>'AT-8A_Hon_CCH_UPry'!D27</f>
        <v>1519</v>
      </c>
      <c r="J28" s="401">
        <f t="shared" si="2"/>
        <v>142</v>
      </c>
      <c r="K28" s="401">
        <f t="shared" si="3"/>
        <v>5319</v>
      </c>
      <c r="L28" s="401">
        <v>655</v>
      </c>
      <c r="M28" s="401">
        <f>AT_19_Impl_Agency!G27</f>
        <v>0</v>
      </c>
      <c r="N28" s="401">
        <f t="shared" si="4"/>
        <v>5974</v>
      </c>
      <c r="O28" s="474">
        <f t="shared" si="5"/>
        <v>597.4</v>
      </c>
    </row>
    <row r="29" spans="1:15" ht="12.75" x14ac:dyDescent="0.2">
      <c r="A29" s="379">
        <f>AT3A_Schools_PS!A28</f>
        <v>19</v>
      </c>
      <c r="B29" s="379" t="str">
        <f>AT3A_Schools_PS!B28</f>
        <v>19-CHANDAULI</v>
      </c>
      <c r="C29" s="401">
        <f>'AT4_enrolment vs availed_PY'!H28</f>
        <v>151828</v>
      </c>
      <c r="D29" s="401">
        <f>'AT-8_Hon_CCH_Pry'!C28</f>
        <v>3028</v>
      </c>
      <c r="E29" s="401">
        <f>'AT-8_Hon_CCH_Pry'!D28</f>
        <v>3000</v>
      </c>
      <c r="F29" s="401">
        <f t="shared" si="1"/>
        <v>0</v>
      </c>
      <c r="G29" s="401">
        <f>'AT4A_enrolment vs availed_UPY'!H28</f>
        <v>77352</v>
      </c>
      <c r="H29" s="401">
        <f>'AT-8A_Hon_CCH_UPry'!C28</f>
        <v>1532</v>
      </c>
      <c r="I29" s="401">
        <f>'AT-8A_Hon_CCH_UPry'!D28</f>
        <v>1515</v>
      </c>
      <c r="J29" s="401">
        <f t="shared" si="2"/>
        <v>0</v>
      </c>
      <c r="K29" s="401">
        <f t="shared" si="3"/>
        <v>4515</v>
      </c>
      <c r="L29" s="401"/>
      <c r="M29" s="401">
        <f>AT_19_Impl_Agency!G28</f>
        <v>18</v>
      </c>
      <c r="N29" s="401">
        <f t="shared" si="4"/>
        <v>4533</v>
      </c>
      <c r="O29" s="474">
        <f t="shared" si="5"/>
        <v>453.3</v>
      </c>
    </row>
    <row r="30" spans="1:15" ht="12.75" x14ac:dyDescent="0.2">
      <c r="A30" s="379">
        <f>AT3A_Schools_PS!A29</f>
        <v>20</v>
      </c>
      <c r="B30" s="379" t="str">
        <f>AT3A_Schools_PS!B29</f>
        <v>20-CHITRAKOOT</v>
      </c>
      <c r="C30" s="401">
        <f>'AT4_enrolment vs availed_PY'!H29</f>
        <v>96126</v>
      </c>
      <c r="D30" s="401">
        <f>'AT-8_Hon_CCH_Pry'!C29</f>
        <v>2437</v>
      </c>
      <c r="E30" s="401">
        <f>'AT-8_Hon_CCH_Pry'!D29</f>
        <v>2413</v>
      </c>
      <c r="F30" s="401">
        <f t="shared" si="1"/>
        <v>0</v>
      </c>
      <c r="G30" s="401">
        <f>'AT4A_enrolment vs availed_UPY'!H29</f>
        <v>46746</v>
      </c>
      <c r="H30" s="401">
        <f>'AT-8A_Hon_CCH_UPry'!C29</f>
        <v>1148</v>
      </c>
      <c r="I30" s="401">
        <f>'AT-8A_Hon_CCH_UPry'!D29</f>
        <v>1164</v>
      </c>
      <c r="J30" s="401">
        <f t="shared" si="2"/>
        <v>16</v>
      </c>
      <c r="K30" s="401">
        <f t="shared" si="3"/>
        <v>3577</v>
      </c>
      <c r="L30" s="401"/>
      <c r="M30" s="401">
        <f>AT_19_Impl_Agency!G29</f>
        <v>0</v>
      </c>
      <c r="N30" s="401">
        <f t="shared" si="4"/>
        <v>3577</v>
      </c>
      <c r="O30" s="474">
        <f t="shared" si="5"/>
        <v>357.7</v>
      </c>
    </row>
    <row r="31" spans="1:15" ht="12.75" x14ac:dyDescent="0.2">
      <c r="A31" s="379">
        <f>AT3A_Schools_PS!A30</f>
        <v>21</v>
      </c>
      <c r="B31" s="379" t="str">
        <f>AT3A_Schools_PS!B30</f>
        <v>21-AMETHI</v>
      </c>
      <c r="C31" s="401">
        <f>'AT4_enrolment vs availed_PY'!H30</f>
        <v>123823</v>
      </c>
      <c r="D31" s="401">
        <f>'AT-8_Hon_CCH_Pry'!C30</f>
        <v>3278</v>
      </c>
      <c r="E31" s="401">
        <f>'AT-8_Hon_CCH_Pry'!D30</f>
        <v>3176</v>
      </c>
      <c r="F31" s="401">
        <f t="shared" si="1"/>
        <v>0</v>
      </c>
      <c r="G31" s="401">
        <f>'AT4A_enrolment vs availed_UPY'!H30</f>
        <v>51267</v>
      </c>
      <c r="H31" s="401">
        <f>'AT-8A_Hon_CCH_UPry'!C30</f>
        <v>1204</v>
      </c>
      <c r="I31" s="401">
        <f>'AT-8A_Hon_CCH_UPry'!D30</f>
        <v>1200</v>
      </c>
      <c r="J31" s="401">
        <f t="shared" si="2"/>
        <v>0</v>
      </c>
      <c r="K31" s="401">
        <f t="shared" si="3"/>
        <v>4376</v>
      </c>
      <c r="L31" s="401">
        <v>3</v>
      </c>
      <c r="M31" s="401">
        <f>AT_19_Impl_Agency!G30</f>
        <v>0</v>
      </c>
      <c r="N31" s="401">
        <f t="shared" si="4"/>
        <v>4379</v>
      </c>
      <c r="O31" s="474">
        <f t="shared" si="5"/>
        <v>437.9</v>
      </c>
    </row>
    <row r="32" spans="1:15" ht="12.75" x14ac:dyDescent="0.2">
      <c r="A32" s="379">
        <f>AT3A_Schools_PS!A31</f>
        <v>22</v>
      </c>
      <c r="B32" s="379" t="str">
        <f>AT3A_Schools_PS!B31</f>
        <v>22-DEORIA</v>
      </c>
      <c r="C32" s="401">
        <f>'AT4_enrolment vs availed_PY'!H31</f>
        <v>194537</v>
      </c>
      <c r="D32" s="401">
        <f>'AT-8_Hon_CCH_Pry'!C31</f>
        <v>5020</v>
      </c>
      <c r="E32" s="401">
        <f>'AT-8_Hon_CCH_Pry'!D31</f>
        <v>4790</v>
      </c>
      <c r="F32" s="401">
        <f t="shared" si="1"/>
        <v>0</v>
      </c>
      <c r="G32" s="401">
        <f>'AT4A_enrolment vs availed_UPY'!H31</f>
        <v>98084</v>
      </c>
      <c r="H32" s="401">
        <f>'AT-8A_Hon_CCH_UPry'!C31</f>
        <v>2112</v>
      </c>
      <c r="I32" s="401">
        <f>'AT-8A_Hon_CCH_UPry'!D31</f>
        <v>2243</v>
      </c>
      <c r="J32" s="401">
        <f t="shared" si="2"/>
        <v>131</v>
      </c>
      <c r="K32" s="401">
        <f t="shared" si="3"/>
        <v>7033</v>
      </c>
      <c r="L32" s="401">
        <v>6</v>
      </c>
      <c r="M32" s="401">
        <f>AT_19_Impl_Agency!G31</f>
        <v>0</v>
      </c>
      <c r="N32" s="401">
        <f t="shared" si="4"/>
        <v>7039</v>
      </c>
      <c r="O32" s="474">
        <f t="shared" si="5"/>
        <v>703.9</v>
      </c>
    </row>
    <row r="33" spans="1:15" ht="12.75" x14ac:dyDescent="0.2">
      <c r="A33" s="379">
        <f>AT3A_Schools_PS!A32</f>
        <v>23</v>
      </c>
      <c r="B33" s="379" t="str">
        <f>AT3A_Schools_PS!B32</f>
        <v>23-ETAH</v>
      </c>
      <c r="C33" s="401">
        <f>'AT4_enrolment vs availed_PY'!H32</f>
        <v>112978</v>
      </c>
      <c r="D33" s="401">
        <f>'AT-8_Hon_CCH_Pry'!C32</f>
        <v>3078</v>
      </c>
      <c r="E33" s="401">
        <f>'AT-8_Hon_CCH_Pry'!D32</f>
        <v>3066</v>
      </c>
      <c r="F33" s="401">
        <f t="shared" si="1"/>
        <v>0</v>
      </c>
      <c r="G33" s="401">
        <f>'AT4A_enrolment vs availed_UPY'!H32</f>
        <v>51010</v>
      </c>
      <c r="H33" s="401">
        <f>'AT-8A_Hon_CCH_UPry'!C32</f>
        <v>1345</v>
      </c>
      <c r="I33" s="401">
        <f>'AT-8A_Hon_CCH_UPry'!D32</f>
        <v>1347</v>
      </c>
      <c r="J33" s="401">
        <f t="shared" si="2"/>
        <v>2</v>
      </c>
      <c r="K33" s="401">
        <f t="shared" si="3"/>
        <v>4413</v>
      </c>
      <c r="L33" s="401"/>
      <c r="M33" s="401">
        <f>AT_19_Impl_Agency!G32</f>
        <v>0</v>
      </c>
      <c r="N33" s="401">
        <f t="shared" si="4"/>
        <v>4413</v>
      </c>
      <c r="O33" s="474">
        <f t="shared" si="5"/>
        <v>441.3</v>
      </c>
    </row>
    <row r="34" spans="1:15" ht="12.75" x14ac:dyDescent="0.2">
      <c r="A34" s="379">
        <f>AT3A_Schools_PS!A33</f>
        <v>24</v>
      </c>
      <c r="B34" s="379" t="str">
        <f>AT3A_Schools_PS!B33</f>
        <v>24-FAIZABAD</v>
      </c>
      <c r="C34" s="401">
        <f>'AT4_enrolment vs availed_PY'!H33</f>
        <v>153504</v>
      </c>
      <c r="D34" s="401">
        <f>'AT-8_Hon_CCH_Pry'!C33</f>
        <v>4034</v>
      </c>
      <c r="E34" s="401">
        <f>'AT-8_Hon_CCH_Pry'!D33</f>
        <v>4020</v>
      </c>
      <c r="F34" s="401">
        <f t="shared" si="1"/>
        <v>0</v>
      </c>
      <c r="G34" s="401">
        <f>'AT4A_enrolment vs availed_UPY'!H33</f>
        <v>76890</v>
      </c>
      <c r="H34" s="401">
        <f>'AT-8A_Hon_CCH_UPry'!C33</f>
        <v>1672</v>
      </c>
      <c r="I34" s="401">
        <f>'AT-8A_Hon_CCH_UPry'!D33</f>
        <v>1664</v>
      </c>
      <c r="J34" s="401">
        <f t="shared" si="2"/>
        <v>0</v>
      </c>
      <c r="K34" s="401">
        <f t="shared" si="3"/>
        <v>5684</v>
      </c>
      <c r="L34" s="401"/>
      <c r="M34" s="401">
        <f>AT_19_Impl_Agency!G33</f>
        <v>0</v>
      </c>
      <c r="N34" s="401">
        <f t="shared" si="4"/>
        <v>5684</v>
      </c>
      <c r="O34" s="474">
        <f t="shared" si="5"/>
        <v>568.4</v>
      </c>
    </row>
    <row r="35" spans="1:15" ht="12.75" x14ac:dyDescent="0.2">
      <c r="A35" s="379">
        <f>AT3A_Schools_PS!A34</f>
        <v>25</v>
      </c>
      <c r="B35" s="379" t="str">
        <f>AT3A_Schools_PS!B34</f>
        <v>25-FARRUKHABAD</v>
      </c>
      <c r="C35" s="401">
        <f>'AT4_enrolment vs availed_PY'!H34</f>
        <v>126198</v>
      </c>
      <c r="D35" s="401">
        <f>'AT-8_Hon_CCH_Pry'!C34</f>
        <v>3140</v>
      </c>
      <c r="E35" s="401">
        <f>'AT-8_Hon_CCH_Pry'!D34</f>
        <v>3040</v>
      </c>
      <c r="F35" s="401">
        <f t="shared" si="1"/>
        <v>0</v>
      </c>
      <c r="G35" s="401">
        <f>'AT4A_enrolment vs availed_UPY'!H34</f>
        <v>58644</v>
      </c>
      <c r="H35" s="401">
        <f>'AT-8A_Hon_CCH_UPry'!C34</f>
        <v>1486</v>
      </c>
      <c r="I35" s="401">
        <f>'AT-8A_Hon_CCH_UPry'!D34</f>
        <v>1457</v>
      </c>
      <c r="J35" s="401">
        <f t="shared" si="2"/>
        <v>0</v>
      </c>
      <c r="K35" s="401">
        <f t="shared" si="3"/>
        <v>4497</v>
      </c>
      <c r="L35" s="401"/>
      <c r="M35" s="401">
        <f>AT_19_Impl_Agency!G34</f>
        <v>0</v>
      </c>
      <c r="N35" s="401">
        <f t="shared" si="4"/>
        <v>4497</v>
      </c>
      <c r="O35" s="474">
        <f t="shared" si="5"/>
        <v>449.7</v>
      </c>
    </row>
    <row r="36" spans="1:15" ht="12.75" x14ac:dyDescent="0.2">
      <c r="A36" s="379">
        <f>AT3A_Schools_PS!A35</f>
        <v>26</v>
      </c>
      <c r="B36" s="379" t="str">
        <f>AT3A_Schools_PS!B35</f>
        <v>26-FATEHPUR</v>
      </c>
      <c r="C36" s="401">
        <f>'AT4_enrolment vs availed_PY'!H35</f>
        <v>175169</v>
      </c>
      <c r="D36" s="401">
        <f>'AT-8_Hon_CCH_Pry'!C35</f>
        <v>4640</v>
      </c>
      <c r="E36" s="401">
        <f>'AT-8_Hon_CCH_Pry'!D35</f>
        <v>4574</v>
      </c>
      <c r="F36" s="401">
        <f t="shared" si="1"/>
        <v>0</v>
      </c>
      <c r="G36" s="401">
        <f>'AT4A_enrolment vs availed_UPY'!H35</f>
        <v>76093</v>
      </c>
      <c r="H36" s="401">
        <f>'AT-8A_Hon_CCH_UPry'!C35</f>
        <v>2016</v>
      </c>
      <c r="I36" s="401">
        <f>'AT-8A_Hon_CCH_UPry'!D35</f>
        <v>2080</v>
      </c>
      <c r="J36" s="401">
        <f t="shared" si="2"/>
        <v>64</v>
      </c>
      <c r="K36" s="401">
        <f t="shared" si="3"/>
        <v>6654</v>
      </c>
      <c r="L36" s="401"/>
      <c r="M36" s="401">
        <f>AT_19_Impl_Agency!G35</f>
        <v>33</v>
      </c>
      <c r="N36" s="401">
        <f t="shared" si="4"/>
        <v>6687</v>
      </c>
      <c r="O36" s="474">
        <f t="shared" si="5"/>
        <v>668.7</v>
      </c>
    </row>
    <row r="37" spans="1:15" ht="12.75" x14ac:dyDescent="0.2">
      <c r="A37" s="379">
        <f>AT3A_Schools_PS!A36</f>
        <v>27</v>
      </c>
      <c r="B37" s="379" t="str">
        <f>AT3A_Schools_PS!B36</f>
        <v>27-FIROZABAD</v>
      </c>
      <c r="C37" s="401">
        <f>'AT4_enrolment vs availed_PY'!H36</f>
        <v>116916</v>
      </c>
      <c r="D37" s="401">
        <f>'AT-8_Hon_CCH_Pry'!C36</f>
        <v>2975</v>
      </c>
      <c r="E37" s="401">
        <f>'AT-8_Hon_CCH_Pry'!D36</f>
        <v>3058</v>
      </c>
      <c r="F37" s="401">
        <f t="shared" si="1"/>
        <v>83</v>
      </c>
      <c r="G37" s="401">
        <f>'AT4A_enrolment vs availed_UPY'!H36</f>
        <v>61635</v>
      </c>
      <c r="H37" s="401">
        <f>'AT-8A_Hon_CCH_UPry'!C36</f>
        <v>1170</v>
      </c>
      <c r="I37" s="401">
        <f>'AT-8A_Hon_CCH_UPry'!D36</f>
        <v>1217</v>
      </c>
      <c r="J37" s="401">
        <f t="shared" si="2"/>
        <v>47</v>
      </c>
      <c r="K37" s="401">
        <f t="shared" si="3"/>
        <v>4275</v>
      </c>
      <c r="L37" s="401">
        <v>70</v>
      </c>
      <c r="M37" s="401">
        <f>AT_19_Impl_Agency!G36</f>
        <v>0</v>
      </c>
      <c r="N37" s="401">
        <f t="shared" si="4"/>
        <v>4345</v>
      </c>
      <c r="O37" s="474">
        <f t="shared" si="5"/>
        <v>434.5</v>
      </c>
    </row>
    <row r="38" spans="1:15" ht="12.75" x14ac:dyDescent="0.2">
      <c r="A38" s="379">
        <f>AT3A_Schools_PS!A37</f>
        <v>28</v>
      </c>
      <c r="B38" s="379" t="str">
        <f>AT3A_Schools_PS!B37</f>
        <v>28-G.B. NAGAR</v>
      </c>
      <c r="C38" s="401">
        <f>'AT4_enrolment vs availed_PY'!H37</f>
        <v>63530</v>
      </c>
      <c r="D38" s="401">
        <f>'AT-8_Hon_CCH_Pry'!C37</f>
        <v>165</v>
      </c>
      <c r="E38" s="401">
        <f>'AT-8_Hon_CCH_Pry'!D37</f>
        <v>167</v>
      </c>
      <c r="F38" s="401">
        <f t="shared" si="1"/>
        <v>2</v>
      </c>
      <c r="G38" s="401">
        <f>'AT4A_enrolment vs availed_UPY'!H37</f>
        <v>30484</v>
      </c>
      <c r="H38" s="401">
        <f>'AT-8A_Hon_CCH_UPry'!C37</f>
        <v>0</v>
      </c>
      <c r="I38" s="401">
        <f>'AT-8A_Hon_CCH_UPry'!D37</f>
        <v>0</v>
      </c>
      <c r="J38" s="401">
        <f t="shared" si="2"/>
        <v>0</v>
      </c>
      <c r="K38" s="401">
        <f t="shared" si="3"/>
        <v>167</v>
      </c>
      <c r="L38" s="401"/>
      <c r="M38" s="401">
        <f>AT_19_Impl_Agency!G37</f>
        <v>744</v>
      </c>
      <c r="N38" s="401">
        <f t="shared" si="4"/>
        <v>911</v>
      </c>
      <c r="O38" s="474">
        <f t="shared" si="5"/>
        <v>91.1</v>
      </c>
    </row>
    <row r="39" spans="1:15" ht="12.75" x14ac:dyDescent="0.2">
      <c r="A39" s="379">
        <f>AT3A_Schools_PS!A38</f>
        <v>29</v>
      </c>
      <c r="B39" s="379" t="str">
        <f>AT3A_Schools_PS!B38</f>
        <v>29-GHAZIPUR</v>
      </c>
      <c r="C39" s="401">
        <f>'AT4_enrolment vs availed_PY'!H38</f>
        <v>226736</v>
      </c>
      <c r="D39" s="401">
        <f>'AT-8_Hon_CCH_Pry'!C38</f>
        <v>5741</v>
      </c>
      <c r="E39" s="401">
        <f>'AT-8_Hon_CCH_Pry'!D38</f>
        <v>5294</v>
      </c>
      <c r="F39" s="401">
        <f t="shared" si="1"/>
        <v>0</v>
      </c>
      <c r="G39" s="401">
        <f>'AT4A_enrolment vs availed_UPY'!H38</f>
        <v>102258</v>
      </c>
      <c r="H39" s="401">
        <f>'AT-8A_Hon_CCH_UPry'!C38</f>
        <v>2227</v>
      </c>
      <c r="I39" s="401">
        <f>'AT-8A_Hon_CCH_UPry'!D38</f>
        <v>2189</v>
      </c>
      <c r="J39" s="401">
        <f t="shared" si="2"/>
        <v>0</v>
      </c>
      <c r="K39" s="401">
        <f t="shared" si="3"/>
        <v>7483</v>
      </c>
      <c r="L39" s="401"/>
      <c r="M39" s="401">
        <f>AT_19_Impl_Agency!G38</f>
        <v>0</v>
      </c>
      <c r="N39" s="401">
        <f t="shared" si="4"/>
        <v>7483</v>
      </c>
      <c r="O39" s="474">
        <f t="shared" si="5"/>
        <v>748.3</v>
      </c>
    </row>
    <row r="40" spans="1:15" ht="12.75" x14ac:dyDescent="0.2">
      <c r="A40" s="379">
        <f>AT3A_Schools_PS!A39</f>
        <v>30</v>
      </c>
      <c r="B40" s="379" t="str">
        <f>AT3A_Schools_PS!B39</f>
        <v>30-GHAZIYABAD</v>
      </c>
      <c r="C40" s="401">
        <f>'AT4_enrolment vs availed_PY'!H39</f>
        <v>62846</v>
      </c>
      <c r="D40" s="401">
        <f>'AT-8_Hon_CCH_Pry'!C39</f>
        <v>200</v>
      </c>
      <c r="E40" s="401">
        <f>'AT-8_Hon_CCH_Pry'!D39</f>
        <v>1023</v>
      </c>
      <c r="F40" s="401">
        <f t="shared" si="1"/>
        <v>823</v>
      </c>
      <c r="G40" s="401">
        <f>'AT4A_enrolment vs availed_UPY'!H39</f>
        <v>38581</v>
      </c>
      <c r="H40" s="401">
        <f>'AT-8A_Hon_CCH_UPry'!C39</f>
        <v>15</v>
      </c>
      <c r="I40" s="401">
        <f>'AT-8A_Hon_CCH_UPry'!D39</f>
        <v>410</v>
      </c>
      <c r="J40" s="401">
        <f t="shared" si="2"/>
        <v>395</v>
      </c>
      <c r="K40" s="401">
        <f t="shared" si="3"/>
        <v>1433</v>
      </c>
      <c r="L40" s="401">
        <v>361</v>
      </c>
      <c r="M40" s="401">
        <f>AT_19_Impl_Agency!G39</f>
        <v>0</v>
      </c>
      <c r="N40" s="401">
        <f t="shared" si="4"/>
        <v>1794</v>
      </c>
      <c r="O40" s="474">
        <f t="shared" si="5"/>
        <v>179.4</v>
      </c>
    </row>
    <row r="41" spans="1:15" ht="12.75" x14ac:dyDescent="0.2">
      <c r="A41" s="379">
        <f>AT3A_Schools_PS!A40</f>
        <v>31</v>
      </c>
      <c r="B41" s="379" t="str">
        <f>AT3A_Schools_PS!B40</f>
        <v>31-GONDA</v>
      </c>
      <c r="C41" s="401">
        <f>'AT4_enrolment vs availed_PY'!H40</f>
        <v>263964</v>
      </c>
      <c r="D41" s="401">
        <f>'AT-8_Hon_CCH_Pry'!C40</f>
        <v>6080</v>
      </c>
      <c r="E41" s="401">
        <f>'AT-8_Hon_CCH_Pry'!D40</f>
        <v>5978</v>
      </c>
      <c r="F41" s="401">
        <f t="shared" si="1"/>
        <v>0</v>
      </c>
      <c r="G41" s="401">
        <f>'AT4A_enrolment vs availed_UPY'!H40</f>
        <v>93651</v>
      </c>
      <c r="H41" s="401">
        <f>'AT-8A_Hon_CCH_UPry'!C40</f>
        <v>2315</v>
      </c>
      <c r="I41" s="401">
        <f>'AT-8A_Hon_CCH_UPry'!D40</f>
        <v>2293</v>
      </c>
      <c r="J41" s="401">
        <f t="shared" si="2"/>
        <v>0</v>
      </c>
      <c r="K41" s="401">
        <f t="shared" si="3"/>
        <v>8271</v>
      </c>
      <c r="L41" s="401">
        <v>30</v>
      </c>
      <c r="M41" s="401">
        <f>AT_19_Impl_Agency!G40</f>
        <v>0</v>
      </c>
      <c r="N41" s="401">
        <f t="shared" si="4"/>
        <v>8301</v>
      </c>
      <c r="O41" s="474">
        <f t="shared" si="5"/>
        <v>830.1</v>
      </c>
    </row>
    <row r="42" spans="1:15" ht="12.75" x14ac:dyDescent="0.2">
      <c r="A42" s="379">
        <f>AT3A_Schools_PS!A41</f>
        <v>32</v>
      </c>
      <c r="B42" s="379" t="str">
        <f>AT3A_Schools_PS!B41</f>
        <v>32-GORAKHPUR</v>
      </c>
      <c r="C42" s="401">
        <f>'AT4_enrolment vs availed_PY'!H41</f>
        <v>244393</v>
      </c>
      <c r="D42" s="401">
        <f>'AT-8_Hon_CCH_Pry'!C41</f>
        <v>6178</v>
      </c>
      <c r="E42" s="401">
        <f>'AT-8_Hon_CCH_Pry'!D41</f>
        <v>5694</v>
      </c>
      <c r="F42" s="401">
        <f t="shared" si="1"/>
        <v>0</v>
      </c>
      <c r="G42" s="401">
        <f>'AT4A_enrolment vs availed_UPY'!H41</f>
        <v>115664</v>
      </c>
      <c r="H42" s="401">
        <f>'AT-8A_Hon_CCH_UPry'!C41</f>
        <v>2599</v>
      </c>
      <c r="I42" s="401">
        <f>'AT-8A_Hon_CCH_UPry'!D41</f>
        <v>2605</v>
      </c>
      <c r="J42" s="401">
        <f t="shared" si="2"/>
        <v>6</v>
      </c>
      <c r="K42" s="401">
        <f t="shared" si="3"/>
        <v>8299</v>
      </c>
      <c r="L42" s="401"/>
      <c r="M42" s="401">
        <f>AT_19_Impl_Agency!G41</f>
        <v>0</v>
      </c>
      <c r="N42" s="401">
        <f t="shared" si="4"/>
        <v>8299</v>
      </c>
      <c r="O42" s="474">
        <f t="shared" si="5"/>
        <v>829.9</v>
      </c>
    </row>
    <row r="43" spans="1:15" ht="12.75" x14ac:dyDescent="0.2">
      <c r="A43" s="379">
        <f>AT3A_Schools_PS!A42</f>
        <v>33</v>
      </c>
      <c r="B43" s="379" t="str">
        <f>AT3A_Schools_PS!B42</f>
        <v>33-HAMEERPUR</v>
      </c>
      <c r="C43" s="401">
        <f>'AT4_enrolment vs availed_PY'!H42</f>
        <v>74241</v>
      </c>
      <c r="D43" s="401">
        <f>'AT-8_Hon_CCH_Pry'!C42</f>
        <v>1872</v>
      </c>
      <c r="E43" s="401">
        <f>'AT-8_Hon_CCH_Pry'!D42</f>
        <v>1846</v>
      </c>
      <c r="F43" s="401">
        <f t="shared" si="1"/>
        <v>0</v>
      </c>
      <c r="G43" s="401">
        <f>'AT4A_enrolment vs availed_UPY'!H42</f>
        <v>39432</v>
      </c>
      <c r="H43" s="401">
        <f>'AT-8A_Hon_CCH_UPry'!C42</f>
        <v>990</v>
      </c>
      <c r="I43" s="401">
        <f>'AT-8A_Hon_CCH_UPry'!D42</f>
        <v>989</v>
      </c>
      <c r="J43" s="401">
        <f t="shared" si="2"/>
        <v>0</v>
      </c>
      <c r="K43" s="401">
        <f t="shared" si="3"/>
        <v>2835</v>
      </c>
      <c r="L43" s="401">
        <v>4</v>
      </c>
      <c r="M43" s="401">
        <f>AT_19_Impl_Agency!G42</f>
        <v>0</v>
      </c>
      <c r="N43" s="401">
        <f t="shared" si="4"/>
        <v>2839</v>
      </c>
      <c r="O43" s="474">
        <f t="shared" si="5"/>
        <v>283.89999999999998</v>
      </c>
    </row>
    <row r="44" spans="1:15" ht="12.75" x14ac:dyDescent="0.2">
      <c r="A44" s="379">
        <f>AT3A_Schools_PS!A43</f>
        <v>34</v>
      </c>
      <c r="B44" s="379" t="str">
        <f>AT3A_Schools_PS!B43</f>
        <v>34-HARDOI</v>
      </c>
      <c r="C44" s="401">
        <f>'AT4_enrolment vs availed_PY'!H43</f>
        <v>349121</v>
      </c>
      <c r="D44" s="401">
        <f>'AT-8_Hon_CCH_Pry'!C43</f>
        <v>7943</v>
      </c>
      <c r="E44" s="401">
        <f>'AT-8_Hon_CCH_Pry'!D43</f>
        <v>7943</v>
      </c>
      <c r="F44" s="401">
        <f t="shared" si="1"/>
        <v>0</v>
      </c>
      <c r="G44" s="401">
        <f>'AT4A_enrolment vs availed_UPY'!H43</f>
        <v>141433</v>
      </c>
      <c r="H44" s="401">
        <f>'AT-8A_Hon_CCH_UPry'!C43</f>
        <v>3013</v>
      </c>
      <c r="I44" s="401">
        <f>'AT-8A_Hon_CCH_UPry'!D43</f>
        <v>3013</v>
      </c>
      <c r="J44" s="401">
        <f t="shared" si="2"/>
        <v>0</v>
      </c>
      <c r="K44" s="401">
        <f t="shared" si="3"/>
        <v>10956</v>
      </c>
      <c r="L44" s="401"/>
      <c r="M44" s="401">
        <f>AT_19_Impl_Agency!G43</f>
        <v>0</v>
      </c>
      <c r="N44" s="401">
        <f t="shared" si="4"/>
        <v>10956</v>
      </c>
      <c r="O44" s="474">
        <f t="shared" si="5"/>
        <v>1095.5999999999999</v>
      </c>
    </row>
    <row r="45" spans="1:15" ht="12.75" x14ac:dyDescent="0.2">
      <c r="A45" s="379">
        <f>AT3A_Schools_PS!A44</f>
        <v>35</v>
      </c>
      <c r="B45" s="379" t="str">
        <f>AT3A_Schools_PS!B44</f>
        <v>35-HATHRAS</v>
      </c>
      <c r="C45" s="401">
        <f>'AT4_enrolment vs availed_PY'!H44</f>
        <v>91190</v>
      </c>
      <c r="D45" s="401">
        <f>'AT-8_Hon_CCH_Pry'!C44</f>
        <v>1832</v>
      </c>
      <c r="E45" s="401">
        <f>'AT-8_Hon_CCH_Pry'!D44</f>
        <v>1992</v>
      </c>
      <c r="F45" s="401">
        <f t="shared" si="1"/>
        <v>160</v>
      </c>
      <c r="G45" s="401">
        <f>'AT4A_enrolment vs availed_UPY'!H44</f>
        <v>46159</v>
      </c>
      <c r="H45" s="401">
        <f>'AT-8A_Hon_CCH_UPry'!C44</f>
        <v>795</v>
      </c>
      <c r="I45" s="401">
        <f>'AT-8A_Hon_CCH_UPry'!D44</f>
        <v>857</v>
      </c>
      <c r="J45" s="401">
        <f t="shared" si="2"/>
        <v>62</v>
      </c>
      <c r="K45" s="401">
        <f t="shared" si="3"/>
        <v>2849</v>
      </c>
      <c r="L45" s="401"/>
      <c r="M45" s="401">
        <f>AT_19_Impl_Agency!G44</f>
        <v>525</v>
      </c>
      <c r="N45" s="401">
        <f t="shared" si="4"/>
        <v>3374</v>
      </c>
      <c r="O45" s="474">
        <f t="shared" si="5"/>
        <v>337.4</v>
      </c>
    </row>
    <row r="46" spans="1:15" ht="12.75" x14ac:dyDescent="0.2">
      <c r="A46" s="379">
        <f>AT3A_Schools_PS!A45</f>
        <v>36</v>
      </c>
      <c r="B46" s="379" t="str">
        <f>AT3A_Schools_PS!B45</f>
        <v>36-ITAWAH</v>
      </c>
      <c r="C46" s="401">
        <f>'AT4_enrolment vs availed_PY'!H45</f>
        <v>80373</v>
      </c>
      <c r="D46" s="401">
        <f>'AT-8_Hon_CCH_Pry'!C45</f>
        <v>2520</v>
      </c>
      <c r="E46" s="401">
        <f>'AT-8_Hon_CCH_Pry'!D45</f>
        <v>2520</v>
      </c>
      <c r="F46" s="401">
        <f t="shared" si="1"/>
        <v>0</v>
      </c>
      <c r="G46" s="401">
        <f>'AT4A_enrolment vs availed_UPY'!H45</f>
        <v>43530</v>
      </c>
      <c r="H46" s="401">
        <f>'AT-8A_Hon_CCH_UPry'!C45</f>
        <v>1300</v>
      </c>
      <c r="I46" s="401">
        <f>'AT-8A_Hon_CCH_UPry'!D45</f>
        <v>1300</v>
      </c>
      <c r="J46" s="401">
        <f t="shared" si="2"/>
        <v>0</v>
      </c>
      <c r="K46" s="401">
        <f t="shared" si="3"/>
        <v>3820</v>
      </c>
      <c r="L46" s="401"/>
      <c r="M46" s="401">
        <f>AT_19_Impl_Agency!G45</f>
        <v>0</v>
      </c>
      <c r="N46" s="401">
        <f t="shared" si="4"/>
        <v>3820</v>
      </c>
      <c r="O46" s="474">
        <f t="shared" si="5"/>
        <v>382</v>
      </c>
    </row>
    <row r="47" spans="1:15" ht="12.75" x14ac:dyDescent="0.2">
      <c r="A47" s="379">
        <f>AT3A_Schools_PS!A46</f>
        <v>37</v>
      </c>
      <c r="B47" s="379" t="str">
        <f>AT3A_Schools_PS!B46</f>
        <v>37-J.P. NAGAR</v>
      </c>
      <c r="C47" s="401">
        <f>'AT4_enrolment vs availed_PY'!H46</f>
        <v>82802</v>
      </c>
      <c r="D47" s="401">
        <f>'AT-8_Hon_CCH_Pry'!C46</f>
        <v>2204</v>
      </c>
      <c r="E47" s="401">
        <f>'AT-8_Hon_CCH_Pry'!D46</f>
        <v>2204</v>
      </c>
      <c r="F47" s="401">
        <f t="shared" ref="F47:F58" si="6">IF((E47&gt;D47),E47-D47,0)</f>
        <v>0</v>
      </c>
      <c r="G47" s="401">
        <f>'AT4A_enrolment vs availed_UPY'!H46</f>
        <v>40949</v>
      </c>
      <c r="H47" s="401">
        <f>'AT-8A_Hon_CCH_UPry'!C46</f>
        <v>867</v>
      </c>
      <c r="I47" s="401">
        <f>'AT-8A_Hon_CCH_UPry'!D46</f>
        <v>867</v>
      </c>
      <c r="J47" s="401">
        <f t="shared" si="2"/>
        <v>0</v>
      </c>
      <c r="K47" s="401">
        <f t="shared" si="3"/>
        <v>3071</v>
      </c>
      <c r="L47" s="401"/>
      <c r="M47" s="401">
        <f>AT_19_Impl_Agency!G46</f>
        <v>125</v>
      </c>
      <c r="N47" s="401">
        <f t="shared" si="4"/>
        <v>3196</v>
      </c>
      <c r="O47" s="474">
        <f t="shared" si="5"/>
        <v>319.60000000000002</v>
      </c>
    </row>
    <row r="48" spans="1:15" ht="12.75" x14ac:dyDescent="0.2">
      <c r="A48" s="379">
        <f>AT3A_Schools_PS!A47</f>
        <v>38</v>
      </c>
      <c r="B48" s="379" t="str">
        <f>AT3A_Schools_PS!B47</f>
        <v>38-JALAUN</v>
      </c>
      <c r="C48" s="401">
        <f>'AT4_enrolment vs availed_PY'!H47</f>
        <v>89769</v>
      </c>
      <c r="D48" s="401">
        <f>'AT-8_Hon_CCH_Pry'!C47</f>
        <v>2577</v>
      </c>
      <c r="E48" s="401">
        <f>'AT-8_Hon_CCH_Pry'!D47</f>
        <v>2529</v>
      </c>
      <c r="F48" s="401">
        <f t="shared" si="6"/>
        <v>0</v>
      </c>
      <c r="G48" s="401">
        <f>'AT4A_enrolment vs availed_UPY'!H47</f>
        <v>47412</v>
      </c>
      <c r="H48" s="401">
        <f>'AT-8A_Hon_CCH_UPry'!C47</f>
        <v>1331</v>
      </c>
      <c r="I48" s="401">
        <f>'AT-8A_Hon_CCH_UPry'!D47</f>
        <v>1346</v>
      </c>
      <c r="J48" s="401">
        <f t="shared" si="2"/>
        <v>15</v>
      </c>
      <c r="K48" s="401">
        <f t="shared" si="3"/>
        <v>3875</v>
      </c>
      <c r="L48" s="401">
        <v>4</v>
      </c>
      <c r="M48" s="401">
        <f>AT_19_Impl_Agency!G47</f>
        <v>0</v>
      </c>
      <c r="N48" s="401">
        <f t="shared" si="4"/>
        <v>3879</v>
      </c>
      <c r="O48" s="474">
        <f t="shared" si="5"/>
        <v>387.9</v>
      </c>
    </row>
    <row r="49" spans="1:15" ht="12.75" x14ac:dyDescent="0.2">
      <c r="A49" s="379">
        <f>AT3A_Schools_PS!A48</f>
        <v>39</v>
      </c>
      <c r="B49" s="379" t="str">
        <f>AT3A_Schools_PS!B48</f>
        <v>39-JAUNPUR</v>
      </c>
      <c r="C49" s="401">
        <f>'AT4_enrolment vs availed_PY'!H48</f>
        <v>298613</v>
      </c>
      <c r="D49" s="401">
        <f>'AT-8_Hon_CCH_Pry'!C48</f>
        <v>6524</v>
      </c>
      <c r="E49" s="401">
        <f>'AT-8_Hon_CCH_Pry'!D48</f>
        <v>6396</v>
      </c>
      <c r="F49" s="401">
        <f t="shared" si="6"/>
        <v>0</v>
      </c>
      <c r="G49" s="401">
        <f>'AT4A_enrolment vs availed_UPY'!H48</f>
        <v>150591</v>
      </c>
      <c r="H49" s="401">
        <f>'AT-8A_Hon_CCH_UPry'!C48</f>
        <v>2973</v>
      </c>
      <c r="I49" s="401">
        <f>'AT-8A_Hon_CCH_UPry'!D48</f>
        <v>2957</v>
      </c>
      <c r="J49" s="401">
        <f t="shared" ref="J49:J85" si="7">IF((I49&gt;H49),I49-H49,0)</f>
        <v>0</v>
      </c>
      <c r="K49" s="401">
        <f t="shared" si="3"/>
        <v>9353</v>
      </c>
      <c r="L49" s="401"/>
      <c r="M49" s="401">
        <f>AT_19_Impl_Agency!G48</f>
        <v>0</v>
      </c>
      <c r="N49" s="401">
        <f t="shared" si="4"/>
        <v>9353</v>
      </c>
      <c r="O49" s="474">
        <f t="shared" si="5"/>
        <v>935.3</v>
      </c>
    </row>
    <row r="50" spans="1:15" ht="12.75" x14ac:dyDescent="0.2">
      <c r="A50" s="379">
        <f>AT3A_Schools_PS!A49</f>
        <v>40</v>
      </c>
      <c r="B50" s="379" t="str">
        <f>AT3A_Schools_PS!B49</f>
        <v>40-JHANSI</v>
      </c>
      <c r="C50" s="401">
        <f>'AT4_enrolment vs availed_PY'!H49</f>
        <v>94487</v>
      </c>
      <c r="D50" s="401">
        <f>'AT-8_Hon_CCH_Pry'!C49</f>
        <v>2741</v>
      </c>
      <c r="E50" s="401">
        <f>'AT-8_Hon_CCH_Pry'!D49</f>
        <v>2647</v>
      </c>
      <c r="F50" s="401">
        <f t="shared" si="6"/>
        <v>0</v>
      </c>
      <c r="G50" s="401">
        <f>'AT4A_enrolment vs availed_UPY'!H49</f>
        <v>53857</v>
      </c>
      <c r="H50" s="401">
        <f>'AT-8A_Hon_CCH_UPry'!C49</f>
        <v>1502</v>
      </c>
      <c r="I50" s="401">
        <f>'AT-8A_Hon_CCH_UPry'!D49</f>
        <v>1462</v>
      </c>
      <c r="J50" s="401">
        <f t="shared" si="7"/>
        <v>0</v>
      </c>
      <c r="K50" s="401">
        <f t="shared" si="3"/>
        <v>4109</v>
      </c>
      <c r="L50" s="401">
        <v>7</v>
      </c>
      <c r="M50" s="401">
        <f>AT_19_Impl_Agency!G49</f>
        <v>0</v>
      </c>
      <c r="N50" s="401">
        <f t="shared" si="4"/>
        <v>4116</v>
      </c>
      <c r="O50" s="474">
        <f t="shared" si="5"/>
        <v>411.6</v>
      </c>
    </row>
    <row r="51" spans="1:15" ht="12.75" x14ac:dyDescent="0.2">
      <c r="A51" s="379">
        <f>AT3A_Schools_PS!A50</f>
        <v>41</v>
      </c>
      <c r="B51" s="379" t="str">
        <f>AT3A_Schools_PS!B50</f>
        <v>41-KANNAUJ</v>
      </c>
      <c r="C51" s="401">
        <f>'AT4_enrolment vs availed_PY'!H50</f>
        <v>105268</v>
      </c>
      <c r="D51" s="401">
        <f>'AT-8_Hon_CCH_Pry'!C50</f>
        <v>2822</v>
      </c>
      <c r="E51" s="401">
        <f>'AT-8_Hon_CCH_Pry'!D50</f>
        <v>2738</v>
      </c>
      <c r="F51" s="401">
        <f t="shared" si="6"/>
        <v>0</v>
      </c>
      <c r="G51" s="401">
        <f>'AT4A_enrolment vs availed_UPY'!H50</f>
        <v>53822</v>
      </c>
      <c r="H51" s="401">
        <f>'AT-8A_Hon_CCH_UPry'!C50</f>
        <v>1242</v>
      </c>
      <c r="I51" s="401">
        <f>'AT-8A_Hon_CCH_UPry'!D50</f>
        <v>1280</v>
      </c>
      <c r="J51" s="401">
        <f t="shared" si="7"/>
        <v>38</v>
      </c>
      <c r="K51" s="401">
        <f t="shared" si="3"/>
        <v>4018</v>
      </c>
      <c r="L51" s="401"/>
      <c r="M51" s="401">
        <f>AT_19_Impl_Agency!G50</f>
        <v>0</v>
      </c>
      <c r="N51" s="401">
        <f t="shared" si="4"/>
        <v>4018</v>
      </c>
      <c r="O51" s="474">
        <f t="shared" si="5"/>
        <v>401.8</v>
      </c>
    </row>
    <row r="52" spans="1:15" ht="12.75" x14ac:dyDescent="0.2">
      <c r="A52" s="379">
        <f>AT3A_Schools_PS!A51</f>
        <v>42</v>
      </c>
      <c r="B52" s="379" t="str">
        <f>AT3A_Schools_PS!B51</f>
        <v>42-KANPUR DEHAT</v>
      </c>
      <c r="C52" s="401">
        <f>'AT4_enrolment vs availed_PY'!H51</f>
        <v>107113</v>
      </c>
      <c r="D52" s="401">
        <f>'AT-8_Hon_CCH_Pry'!C51</f>
        <v>3433</v>
      </c>
      <c r="E52" s="401">
        <f>'AT-8_Hon_CCH_Pry'!D51</f>
        <v>3458</v>
      </c>
      <c r="F52" s="401">
        <f t="shared" si="6"/>
        <v>25</v>
      </c>
      <c r="G52" s="401">
        <f>'AT4A_enrolment vs availed_UPY'!H51</f>
        <v>52592</v>
      </c>
      <c r="H52" s="401">
        <f>'AT-8A_Hon_CCH_UPry'!C51</f>
        <v>1578</v>
      </c>
      <c r="I52" s="401">
        <f>'AT-8A_Hon_CCH_UPry'!D51</f>
        <v>1540</v>
      </c>
      <c r="J52" s="401">
        <f t="shared" si="7"/>
        <v>0</v>
      </c>
      <c r="K52" s="401">
        <f t="shared" si="3"/>
        <v>4998</v>
      </c>
      <c r="L52" s="401"/>
      <c r="M52" s="401">
        <f>AT_19_Impl_Agency!G51</f>
        <v>0</v>
      </c>
      <c r="N52" s="401">
        <f t="shared" si="4"/>
        <v>4998</v>
      </c>
      <c r="O52" s="474">
        <f t="shared" si="5"/>
        <v>499.8</v>
      </c>
    </row>
    <row r="53" spans="1:15" ht="12.75" x14ac:dyDescent="0.2">
      <c r="A53" s="379">
        <f>AT3A_Schools_PS!A52</f>
        <v>43</v>
      </c>
      <c r="B53" s="379" t="str">
        <f>AT3A_Schools_PS!B52</f>
        <v>43-KANPUR NAGAR</v>
      </c>
      <c r="C53" s="401">
        <f>'AT4_enrolment vs availed_PY'!H52</f>
        <v>128492</v>
      </c>
      <c r="D53" s="401">
        <f>'AT-8_Hon_CCH_Pry'!C52</f>
        <v>2924</v>
      </c>
      <c r="E53" s="401">
        <f>'AT-8_Hon_CCH_Pry'!D52</f>
        <v>2895</v>
      </c>
      <c r="F53" s="401">
        <f t="shared" si="6"/>
        <v>0</v>
      </c>
      <c r="G53" s="401">
        <f>'AT4A_enrolment vs availed_UPY'!H52</f>
        <v>72008</v>
      </c>
      <c r="H53" s="401">
        <f>'AT-8A_Hon_CCH_UPry'!C52</f>
        <v>1310</v>
      </c>
      <c r="I53" s="401">
        <f>'AT-8A_Hon_CCH_UPry'!D52</f>
        <v>1305</v>
      </c>
      <c r="J53" s="401">
        <f t="shared" si="7"/>
        <v>0</v>
      </c>
      <c r="K53" s="401">
        <f t="shared" si="3"/>
        <v>4200</v>
      </c>
      <c r="L53" s="401"/>
      <c r="M53" s="401">
        <f>AT_19_Impl_Agency!G52</f>
        <v>565</v>
      </c>
      <c r="N53" s="401">
        <f t="shared" si="4"/>
        <v>4765</v>
      </c>
      <c r="O53" s="474">
        <f t="shared" si="5"/>
        <v>476.5</v>
      </c>
    </row>
    <row r="54" spans="1:15" ht="12.75" x14ac:dyDescent="0.2">
      <c r="A54" s="379">
        <f>AT3A_Schools_PS!A53</f>
        <v>44</v>
      </c>
      <c r="B54" s="379" t="str">
        <f>AT3A_Schools_PS!B53</f>
        <v>44-KAAS GANJ</v>
      </c>
      <c r="C54" s="401">
        <f>'AT4_enrolment vs availed_PY'!H53</f>
        <v>103441</v>
      </c>
      <c r="D54" s="401">
        <f>'AT-8_Hon_CCH_Pry'!C53</f>
        <v>2438</v>
      </c>
      <c r="E54" s="401">
        <f>'AT-8_Hon_CCH_Pry'!D53</f>
        <v>2379</v>
      </c>
      <c r="F54" s="401">
        <f t="shared" si="6"/>
        <v>0</v>
      </c>
      <c r="G54" s="401">
        <f>'AT4A_enrolment vs availed_UPY'!H53</f>
        <v>40607</v>
      </c>
      <c r="H54" s="401">
        <f>'AT-8A_Hon_CCH_UPry'!C53</f>
        <v>992</v>
      </c>
      <c r="I54" s="401">
        <f>'AT-8A_Hon_CCH_UPry'!D53</f>
        <v>1003</v>
      </c>
      <c r="J54" s="401">
        <f t="shared" si="7"/>
        <v>11</v>
      </c>
      <c r="K54" s="401">
        <f t="shared" si="3"/>
        <v>3382</v>
      </c>
      <c r="L54" s="401"/>
      <c r="M54" s="401">
        <f>AT_19_Impl_Agency!G53</f>
        <v>0</v>
      </c>
      <c r="N54" s="401">
        <f t="shared" si="4"/>
        <v>3382</v>
      </c>
      <c r="O54" s="474">
        <f t="shared" si="5"/>
        <v>338.2</v>
      </c>
    </row>
    <row r="55" spans="1:15" ht="12.75" x14ac:dyDescent="0.2">
      <c r="A55" s="379">
        <f>AT3A_Schools_PS!A54</f>
        <v>45</v>
      </c>
      <c r="B55" s="379" t="str">
        <f>AT3A_Schools_PS!B54</f>
        <v>45-KAUSHAMBI</v>
      </c>
      <c r="C55" s="401">
        <f>'AT4_enrolment vs availed_PY'!H54</f>
        <v>120662</v>
      </c>
      <c r="D55" s="401">
        <f>'AT-8_Hon_CCH_Pry'!C54</f>
        <v>2343</v>
      </c>
      <c r="E55" s="401">
        <f>'AT-8_Hon_CCH_Pry'!D54</f>
        <v>2346</v>
      </c>
      <c r="F55" s="401">
        <f t="shared" si="6"/>
        <v>3</v>
      </c>
      <c r="G55" s="401">
        <f>'AT4A_enrolment vs availed_UPY'!H54</f>
        <v>49156</v>
      </c>
      <c r="H55" s="401">
        <f>'AT-8A_Hon_CCH_UPry'!C54</f>
        <v>1019</v>
      </c>
      <c r="I55" s="401">
        <f>'AT-8A_Hon_CCH_UPry'!D54</f>
        <v>1038</v>
      </c>
      <c r="J55" s="401">
        <f t="shared" si="7"/>
        <v>19</v>
      </c>
      <c r="K55" s="401">
        <f t="shared" si="3"/>
        <v>3384</v>
      </c>
      <c r="L55" s="401">
        <v>132</v>
      </c>
      <c r="M55" s="401">
        <f>AT_19_Impl_Agency!G54</f>
        <v>0</v>
      </c>
      <c r="N55" s="401">
        <f t="shared" si="4"/>
        <v>3516</v>
      </c>
      <c r="O55" s="474">
        <f t="shared" si="5"/>
        <v>351.6</v>
      </c>
    </row>
    <row r="56" spans="1:15" ht="12.75" x14ac:dyDescent="0.2">
      <c r="A56" s="379">
        <f>AT3A_Schools_PS!A55</f>
        <v>46</v>
      </c>
      <c r="B56" s="379" t="str">
        <f>AT3A_Schools_PS!B55</f>
        <v>46-KUSHINAGAR</v>
      </c>
      <c r="C56" s="401">
        <f>'AT4_enrolment vs availed_PY'!H55</f>
        <v>240716</v>
      </c>
      <c r="D56" s="401">
        <f>'AT-8_Hon_CCH_Pry'!C55</f>
        <v>6066</v>
      </c>
      <c r="E56" s="401">
        <f>'AT-8_Hon_CCH_Pry'!D55</f>
        <v>5981</v>
      </c>
      <c r="F56" s="401">
        <f t="shared" si="6"/>
        <v>0</v>
      </c>
      <c r="G56" s="401">
        <f>'AT4A_enrolment vs availed_UPY'!H55</f>
        <v>88042</v>
      </c>
      <c r="H56" s="401">
        <f>'AT-8A_Hon_CCH_UPry'!C55</f>
        <v>2309</v>
      </c>
      <c r="I56" s="401">
        <f>'AT-8A_Hon_CCH_UPry'!D55</f>
        <v>2193</v>
      </c>
      <c r="J56" s="401">
        <f t="shared" si="7"/>
        <v>0</v>
      </c>
      <c r="K56" s="401">
        <f t="shared" si="3"/>
        <v>8174</v>
      </c>
      <c r="L56" s="401">
        <v>64</v>
      </c>
      <c r="M56" s="401">
        <f>AT_19_Impl_Agency!G55</f>
        <v>0</v>
      </c>
      <c r="N56" s="401">
        <f t="shared" si="4"/>
        <v>8238</v>
      </c>
      <c r="O56" s="474">
        <f t="shared" si="5"/>
        <v>823.8</v>
      </c>
    </row>
    <row r="57" spans="1:15" ht="12.75" x14ac:dyDescent="0.2">
      <c r="A57" s="379">
        <f>AT3A_Schools_PS!A56</f>
        <v>47</v>
      </c>
      <c r="B57" s="379" t="str">
        <f>AT3A_Schools_PS!B56</f>
        <v>47-LAKHIMPUR KHERI</v>
      </c>
      <c r="C57" s="401">
        <f>'AT4_enrolment vs availed_PY'!H56</f>
        <v>352384</v>
      </c>
      <c r="D57" s="401">
        <f>'AT-8_Hon_CCH_Pry'!C56</f>
        <v>7340</v>
      </c>
      <c r="E57" s="401">
        <f>'AT-8_Hon_CCH_Pry'!D56</f>
        <v>7193</v>
      </c>
      <c r="F57" s="401">
        <f t="shared" si="6"/>
        <v>0</v>
      </c>
      <c r="G57" s="401">
        <f>'AT4A_enrolment vs availed_UPY'!H56</f>
        <v>158996</v>
      </c>
      <c r="H57" s="401">
        <f>'AT-8A_Hon_CCH_UPry'!C56</f>
        <v>2957</v>
      </c>
      <c r="I57" s="401">
        <f>'AT-8A_Hon_CCH_UPry'!D56</f>
        <v>2998</v>
      </c>
      <c r="J57" s="401">
        <f t="shared" si="7"/>
        <v>41</v>
      </c>
      <c r="K57" s="401">
        <f t="shared" si="3"/>
        <v>10191</v>
      </c>
      <c r="L57" s="401">
        <v>10</v>
      </c>
      <c r="M57" s="401">
        <f>AT_19_Impl_Agency!G56</f>
        <v>110</v>
      </c>
      <c r="N57" s="401">
        <f t="shared" si="4"/>
        <v>10311</v>
      </c>
      <c r="O57" s="474">
        <f t="shared" si="5"/>
        <v>1031.0999999999999</v>
      </c>
    </row>
    <row r="58" spans="1:15" ht="12.75" x14ac:dyDescent="0.2">
      <c r="A58" s="379">
        <f>AT3A_Schools_PS!A57</f>
        <v>48</v>
      </c>
      <c r="B58" s="379" t="str">
        <f>AT3A_Schools_PS!B57</f>
        <v>48-LALITPUR</v>
      </c>
      <c r="C58" s="401">
        <f>'AT4_enrolment vs availed_PY'!H57</f>
        <v>112769</v>
      </c>
      <c r="D58" s="401">
        <f>'AT-8_Hon_CCH_Pry'!C57</f>
        <v>2804</v>
      </c>
      <c r="E58" s="401">
        <f>'AT-8_Hon_CCH_Pry'!D57</f>
        <v>2733</v>
      </c>
      <c r="F58" s="401">
        <f t="shared" si="6"/>
        <v>0</v>
      </c>
      <c r="G58" s="401">
        <f>'AT4A_enrolment vs availed_UPY'!H57</f>
        <v>61517</v>
      </c>
      <c r="H58" s="401">
        <f>'AT-8A_Hon_CCH_UPry'!C57</f>
        <v>1393</v>
      </c>
      <c r="I58" s="401">
        <f>'AT-8A_Hon_CCH_UPry'!D57</f>
        <v>1373</v>
      </c>
      <c r="J58" s="401">
        <f t="shared" si="7"/>
        <v>0</v>
      </c>
      <c r="K58" s="401">
        <f t="shared" si="3"/>
        <v>4106</v>
      </c>
      <c r="L58" s="401"/>
      <c r="M58" s="401">
        <f>AT_19_Impl_Agency!G57</f>
        <v>0</v>
      </c>
      <c r="N58" s="401">
        <f t="shared" si="4"/>
        <v>4106</v>
      </c>
      <c r="O58" s="474">
        <f t="shared" si="5"/>
        <v>410.6</v>
      </c>
    </row>
    <row r="59" spans="1:15" ht="12.75" x14ac:dyDescent="0.2">
      <c r="A59" s="379">
        <f>AT3A_Schools_PS!A58</f>
        <v>49</v>
      </c>
      <c r="B59" s="379" t="str">
        <f>AT3A_Schools_PS!B58</f>
        <v>49-LUCKNOW</v>
      </c>
      <c r="C59" s="401">
        <f>'AT4_enrolment vs availed_PY'!H58</f>
        <v>144567</v>
      </c>
      <c r="D59" s="401">
        <f>'AT-8_Hon_CCH_Pry'!C58</f>
        <v>2868</v>
      </c>
      <c r="E59" s="401">
        <f>'AT-8_Hon_CCH_Pry'!D58</f>
        <v>2886</v>
      </c>
      <c r="F59" s="401">
        <v>84</v>
      </c>
      <c r="G59" s="401">
        <f>'AT4A_enrolment vs availed_UPY'!H58</f>
        <v>65319</v>
      </c>
      <c r="H59" s="401">
        <f>'AT-8A_Hon_CCH_UPry'!C58</f>
        <v>1255</v>
      </c>
      <c r="I59" s="401">
        <f>'AT-8A_Hon_CCH_UPry'!D58</f>
        <v>1268</v>
      </c>
      <c r="J59" s="401">
        <f t="shared" si="7"/>
        <v>13</v>
      </c>
      <c r="K59" s="401">
        <f t="shared" si="3"/>
        <v>4154</v>
      </c>
      <c r="L59" s="401"/>
      <c r="M59" s="401">
        <f>AT_19_Impl_Agency!G58</f>
        <v>1441</v>
      </c>
      <c r="N59" s="401">
        <f t="shared" si="4"/>
        <v>5595</v>
      </c>
      <c r="O59" s="474">
        <f t="shared" si="5"/>
        <v>559.5</v>
      </c>
    </row>
    <row r="60" spans="1:15" ht="12.75" x14ac:dyDescent="0.2">
      <c r="A60" s="379">
        <f>AT3A_Schools_PS!A59</f>
        <v>50</v>
      </c>
      <c r="B60" s="379" t="str">
        <f>AT3A_Schools_PS!B59</f>
        <v>50-MAHOBA</v>
      </c>
      <c r="C60" s="401">
        <f>'AT4_enrolment vs availed_PY'!H59</f>
        <v>66908</v>
      </c>
      <c r="D60" s="401">
        <f>'AT-8_Hon_CCH_Pry'!C59</f>
        <v>1727</v>
      </c>
      <c r="E60" s="401">
        <f>'AT-8_Hon_CCH_Pry'!D59</f>
        <v>1727</v>
      </c>
      <c r="F60" s="401">
        <f t="shared" ref="F60:F85" si="8">IF((E60&gt;D60),E60-D60,0)</f>
        <v>0</v>
      </c>
      <c r="G60" s="401">
        <f>'AT4A_enrolment vs availed_UPY'!H59</f>
        <v>33737</v>
      </c>
      <c r="H60" s="401">
        <f>'AT-8A_Hon_CCH_UPry'!C59</f>
        <v>887</v>
      </c>
      <c r="I60" s="401">
        <f>'AT-8A_Hon_CCH_UPry'!D59</f>
        <v>887</v>
      </c>
      <c r="J60" s="401">
        <f t="shared" si="7"/>
        <v>0</v>
      </c>
      <c r="K60" s="401">
        <f t="shared" si="3"/>
        <v>2614</v>
      </c>
      <c r="L60" s="401"/>
      <c r="M60" s="401">
        <f>AT_19_Impl_Agency!G59</f>
        <v>0</v>
      </c>
      <c r="N60" s="401">
        <f t="shared" si="4"/>
        <v>2614</v>
      </c>
      <c r="O60" s="474">
        <f t="shared" si="5"/>
        <v>261.39999999999998</v>
      </c>
    </row>
    <row r="61" spans="1:15" ht="12.75" x14ac:dyDescent="0.2">
      <c r="A61" s="379">
        <f>AT3A_Schools_PS!A60</f>
        <v>51</v>
      </c>
      <c r="B61" s="379" t="str">
        <f>AT3A_Schools_PS!B60</f>
        <v>51-MAHRAJGANJ</v>
      </c>
      <c r="C61" s="401">
        <f>'AT4_enrolment vs availed_PY'!H60</f>
        <v>186560</v>
      </c>
      <c r="D61" s="401">
        <f>'AT-8_Hon_CCH_Pry'!C60</f>
        <v>4421</v>
      </c>
      <c r="E61" s="401">
        <f>'AT-8_Hon_CCH_Pry'!D60</f>
        <v>4274</v>
      </c>
      <c r="F61" s="401">
        <f t="shared" si="8"/>
        <v>0</v>
      </c>
      <c r="G61" s="401">
        <f>'AT4A_enrolment vs availed_UPY'!H60</f>
        <v>80004</v>
      </c>
      <c r="H61" s="401">
        <f>'AT-8A_Hon_CCH_UPry'!C60</f>
        <v>1771</v>
      </c>
      <c r="I61" s="401">
        <f>'AT-8A_Hon_CCH_UPry'!D60</f>
        <v>1754</v>
      </c>
      <c r="J61" s="401">
        <f t="shared" si="7"/>
        <v>0</v>
      </c>
      <c r="K61" s="401">
        <f t="shared" si="3"/>
        <v>6028</v>
      </c>
      <c r="L61" s="401"/>
      <c r="M61" s="401">
        <f>AT_19_Impl_Agency!G60</f>
        <v>0</v>
      </c>
      <c r="N61" s="401">
        <f t="shared" si="4"/>
        <v>6028</v>
      </c>
      <c r="O61" s="474">
        <f t="shared" si="5"/>
        <v>602.79999999999995</v>
      </c>
    </row>
    <row r="62" spans="1:15" ht="12.75" x14ac:dyDescent="0.2">
      <c r="A62" s="379">
        <f>AT3A_Schools_PS!A61</f>
        <v>52</v>
      </c>
      <c r="B62" s="379" t="str">
        <f>AT3A_Schools_PS!B61</f>
        <v>52-MAINPURI</v>
      </c>
      <c r="C62" s="401">
        <f>'AT4_enrolment vs availed_PY'!H61</f>
        <v>100464</v>
      </c>
      <c r="D62" s="401">
        <f>'AT-8_Hon_CCH_Pry'!C61</f>
        <v>3150</v>
      </c>
      <c r="E62" s="401">
        <f>'AT-8_Hon_CCH_Pry'!D61</f>
        <v>3167</v>
      </c>
      <c r="F62" s="401">
        <f t="shared" si="8"/>
        <v>17</v>
      </c>
      <c r="G62" s="401">
        <f>'AT4A_enrolment vs availed_UPY'!H61</f>
        <v>37567</v>
      </c>
      <c r="H62" s="401">
        <f>'AT-8A_Hon_CCH_UPry'!C61</f>
        <v>1077</v>
      </c>
      <c r="I62" s="401">
        <f>'AT-8A_Hon_CCH_UPry'!D61</f>
        <v>1088</v>
      </c>
      <c r="J62" s="401">
        <f t="shared" si="7"/>
        <v>11</v>
      </c>
      <c r="K62" s="401">
        <f t="shared" si="3"/>
        <v>4255</v>
      </c>
      <c r="L62" s="401"/>
      <c r="M62" s="401">
        <f>AT_19_Impl_Agency!G61</f>
        <v>0</v>
      </c>
      <c r="N62" s="401">
        <f t="shared" si="4"/>
        <v>4255</v>
      </c>
      <c r="O62" s="474">
        <f t="shared" si="5"/>
        <v>425.5</v>
      </c>
    </row>
    <row r="63" spans="1:15" ht="12.75" x14ac:dyDescent="0.2">
      <c r="A63" s="379">
        <f>AT3A_Schools_PS!A62</f>
        <v>53</v>
      </c>
      <c r="B63" s="379" t="str">
        <f>AT3A_Schools_PS!B62</f>
        <v>53-MATHURA</v>
      </c>
      <c r="C63" s="401">
        <f>'AT4_enrolment vs availed_PY'!H62</f>
        <v>109112</v>
      </c>
      <c r="D63" s="401">
        <f>'AT-8_Hon_CCH_Pry'!C62</f>
        <v>263</v>
      </c>
      <c r="E63" s="401">
        <f>'AT-8_Hon_CCH_Pry'!D62</f>
        <v>134</v>
      </c>
      <c r="F63" s="401">
        <f t="shared" si="8"/>
        <v>0</v>
      </c>
      <c r="G63" s="401">
        <f>'AT4A_enrolment vs availed_UPY'!H62</f>
        <v>52375</v>
      </c>
      <c r="H63" s="401">
        <f>'AT-8A_Hon_CCH_UPry'!C62</f>
        <v>0</v>
      </c>
      <c r="I63" s="401">
        <f>'AT-8A_Hon_CCH_UPry'!D62</f>
        <v>0</v>
      </c>
      <c r="J63" s="401">
        <f t="shared" si="7"/>
        <v>0</v>
      </c>
      <c r="K63" s="401">
        <f t="shared" si="3"/>
        <v>134</v>
      </c>
      <c r="L63" s="401">
        <v>44</v>
      </c>
      <c r="M63" s="401">
        <f>AT_19_Impl_Agency!G62</f>
        <v>2073</v>
      </c>
      <c r="N63" s="401">
        <f t="shared" si="4"/>
        <v>2251</v>
      </c>
      <c r="O63" s="474">
        <f t="shared" si="5"/>
        <v>225.1</v>
      </c>
    </row>
    <row r="64" spans="1:15" ht="12.75" x14ac:dyDescent="0.2">
      <c r="A64" s="379">
        <f>AT3A_Schools_PS!A63</f>
        <v>54</v>
      </c>
      <c r="B64" s="379" t="str">
        <f>AT3A_Schools_PS!B63</f>
        <v>54-MAU</v>
      </c>
      <c r="C64" s="401">
        <f>'AT4_enrolment vs availed_PY'!H63</f>
        <v>139076</v>
      </c>
      <c r="D64" s="401">
        <f>'AT-8_Hon_CCH_Pry'!C63</f>
        <v>3154</v>
      </c>
      <c r="E64" s="401">
        <f>'AT-8_Hon_CCH_Pry'!D63</f>
        <v>3026</v>
      </c>
      <c r="F64" s="401">
        <f t="shared" si="8"/>
        <v>0</v>
      </c>
      <c r="G64" s="401">
        <f>'AT4A_enrolment vs availed_UPY'!H63</f>
        <v>75729</v>
      </c>
      <c r="H64" s="401">
        <f>'AT-8A_Hon_CCH_UPry'!C63</f>
        <v>1462</v>
      </c>
      <c r="I64" s="401">
        <f>'AT-8A_Hon_CCH_UPry'!D63</f>
        <v>1279</v>
      </c>
      <c r="J64" s="401">
        <f t="shared" si="7"/>
        <v>0</v>
      </c>
      <c r="K64" s="401">
        <f t="shared" si="3"/>
        <v>4305</v>
      </c>
      <c r="L64" s="401"/>
      <c r="M64" s="401">
        <f>AT_19_Impl_Agency!G63</f>
        <v>107</v>
      </c>
      <c r="N64" s="401">
        <f t="shared" si="4"/>
        <v>4412</v>
      </c>
      <c r="O64" s="474">
        <f t="shared" si="5"/>
        <v>441.2</v>
      </c>
    </row>
    <row r="65" spans="1:15" ht="12.75" x14ac:dyDescent="0.2">
      <c r="A65" s="379">
        <f>AT3A_Schools_PS!A64</f>
        <v>55</v>
      </c>
      <c r="B65" s="379" t="str">
        <f>AT3A_Schools_PS!B64</f>
        <v>55-MEERUT</v>
      </c>
      <c r="C65" s="401">
        <f>'AT4_enrolment vs availed_PY'!H64</f>
        <v>102753</v>
      </c>
      <c r="D65" s="401">
        <f>'AT-8_Hon_CCH_Pry'!C64</f>
        <v>1676</v>
      </c>
      <c r="E65" s="401">
        <f>'AT-8_Hon_CCH_Pry'!D64</f>
        <v>1670</v>
      </c>
      <c r="F65" s="401">
        <f t="shared" si="8"/>
        <v>0</v>
      </c>
      <c r="G65" s="401">
        <f>'AT4A_enrolment vs availed_UPY'!H64</f>
        <v>66640</v>
      </c>
      <c r="H65" s="401">
        <f>'AT-8A_Hon_CCH_UPry'!C64</f>
        <v>839</v>
      </c>
      <c r="I65" s="401">
        <f>'AT-8A_Hon_CCH_UPry'!D64</f>
        <v>877</v>
      </c>
      <c r="J65" s="401">
        <f t="shared" si="7"/>
        <v>38</v>
      </c>
      <c r="K65" s="401">
        <f t="shared" si="3"/>
        <v>2547</v>
      </c>
      <c r="L65" s="401"/>
      <c r="M65" s="401">
        <f>AT_19_Impl_Agency!G64</f>
        <v>420</v>
      </c>
      <c r="N65" s="401">
        <f t="shared" si="4"/>
        <v>2967</v>
      </c>
      <c r="O65" s="474">
        <f t="shared" si="5"/>
        <v>296.7</v>
      </c>
    </row>
    <row r="66" spans="1:15" ht="12.75" x14ac:dyDescent="0.2">
      <c r="A66" s="379">
        <f>AT3A_Schools_PS!A65</f>
        <v>56</v>
      </c>
      <c r="B66" s="379" t="str">
        <f>AT3A_Schools_PS!B65</f>
        <v>56-MIRZAPUR</v>
      </c>
      <c r="C66" s="401">
        <f>'AT4_enrolment vs availed_PY'!H65</f>
        <v>193626</v>
      </c>
      <c r="D66" s="401">
        <f>'AT-8_Hon_CCH_Pry'!C65</f>
        <v>4615</v>
      </c>
      <c r="E66" s="401">
        <f>'AT-8_Hon_CCH_Pry'!D65</f>
        <v>4615</v>
      </c>
      <c r="F66" s="401">
        <f t="shared" si="8"/>
        <v>0</v>
      </c>
      <c r="G66" s="401">
        <f>'AT4A_enrolment vs availed_UPY'!H65</f>
        <v>89485</v>
      </c>
      <c r="H66" s="401">
        <f>'AT-8A_Hon_CCH_UPry'!C65</f>
        <v>1898</v>
      </c>
      <c r="I66" s="401">
        <f>'AT-8A_Hon_CCH_UPry'!D65</f>
        <v>1898</v>
      </c>
      <c r="J66" s="401">
        <f t="shared" si="7"/>
        <v>0</v>
      </c>
      <c r="K66" s="401">
        <f t="shared" si="3"/>
        <v>6513</v>
      </c>
      <c r="L66" s="401">
        <v>40</v>
      </c>
      <c r="M66" s="401">
        <f>AT_19_Impl_Agency!G65</f>
        <v>0</v>
      </c>
      <c r="N66" s="401">
        <f t="shared" si="4"/>
        <v>6553</v>
      </c>
      <c r="O66" s="474">
        <f t="shared" si="5"/>
        <v>655.29999999999995</v>
      </c>
    </row>
    <row r="67" spans="1:15" ht="12.75" x14ac:dyDescent="0.2">
      <c r="A67" s="379">
        <f>AT3A_Schools_PS!A66</f>
        <v>57</v>
      </c>
      <c r="B67" s="379" t="str">
        <f>AT3A_Schools_PS!B66</f>
        <v>57-MORADABAD</v>
      </c>
      <c r="C67" s="401">
        <f>'AT4_enrolment vs availed_PY'!H66</f>
        <v>135871</v>
      </c>
      <c r="D67" s="401">
        <f>'AT-8_Hon_CCH_Pry'!C66</f>
        <v>2695</v>
      </c>
      <c r="E67" s="401">
        <f>'AT-8_Hon_CCH_Pry'!D66</f>
        <v>2703</v>
      </c>
      <c r="F67" s="401">
        <f t="shared" si="8"/>
        <v>8</v>
      </c>
      <c r="G67" s="401">
        <f>'AT4A_enrolment vs availed_UPY'!H66</f>
        <v>64260</v>
      </c>
      <c r="H67" s="401">
        <f>'AT-8A_Hon_CCH_UPry'!C66</f>
        <v>1192</v>
      </c>
      <c r="I67" s="401">
        <f>'AT-8A_Hon_CCH_UPry'!D66</f>
        <v>1209</v>
      </c>
      <c r="J67" s="401">
        <f t="shared" si="7"/>
        <v>17</v>
      </c>
      <c r="K67" s="401">
        <f t="shared" si="3"/>
        <v>3912</v>
      </c>
      <c r="L67" s="401"/>
      <c r="M67" s="401">
        <f>AT_19_Impl_Agency!G66</f>
        <v>202</v>
      </c>
      <c r="N67" s="401">
        <f t="shared" si="4"/>
        <v>4114</v>
      </c>
      <c r="O67" s="474">
        <f t="shared" si="5"/>
        <v>411.4</v>
      </c>
    </row>
    <row r="68" spans="1:15" ht="12.75" x14ac:dyDescent="0.2">
      <c r="A68" s="379">
        <f>AT3A_Schools_PS!A67</f>
        <v>58</v>
      </c>
      <c r="B68" s="379" t="str">
        <f>AT3A_Schools_PS!B67</f>
        <v>58-MUZAFFARNAGAR</v>
      </c>
      <c r="C68" s="401">
        <f>'AT4_enrolment vs availed_PY'!H67</f>
        <v>108234</v>
      </c>
      <c r="D68" s="401">
        <f>'AT-8_Hon_CCH_Pry'!C67</f>
        <v>2210</v>
      </c>
      <c r="E68" s="401">
        <f>'AT-8_Hon_CCH_Pry'!D67</f>
        <v>2194</v>
      </c>
      <c r="F68" s="401">
        <f t="shared" si="8"/>
        <v>0</v>
      </c>
      <c r="G68" s="401">
        <f>'AT4A_enrolment vs availed_UPY'!H67</f>
        <v>63494</v>
      </c>
      <c r="H68" s="401">
        <f>'AT-8A_Hon_CCH_UPry'!C67</f>
        <v>860</v>
      </c>
      <c r="I68" s="401">
        <f>'AT-8A_Hon_CCH_UPry'!D67</f>
        <v>846</v>
      </c>
      <c r="J68" s="401">
        <f t="shared" si="7"/>
        <v>0</v>
      </c>
      <c r="K68" s="401">
        <f t="shared" si="3"/>
        <v>3040</v>
      </c>
      <c r="L68" s="401">
        <v>104</v>
      </c>
      <c r="M68" s="401">
        <f>AT_19_Impl_Agency!G67</f>
        <v>0</v>
      </c>
      <c r="N68" s="401">
        <f t="shared" si="4"/>
        <v>3144</v>
      </c>
      <c r="O68" s="474">
        <f t="shared" si="5"/>
        <v>314.39999999999998</v>
      </c>
    </row>
    <row r="69" spans="1:15" ht="12.75" x14ac:dyDescent="0.2">
      <c r="A69" s="379">
        <f>AT3A_Schools_PS!A68</f>
        <v>59</v>
      </c>
      <c r="B69" s="379" t="str">
        <f>AT3A_Schools_PS!B68</f>
        <v>59-PILIBHIT</v>
      </c>
      <c r="C69" s="401">
        <f>'AT4_enrolment vs availed_PY'!H68</f>
        <v>128411</v>
      </c>
      <c r="D69" s="401">
        <f>'AT-8_Hon_CCH_Pry'!C68</f>
        <v>3179</v>
      </c>
      <c r="E69" s="401">
        <f>'AT-8_Hon_CCH_Pry'!D68</f>
        <v>3141</v>
      </c>
      <c r="F69" s="401">
        <f t="shared" si="8"/>
        <v>0</v>
      </c>
      <c r="G69" s="401">
        <f>'AT4A_enrolment vs availed_UPY'!H68</f>
        <v>61771</v>
      </c>
      <c r="H69" s="401">
        <f>'AT-8A_Hon_CCH_UPry'!C68</f>
        <v>1502</v>
      </c>
      <c r="I69" s="401">
        <f>'AT-8A_Hon_CCH_UPry'!D68</f>
        <v>1503</v>
      </c>
      <c r="J69" s="401">
        <f t="shared" si="7"/>
        <v>1</v>
      </c>
      <c r="K69" s="401">
        <f t="shared" si="3"/>
        <v>4644</v>
      </c>
      <c r="L69" s="401"/>
      <c r="M69" s="401">
        <f>AT_19_Impl_Agency!G68</f>
        <v>0</v>
      </c>
      <c r="N69" s="401">
        <f t="shared" si="4"/>
        <v>4644</v>
      </c>
      <c r="O69" s="474">
        <f t="shared" si="5"/>
        <v>464.4</v>
      </c>
    </row>
    <row r="70" spans="1:15" ht="12.75" x14ac:dyDescent="0.2">
      <c r="A70" s="379">
        <f>AT3A_Schools_PS!A69</f>
        <v>60</v>
      </c>
      <c r="B70" s="379" t="str">
        <f>AT3A_Schools_PS!B69</f>
        <v>60-PRATAPGARH</v>
      </c>
      <c r="C70" s="401">
        <f>'AT4_enrolment vs availed_PY'!H69</f>
        <v>171464</v>
      </c>
      <c r="D70" s="401">
        <f>'AT-8_Hon_CCH_Pry'!C69</f>
        <v>5243</v>
      </c>
      <c r="E70" s="401">
        <f>'AT-8_Hon_CCH_Pry'!D69</f>
        <v>4661</v>
      </c>
      <c r="F70" s="401">
        <f t="shared" si="8"/>
        <v>0</v>
      </c>
      <c r="G70" s="401">
        <f>'AT4A_enrolment vs availed_UPY'!H69</f>
        <v>95932</v>
      </c>
      <c r="H70" s="401">
        <f>'AT-8A_Hon_CCH_UPry'!C69</f>
        <v>2122</v>
      </c>
      <c r="I70" s="401">
        <f>'AT-8A_Hon_CCH_UPry'!D69</f>
        <v>2118</v>
      </c>
      <c r="J70" s="401">
        <f t="shared" si="7"/>
        <v>0</v>
      </c>
      <c r="K70" s="401">
        <f t="shared" si="3"/>
        <v>6779</v>
      </c>
      <c r="L70" s="401"/>
      <c r="M70" s="401">
        <f>AT_19_Impl_Agency!G69</f>
        <v>0</v>
      </c>
      <c r="N70" s="401">
        <f t="shared" si="4"/>
        <v>6779</v>
      </c>
      <c r="O70" s="474">
        <f t="shared" si="5"/>
        <v>677.9</v>
      </c>
    </row>
    <row r="71" spans="1:15" ht="12.75" x14ac:dyDescent="0.2">
      <c r="A71" s="379">
        <f>AT3A_Schools_PS!A70</f>
        <v>61</v>
      </c>
      <c r="B71" s="379" t="str">
        <f>AT3A_Schools_PS!B70</f>
        <v>61-RAI BAREILY</v>
      </c>
      <c r="C71" s="401">
        <f>'AT4_enrolment vs availed_PY'!H70</f>
        <v>182386</v>
      </c>
      <c r="D71" s="401">
        <f>'AT-8_Hon_CCH_Pry'!C70</f>
        <v>4773</v>
      </c>
      <c r="E71" s="401">
        <f>'AT-8_Hon_CCH_Pry'!D70</f>
        <v>4773</v>
      </c>
      <c r="F71" s="401">
        <f t="shared" si="8"/>
        <v>0</v>
      </c>
      <c r="G71" s="401">
        <f>'AT4A_enrolment vs availed_UPY'!H70</f>
        <v>84267</v>
      </c>
      <c r="H71" s="401">
        <f>'AT-8A_Hon_CCH_UPry'!C70</f>
        <v>1776</v>
      </c>
      <c r="I71" s="401">
        <f>'AT-8A_Hon_CCH_UPry'!D70</f>
        <v>1776</v>
      </c>
      <c r="J71" s="401">
        <f t="shared" si="7"/>
        <v>0</v>
      </c>
      <c r="K71" s="401">
        <f t="shared" si="3"/>
        <v>6549</v>
      </c>
      <c r="L71" s="401"/>
      <c r="M71" s="401">
        <f>AT_19_Impl_Agency!G70</f>
        <v>0</v>
      </c>
      <c r="N71" s="401">
        <f t="shared" si="4"/>
        <v>6549</v>
      </c>
      <c r="O71" s="474">
        <f t="shared" si="5"/>
        <v>654.9</v>
      </c>
    </row>
    <row r="72" spans="1:15" ht="12.75" x14ac:dyDescent="0.2">
      <c r="A72" s="379">
        <f>AT3A_Schools_PS!A71</f>
        <v>62</v>
      </c>
      <c r="B72" s="379" t="str">
        <f>AT3A_Schools_PS!B71</f>
        <v>62-RAMPUR</v>
      </c>
      <c r="C72" s="401">
        <f>'AT4_enrolment vs availed_PY'!H71</f>
        <v>127668</v>
      </c>
      <c r="D72" s="401">
        <f>'AT-8_Hon_CCH_Pry'!C71</f>
        <v>3060</v>
      </c>
      <c r="E72" s="401">
        <f>'AT-8_Hon_CCH_Pry'!D71</f>
        <v>2970</v>
      </c>
      <c r="F72" s="401">
        <f t="shared" si="8"/>
        <v>0</v>
      </c>
      <c r="G72" s="401">
        <f>'AT4A_enrolment vs availed_UPY'!H71</f>
        <v>56473</v>
      </c>
      <c r="H72" s="401">
        <f>'AT-8A_Hon_CCH_UPry'!C71</f>
        <v>1502</v>
      </c>
      <c r="I72" s="401">
        <f>'AT-8A_Hon_CCH_UPry'!D71</f>
        <v>1440</v>
      </c>
      <c r="J72" s="401">
        <f t="shared" si="7"/>
        <v>0</v>
      </c>
      <c r="K72" s="401">
        <f t="shared" si="3"/>
        <v>4410</v>
      </c>
      <c r="L72" s="401"/>
      <c r="M72" s="401">
        <f>AT_19_Impl_Agency!G71</f>
        <v>152</v>
      </c>
      <c r="N72" s="401">
        <f t="shared" si="4"/>
        <v>4562</v>
      </c>
      <c r="O72" s="474">
        <f t="shared" si="5"/>
        <v>456.2</v>
      </c>
    </row>
    <row r="73" spans="1:15" ht="12.75" x14ac:dyDescent="0.2">
      <c r="A73" s="379">
        <f>AT3A_Schools_PS!A72</f>
        <v>63</v>
      </c>
      <c r="B73" s="379" t="str">
        <f>AT3A_Schools_PS!B72</f>
        <v>63-SAHARANPUR</v>
      </c>
      <c r="C73" s="401">
        <f>'AT4_enrolment vs availed_PY'!H72</f>
        <v>137320</v>
      </c>
      <c r="D73" s="401">
        <f>'AT-8_Hon_CCH_Pry'!C72</f>
        <v>3030</v>
      </c>
      <c r="E73" s="401">
        <f>'AT-8_Hon_CCH_Pry'!D72</f>
        <v>3030</v>
      </c>
      <c r="F73" s="401">
        <f t="shared" si="8"/>
        <v>0</v>
      </c>
      <c r="G73" s="401">
        <f>'AT4A_enrolment vs availed_UPY'!H72</f>
        <v>78598</v>
      </c>
      <c r="H73" s="401">
        <f>'AT-8A_Hon_CCH_UPry'!C72</f>
        <v>1345</v>
      </c>
      <c r="I73" s="401">
        <f>'AT-8A_Hon_CCH_UPry'!D72</f>
        <v>1345</v>
      </c>
      <c r="J73" s="401">
        <f t="shared" si="7"/>
        <v>0</v>
      </c>
      <c r="K73" s="401">
        <f t="shared" si="3"/>
        <v>4375</v>
      </c>
      <c r="L73" s="401"/>
      <c r="M73" s="401">
        <f>AT_19_Impl_Agency!G72</f>
        <v>232</v>
      </c>
      <c r="N73" s="401">
        <f t="shared" si="4"/>
        <v>4607</v>
      </c>
      <c r="O73" s="474">
        <f t="shared" si="5"/>
        <v>460.7</v>
      </c>
    </row>
    <row r="74" spans="1:15" ht="12.75" x14ac:dyDescent="0.2">
      <c r="A74" s="379">
        <f>AT3A_Schools_PS!A73</f>
        <v>64</v>
      </c>
      <c r="B74" s="379" t="str">
        <f>AT3A_Schools_PS!B73</f>
        <v>64-SANTKABIR NAGAR</v>
      </c>
      <c r="C74" s="401">
        <f>'AT4_enrolment vs availed_PY'!H73</f>
        <v>103563</v>
      </c>
      <c r="D74" s="401">
        <f>'AT-8_Hon_CCH_Pry'!C73</f>
        <v>2783</v>
      </c>
      <c r="E74" s="401">
        <f>'AT-8_Hon_CCH_Pry'!D73</f>
        <v>2730</v>
      </c>
      <c r="F74" s="401">
        <f t="shared" si="8"/>
        <v>0</v>
      </c>
      <c r="G74" s="401">
        <f>'AT4A_enrolment vs availed_UPY'!H73</f>
        <v>50130</v>
      </c>
      <c r="H74" s="401">
        <f>'AT-8A_Hon_CCH_UPry'!C73</f>
        <v>1160</v>
      </c>
      <c r="I74" s="401">
        <f>'AT-8A_Hon_CCH_UPry'!D73</f>
        <v>1157</v>
      </c>
      <c r="J74" s="401">
        <f t="shared" si="7"/>
        <v>0</v>
      </c>
      <c r="K74" s="401">
        <f t="shared" si="3"/>
        <v>3887</v>
      </c>
      <c r="L74" s="401"/>
      <c r="M74" s="401">
        <f>AT_19_Impl_Agency!G73</f>
        <v>0</v>
      </c>
      <c r="N74" s="401">
        <f t="shared" si="4"/>
        <v>3887</v>
      </c>
      <c r="O74" s="474">
        <f t="shared" si="5"/>
        <v>388.7</v>
      </c>
    </row>
    <row r="75" spans="1:15" ht="12.75" x14ac:dyDescent="0.2">
      <c r="A75" s="379">
        <f>AT3A_Schools_PS!A74</f>
        <v>65</v>
      </c>
      <c r="B75" s="379" t="str">
        <f>AT3A_Schools_PS!B74</f>
        <v>65-SHAHJAHANPUR</v>
      </c>
      <c r="C75" s="401">
        <f>'AT4_enrolment vs availed_PY'!H74</f>
        <v>258528</v>
      </c>
      <c r="D75" s="401">
        <f>'AT-8_Hon_CCH_Pry'!C74</f>
        <v>5984</v>
      </c>
      <c r="E75" s="401">
        <f>'AT-8_Hon_CCH_Pry'!D74</f>
        <v>6026</v>
      </c>
      <c r="F75" s="401">
        <f t="shared" si="8"/>
        <v>42</v>
      </c>
      <c r="G75" s="401">
        <f>'AT4A_enrolment vs availed_UPY'!H74</f>
        <v>113893</v>
      </c>
      <c r="H75" s="401">
        <f>'AT-8A_Hon_CCH_UPry'!C74</f>
        <v>2487</v>
      </c>
      <c r="I75" s="401">
        <f>'AT-8A_Hon_CCH_UPry'!D74</f>
        <v>2353</v>
      </c>
      <c r="J75" s="401">
        <f t="shared" si="7"/>
        <v>0</v>
      </c>
      <c r="K75" s="401">
        <f t="shared" si="3"/>
        <v>8379</v>
      </c>
      <c r="L75" s="401">
        <v>44</v>
      </c>
      <c r="M75" s="401">
        <f>AT_19_Impl_Agency!G74</f>
        <v>0</v>
      </c>
      <c r="N75" s="401">
        <f t="shared" si="4"/>
        <v>8423</v>
      </c>
      <c r="O75" s="474">
        <f t="shared" si="5"/>
        <v>842.3</v>
      </c>
    </row>
    <row r="76" spans="1:15" ht="12.75" x14ac:dyDescent="0.2">
      <c r="A76" s="379">
        <f>AT3A_Schools_PS!A75</f>
        <v>66</v>
      </c>
      <c r="B76" s="379" t="str">
        <f>AT3A_Schools_PS!B75</f>
        <v>66-SHRAWASTI</v>
      </c>
      <c r="C76" s="401">
        <f>'AT4_enrolment vs availed_PY'!H75</f>
        <v>101637</v>
      </c>
      <c r="D76" s="401">
        <f>'AT-8_Hon_CCH_Pry'!C75</f>
        <v>2454</v>
      </c>
      <c r="E76" s="401">
        <f>'AT-8_Hon_CCH_Pry'!D75</f>
        <v>2462</v>
      </c>
      <c r="F76" s="401">
        <f t="shared" si="8"/>
        <v>8</v>
      </c>
      <c r="G76" s="401">
        <f>'AT4A_enrolment vs availed_UPY'!H75</f>
        <v>33990</v>
      </c>
      <c r="H76" s="401">
        <f>'AT-8A_Hon_CCH_UPry'!C75</f>
        <v>903</v>
      </c>
      <c r="I76" s="401">
        <f>'AT-8A_Hon_CCH_UPry'!D75</f>
        <v>901</v>
      </c>
      <c r="J76" s="401">
        <f t="shared" si="7"/>
        <v>0</v>
      </c>
      <c r="K76" s="401">
        <f t="shared" si="3"/>
        <v>3363</v>
      </c>
      <c r="L76" s="401"/>
      <c r="M76" s="401">
        <f>AT_19_Impl_Agency!G75</f>
        <v>0</v>
      </c>
      <c r="N76" s="401">
        <f t="shared" si="4"/>
        <v>3363</v>
      </c>
      <c r="O76" s="474">
        <f t="shared" si="5"/>
        <v>336.3</v>
      </c>
    </row>
    <row r="77" spans="1:15" ht="12.75" x14ac:dyDescent="0.2">
      <c r="A77" s="379">
        <f>AT3A_Schools_PS!A76</f>
        <v>67</v>
      </c>
      <c r="B77" s="379" t="str">
        <f>AT3A_Schools_PS!B76</f>
        <v>67-SIDDHARTHNAGAR</v>
      </c>
      <c r="C77" s="401">
        <f>'AT4_enrolment vs availed_PY'!H76</f>
        <v>227161</v>
      </c>
      <c r="D77" s="401">
        <f>'AT-8_Hon_CCH_Pry'!C76</f>
        <v>5329</v>
      </c>
      <c r="E77" s="401">
        <f>'AT-8_Hon_CCH_Pry'!D76</f>
        <v>5327</v>
      </c>
      <c r="F77" s="401">
        <f t="shared" si="8"/>
        <v>0</v>
      </c>
      <c r="G77" s="401">
        <f>'AT4A_enrolment vs availed_UPY'!H76</f>
        <v>79023</v>
      </c>
      <c r="H77" s="401">
        <f>'AT-8A_Hon_CCH_UPry'!C76</f>
        <v>1766</v>
      </c>
      <c r="I77" s="401">
        <f>'AT-8A_Hon_CCH_UPry'!D76</f>
        <v>1760</v>
      </c>
      <c r="J77" s="401">
        <f t="shared" si="7"/>
        <v>0</v>
      </c>
      <c r="K77" s="401">
        <f t="shared" si="3"/>
        <v>7087</v>
      </c>
      <c r="L77" s="401">
        <v>3</v>
      </c>
      <c r="M77" s="401">
        <f>AT_19_Impl_Agency!G76</f>
        <v>0</v>
      </c>
      <c r="N77" s="401">
        <f t="shared" si="4"/>
        <v>7090</v>
      </c>
      <c r="O77" s="474">
        <f t="shared" si="5"/>
        <v>709</v>
      </c>
    </row>
    <row r="78" spans="1:15" ht="12.75" x14ac:dyDescent="0.2">
      <c r="A78" s="379">
        <f>AT3A_Schools_PS!A77</f>
        <v>68</v>
      </c>
      <c r="B78" s="379" t="str">
        <f>AT3A_Schools_PS!B77</f>
        <v>68-SITAPUR</v>
      </c>
      <c r="C78" s="401">
        <f>'AT4_enrolment vs availed_PY'!H77</f>
        <v>385484</v>
      </c>
      <c r="D78" s="401">
        <f>'AT-8_Hon_CCH_Pry'!C77</f>
        <v>8410</v>
      </c>
      <c r="E78" s="401">
        <f>'AT-8_Hon_CCH_Pry'!D77</f>
        <v>8410</v>
      </c>
      <c r="F78" s="401">
        <f t="shared" si="8"/>
        <v>0</v>
      </c>
      <c r="G78" s="401">
        <f>'AT4A_enrolment vs availed_UPY'!H77</f>
        <v>159531</v>
      </c>
      <c r="H78" s="401">
        <f>'AT-8A_Hon_CCH_UPry'!C77</f>
        <v>3161</v>
      </c>
      <c r="I78" s="401">
        <f>'AT-8A_Hon_CCH_UPry'!D77</f>
        <v>3161</v>
      </c>
      <c r="J78" s="401">
        <f t="shared" si="7"/>
        <v>0</v>
      </c>
      <c r="K78" s="401">
        <f t="shared" si="3"/>
        <v>11571</v>
      </c>
      <c r="L78" s="401"/>
      <c r="M78" s="401">
        <f>AT_19_Impl_Agency!G77</f>
        <v>0</v>
      </c>
      <c r="N78" s="401">
        <f t="shared" si="4"/>
        <v>11571</v>
      </c>
      <c r="O78" s="474">
        <f t="shared" si="5"/>
        <v>1157.0999999999999</v>
      </c>
    </row>
    <row r="79" spans="1:15" ht="12.75" x14ac:dyDescent="0.2">
      <c r="A79" s="379">
        <f>AT3A_Schools_PS!A78</f>
        <v>69</v>
      </c>
      <c r="B79" s="379" t="str">
        <f>AT3A_Schools_PS!B78</f>
        <v>69-SONBHADRA</v>
      </c>
      <c r="C79" s="401">
        <f>'AT4_enrolment vs availed_PY'!H78</f>
        <v>178696</v>
      </c>
      <c r="D79" s="401">
        <f>'AT-8_Hon_CCH_Pry'!C78</f>
        <v>4434</v>
      </c>
      <c r="E79" s="401">
        <f>'AT-8_Hon_CCH_Pry'!D78</f>
        <v>4424</v>
      </c>
      <c r="F79" s="401">
        <f t="shared" si="8"/>
        <v>0</v>
      </c>
      <c r="G79" s="401">
        <f>'AT4A_enrolment vs availed_UPY'!H78</f>
        <v>74969</v>
      </c>
      <c r="H79" s="401">
        <f>'AT-8A_Hon_CCH_UPry'!C78</f>
        <v>1587</v>
      </c>
      <c r="I79" s="401">
        <f>'AT-8A_Hon_CCH_UPry'!D78</f>
        <v>1588</v>
      </c>
      <c r="J79" s="401">
        <f t="shared" si="7"/>
        <v>1</v>
      </c>
      <c r="K79" s="401">
        <f t="shared" si="3"/>
        <v>6012</v>
      </c>
      <c r="L79" s="401"/>
      <c r="M79" s="401">
        <f>AT_19_Impl_Agency!G78</f>
        <v>0</v>
      </c>
      <c r="N79" s="401">
        <f t="shared" si="4"/>
        <v>6012</v>
      </c>
      <c r="O79" s="474">
        <f t="shared" si="5"/>
        <v>601.20000000000005</v>
      </c>
    </row>
    <row r="80" spans="1:15" ht="12.75" x14ac:dyDescent="0.2">
      <c r="A80" s="379">
        <f>AT3A_Schools_PS!A79</f>
        <v>70</v>
      </c>
      <c r="B80" s="379" t="str">
        <f>AT3A_Schools_PS!B79</f>
        <v>70-SULTANPUR</v>
      </c>
      <c r="C80" s="401">
        <f>'AT4_enrolment vs availed_PY'!H79</f>
        <v>177390</v>
      </c>
      <c r="D80" s="401">
        <f>'AT-8_Hon_CCH_Pry'!C79</f>
        <v>4329</v>
      </c>
      <c r="E80" s="401">
        <f>'AT-8_Hon_CCH_Pry'!D79</f>
        <v>4284</v>
      </c>
      <c r="F80" s="401">
        <f t="shared" si="8"/>
        <v>0</v>
      </c>
      <c r="G80" s="401">
        <f>'AT4A_enrolment vs availed_UPY'!H79</f>
        <v>90374</v>
      </c>
      <c r="H80" s="401">
        <f>'AT-8A_Hon_CCH_UPry'!C79</f>
        <v>1838</v>
      </c>
      <c r="I80" s="401">
        <f>'AT-8A_Hon_CCH_UPry'!D79</f>
        <v>1887</v>
      </c>
      <c r="J80" s="401">
        <f t="shared" si="7"/>
        <v>49</v>
      </c>
      <c r="K80" s="401">
        <f t="shared" si="3"/>
        <v>6171</v>
      </c>
      <c r="L80" s="401"/>
      <c r="M80" s="401">
        <f>AT_19_Impl_Agency!G79</f>
        <v>0</v>
      </c>
      <c r="N80" s="401">
        <f t="shared" si="4"/>
        <v>6171</v>
      </c>
      <c r="O80" s="474">
        <f t="shared" si="5"/>
        <v>617.1</v>
      </c>
    </row>
    <row r="81" spans="1:15" ht="12.75" x14ac:dyDescent="0.2">
      <c r="A81" s="379">
        <f>AT3A_Schools_PS!A80</f>
        <v>71</v>
      </c>
      <c r="B81" s="379" t="str">
        <f>AT3A_Schools_PS!B80</f>
        <v>71-UNNAO</v>
      </c>
      <c r="C81" s="401">
        <f>'AT4_enrolment vs availed_PY'!H80</f>
        <v>179179</v>
      </c>
      <c r="D81" s="401">
        <f>'AT-8_Hon_CCH_Pry'!C80</f>
        <v>4779</v>
      </c>
      <c r="E81" s="401">
        <f>'AT-8_Hon_CCH_Pry'!D80</f>
        <v>4736</v>
      </c>
      <c r="F81" s="401">
        <f t="shared" si="8"/>
        <v>0</v>
      </c>
      <c r="G81" s="401">
        <f>'AT4A_enrolment vs availed_UPY'!H80</f>
        <v>77916</v>
      </c>
      <c r="H81" s="401">
        <f>'AT-8A_Hon_CCH_UPry'!C80</f>
        <v>1850</v>
      </c>
      <c r="I81" s="401">
        <f>'AT-8A_Hon_CCH_UPry'!D80</f>
        <v>1899</v>
      </c>
      <c r="J81" s="401">
        <f t="shared" si="7"/>
        <v>49</v>
      </c>
      <c r="K81" s="401">
        <f t="shared" si="3"/>
        <v>6635</v>
      </c>
      <c r="L81" s="401"/>
      <c r="M81" s="401">
        <f>AT_19_Impl_Agency!G80</f>
        <v>0</v>
      </c>
      <c r="N81" s="401">
        <f t="shared" si="4"/>
        <v>6635</v>
      </c>
      <c r="O81" s="474">
        <f t="shared" si="5"/>
        <v>663.5</v>
      </c>
    </row>
    <row r="82" spans="1:15" ht="12.75" x14ac:dyDescent="0.2">
      <c r="A82" s="379">
        <f>AT3A_Schools_PS!A81</f>
        <v>72</v>
      </c>
      <c r="B82" s="379" t="str">
        <f>AT3A_Schools_PS!B81</f>
        <v>72-VARANASI</v>
      </c>
      <c r="C82" s="401">
        <f>'AT4_enrolment vs availed_PY'!H81</f>
        <v>188180</v>
      </c>
      <c r="D82" s="401">
        <f>'AT-8_Hon_CCH_Pry'!C81</f>
        <v>3694</v>
      </c>
      <c r="E82" s="401">
        <f>'AT-8_Hon_CCH_Pry'!D81</f>
        <v>3634</v>
      </c>
      <c r="F82" s="401">
        <f t="shared" si="8"/>
        <v>0</v>
      </c>
      <c r="G82" s="401">
        <f>'AT4A_enrolment vs availed_UPY'!H81</f>
        <v>104419</v>
      </c>
      <c r="H82" s="401">
        <f>'AT-8A_Hon_CCH_UPry'!C81</f>
        <v>1481</v>
      </c>
      <c r="I82" s="401">
        <f>'AT-8A_Hon_CCH_UPry'!D81</f>
        <v>1428</v>
      </c>
      <c r="J82" s="401">
        <f t="shared" si="7"/>
        <v>0</v>
      </c>
      <c r="K82" s="401">
        <f t="shared" si="3"/>
        <v>5062</v>
      </c>
      <c r="L82" s="401"/>
      <c r="M82" s="401">
        <f>AT_19_Impl_Agency!G81</f>
        <v>0</v>
      </c>
      <c r="N82" s="401">
        <f t="shared" si="4"/>
        <v>5062</v>
      </c>
      <c r="O82" s="474">
        <f t="shared" si="5"/>
        <v>506.2</v>
      </c>
    </row>
    <row r="83" spans="1:15" ht="12.75" x14ac:dyDescent="0.2">
      <c r="A83" s="379">
        <f>AT3A_Schools_PS!A82</f>
        <v>73</v>
      </c>
      <c r="B83" s="379" t="str">
        <f>AT3A_Schools_PS!B82</f>
        <v>73-SAMBHAL</v>
      </c>
      <c r="C83" s="401">
        <f>'AT4_enrolment vs availed_PY'!H82</f>
        <v>155635</v>
      </c>
      <c r="D83" s="401">
        <f>'AT-8_Hon_CCH_Pry'!C82</f>
        <v>2913</v>
      </c>
      <c r="E83" s="401">
        <f>'AT-8_Hon_CCH_Pry'!D82</f>
        <v>2882</v>
      </c>
      <c r="F83" s="401">
        <f t="shared" si="8"/>
        <v>0</v>
      </c>
      <c r="G83" s="401">
        <f>'AT4A_enrolment vs availed_UPY'!H82</f>
        <v>58935</v>
      </c>
      <c r="H83" s="401">
        <f>'AT-8A_Hon_CCH_UPry'!C82</f>
        <v>1203</v>
      </c>
      <c r="I83" s="401">
        <f>'AT-8A_Hon_CCH_UPry'!D82</f>
        <v>1184</v>
      </c>
      <c r="J83" s="401">
        <f t="shared" si="7"/>
        <v>0</v>
      </c>
      <c r="K83" s="401">
        <f t="shared" si="3"/>
        <v>4066</v>
      </c>
      <c r="L83" s="401"/>
      <c r="M83" s="401">
        <f>AT_19_Impl_Agency!G82</f>
        <v>86</v>
      </c>
      <c r="N83" s="401">
        <f t="shared" si="4"/>
        <v>4152</v>
      </c>
      <c r="O83" s="474">
        <f t="shared" si="5"/>
        <v>415.2</v>
      </c>
    </row>
    <row r="84" spans="1:15" ht="12.75" x14ac:dyDescent="0.2">
      <c r="A84" s="379">
        <f>AT3A_Schools_PS!A83</f>
        <v>74</v>
      </c>
      <c r="B84" s="379" t="str">
        <f>AT3A_Schools_PS!B83</f>
        <v>74-HAPUR</v>
      </c>
      <c r="C84" s="401">
        <f>'AT4_enrolment vs availed_PY'!H83</f>
        <v>46262</v>
      </c>
      <c r="D84" s="401">
        <f>'AT-8_Hon_CCH_Pry'!C83</f>
        <v>1677</v>
      </c>
      <c r="E84" s="401">
        <f>'AT-8_Hon_CCH_Pry'!D83</f>
        <v>1048</v>
      </c>
      <c r="F84" s="401">
        <f t="shared" si="8"/>
        <v>0</v>
      </c>
      <c r="G84" s="401">
        <f>'AT4A_enrolment vs availed_UPY'!H83</f>
        <v>26599</v>
      </c>
      <c r="H84" s="401">
        <f>'AT-8A_Hon_CCH_UPry'!C83</f>
        <v>0</v>
      </c>
      <c r="I84" s="401">
        <f>'AT-8A_Hon_CCH_UPry'!D83</f>
        <v>629</v>
      </c>
      <c r="J84" s="401">
        <f t="shared" si="7"/>
        <v>629</v>
      </c>
      <c r="K84" s="401">
        <f t="shared" si="3"/>
        <v>1677</v>
      </c>
      <c r="L84" s="401"/>
      <c r="M84" s="401">
        <f>AT_19_Impl_Agency!G83</f>
        <v>0</v>
      </c>
      <c r="N84" s="401">
        <f t="shared" si="4"/>
        <v>1677</v>
      </c>
      <c r="O84" s="474">
        <f t="shared" si="5"/>
        <v>167.7</v>
      </c>
    </row>
    <row r="85" spans="1:15" ht="12.75" x14ac:dyDescent="0.2">
      <c r="A85" s="379">
        <f>AT3A_Schools_PS!A84</f>
        <v>75</v>
      </c>
      <c r="B85" s="379" t="str">
        <f>AT3A_Schools_PS!B84</f>
        <v>75-SHAMLI</v>
      </c>
      <c r="C85" s="401">
        <f>'AT4_enrolment vs availed_PY'!H84</f>
        <v>57803</v>
      </c>
      <c r="D85" s="401">
        <f>'AT-8_Hon_CCH_Pry'!C84</f>
        <v>1262</v>
      </c>
      <c r="E85" s="401">
        <f>'AT-8_Hon_CCH_Pry'!D84</f>
        <v>1270</v>
      </c>
      <c r="F85" s="401">
        <f t="shared" si="8"/>
        <v>8</v>
      </c>
      <c r="G85" s="401">
        <f>'AT4A_enrolment vs availed_UPY'!H84</f>
        <v>27288</v>
      </c>
      <c r="H85" s="401">
        <f>'AT-8A_Hon_CCH_UPry'!C84</f>
        <v>468</v>
      </c>
      <c r="I85" s="401">
        <f>'AT-8A_Hon_CCH_UPry'!D84</f>
        <v>506</v>
      </c>
      <c r="J85" s="401">
        <f t="shared" si="7"/>
        <v>38</v>
      </c>
      <c r="K85" s="401">
        <f t="shared" si="3"/>
        <v>1776</v>
      </c>
      <c r="L85" s="401"/>
      <c r="M85" s="401">
        <f>AT_19_Impl_Agency!G84</f>
        <v>37</v>
      </c>
      <c r="N85" s="401">
        <f t="shared" si="4"/>
        <v>1813</v>
      </c>
      <c r="O85" s="474">
        <f t="shared" si="5"/>
        <v>181.3</v>
      </c>
    </row>
    <row r="86" spans="1:15" ht="15.75" customHeight="1" x14ac:dyDescent="0.2">
      <c r="A86" s="680" t="s">
        <v>863</v>
      </c>
      <c r="B86" s="608"/>
      <c r="C86" s="608"/>
      <c r="D86" s="608"/>
      <c r="E86" s="608"/>
      <c r="F86" s="608"/>
      <c r="G86" s="608"/>
      <c r="H86" s="608"/>
      <c r="I86" s="608"/>
      <c r="J86" s="608"/>
      <c r="K86" s="608"/>
      <c r="L86" s="608"/>
      <c r="M86" s="608"/>
      <c r="N86" s="608"/>
      <c r="O86" s="608"/>
    </row>
    <row r="87" spans="1:15" ht="30.75" customHeight="1" x14ac:dyDescent="0.2">
      <c r="A87" s="684" t="s">
        <v>864</v>
      </c>
      <c r="B87" s="608"/>
      <c r="C87" s="608"/>
      <c r="D87" s="608"/>
      <c r="E87" s="608"/>
      <c r="F87" s="608"/>
      <c r="G87" s="608"/>
      <c r="H87" s="608"/>
      <c r="I87" s="608"/>
      <c r="J87" s="608"/>
      <c r="K87" s="608"/>
      <c r="L87" s="608"/>
      <c r="M87" s="608"/>
      <c r="N87" s="608"/>
      <c r="O87" s="608"/>
    </row>
    <row r="90" spans="1:15" ht="15.75" customHeight="1" x14ac:dyDescent="0.2">
      <c r="A90" s="347" t="str">
        <f>AT_2A_fundflow!A73</f>
        <v>Date:</v>
      </c>
      <c r="K90" s="472" t="str">
        <f>'AT-1'!J46</f>
        <v>(Signature)</v>
      </c>
      <c r="M90" s="428" t="str">
        <f>'AT-1'!J46</f>
        <v>(Signature)</v>
      </c>
    </row>
    <row r="91" spans="1:15" ht="15.75" customHeight="1" x14ac:dyDescent="0.2">
      <c r="A91" s="347" t="str">
        <f>AT_2A_fundflow!A74</f>
        <v>Place: LUCKNOW</v>
      </c>
      <c r="K91" s="472" t="str">
        <f>'AT-1'!J47</f>
        <v>Secretary Basic Education Department</v>
      </c>
      <c r="M91" s="428" t="str">
        <f>'AT-1'!J47</f>
        <v>Secretary Basic Education Department</v>
      </c>
    </row>
    <row r="92" spans="1:15" ht="15.75" customHeight="1" x14ac:dyDescent="0.2">
      <c r="J92" s="472" t="str">
        <f>'AT-1'!I48</f>
        <v>Seal:</v>
      </c>
      <c r="L92" s="428" t="str">
        <f>'AT-1'!I48</f>
        <v>Seal:</v>
      </c>
    </row>
  </sheetData>
  <mergeCells count="20">
    <mergeCell ref="A87:O87"/>
    <mergeCell ref="B6:B8"/>
    <mergeCell ref="A6:A8"/>
    <mergeCell ref="C7:C8"/>
    <mergeCell ref="L6:L8"/>
    <mergeCell ref="K6:K8"/>
    <mergeCell ref="N6:N8"/>
    <mergeCell ref="M6:M8"/>
    <mergeCell ref="C6:F6"/>
    <mergeCell ref="O6:O8"/>
    <mergeCell ref="G6:J6"/>
    <mergeCell ref="I7:J7"/>
    <mergeCell ref="E7:F7"/>
    <mergeCell ref="G7:G8"/>
    <mergeCell ref="D7:D8"/>
    <mergeCell ref="H7:H8"/>
    <mergeCell ref="A3:O3"/>
    <mergeCell ref="A2:O2"/>
    <mergeCell ref="A4:O4"/>
    <mergeCell ref="A86:O86"/>
  </mergeCells>
  <printOptions horizontalCentered="1"/>
  <pageMargins left="0.59055118110236227" right="0.59055118110236227" top="0.78740157480314965" bottom="0.59055118110236227" header="0.78740157480314965" footer="0.39370078740157483"/>
  <pageSetup paperSize="9" scale="90" fitToHeight="0" pageOrder="overThenDown" orientation="landscape" cellComments="atEnd" r:id="rId1"/>
  <headerFooter>
    <oddFooter>&amp;R&amp;P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W27"/>
  <sheetViews>
    <sheetView view="pageBreakPreview" topLeftCell="A42" zoomScaleSheetLayoutView="100" workbookViewId="0">
      <selection activeCell="M56" sqref="M56"/>
    </sheetView>
  </sheetViews>
  <sheetFormatPr defaultColWidth="14.42578125" defaultRowHeight="15.75" customHeight="1" x14ac:dyDescent="0.2"/>
  <cols>
    <col min="1" max="1" width="6.140625" customWidth="1"/>
    <col min="2" max="2" width="28" customWidth="1"/>
    <col min="3" max="3" width="4.7109375" bestFit="1" customWidth="1"/>
    <col min="4" max="4" width="3.5703125" bestFit="1" customWidth="1"/>
    <col min="5" max="5" width="3.42578125" bestFit="1" customWidth="1"/>
    <col min="6" max="6" width="4.7109375" bestFit="1" customWidth="1"/>
    <col min="7" max="7" width="3.5703125" bestFit="1" customWidth="1"/>
    <col min="8" max="8" width="3.42578125" bestFit="1" customWidth="1"/>
    <col min="9" max="9" width="4.7109375" bestFit="1" customWidth="1"/>
    <col min="10" max="10" width="3.5703125" bestFit="1" customWidth="1"/>
    <col min="11" max="11" width="3.42578125" bestFit="1" customWidth="1"/>
    <col min="12" max="12" width="4.7109375" bestFit="1" customWidth="1"/>
    <col min="13" max="13" width="3.5703125" bestFit="1" customWidth="1"/>
    <col min="14" max="14" width="3.42578125" bestFit="1" customWidth="1"/>
    <col min="15" max="15" width="4.7109375" bestFit="1" customWidth="1"/>
    <col min="16" max="16" width="3.5703125" bestFit="1" customWidth="1"/>
    <col min="17" max="17" width="3.42578125" bestFit="1" customWidth="1"/>
    <col min="18" max="18" width="4.7109375" bestFit="1" customWidth="1"/>
    <col min="19" max="19" width="5.7109375" bestFit="1" customWidth="1"/>
    <col min="20" max="20" width="5.7109375" customWidth="1"/>
    <col min="21" max="23" width="7.42578125" customWidth="1"/>
  </cols>
  <sheetData>
    <row r="1" spans="1:23" ht="12.75" x14ac:dyDescent="0.2">
      <c r="A1" s="34"/>
      <c r="B1" s="34"/>
      <c r="C1" s="34"/>
      <c r="D1" s="34"/>
      <c r="E1" s="34"/>
      <c r="F1" s="34"/>
      <c r="G1" s="34"/>
      <c r="H1" s="34"/>
      <c r="I1" s="34"/>
      <c r="J1" s="34"/>
      <c r="K1" s="34"/>
      <c r="L1" s="34"/>
      <c r="M1" s="34"/>
      <c r="N1" s="34"/>
      <c r="O1" s="34"/>
      <c r="P1" s="34"/>
      <c r="Q1" s="34"/>
      <c r="R1" s="34"/>
      <c r="S1" s="34"/>
      <c r="T1" s="34"/>
      <c r="U1" s="34"/>
      <c r="V1" s="34"/>
      <c r="W1" s="72" t="s">
        <v>865</v>
      </c>
    </row>
    <row r="2" spans="1:23" ht="12.75" x14ac:dyDescent="0.2">
      <c r="A2" s="591" t="str">
        <f>'AT-2-S1 BUDGET'!A2</f>
        <v>[Mid Day Meal Scheme, U.P.]</v>
      </c>
      <c r="B2" s="570"/>
      <c r="C2" s="570"/>
      <c r="D2" s="570"/>
      <c r="E2" s="570"/>
      <c r="F2" s="570"/>
      <c r="G2" s="570"/>
      <c r="H2" s="570"/>
      <c r="I2" s="570"/>
      <c r="J2" s="570"/>
      <c r="K2" s="570"/>
      <c r="L2" s="570"/>
      <c r="M2" s="570"/>
      <c r="N2" s="570"/>
      <c r="O2" s="570"/>
      <c r="P2" s="570"/>
      <c r="Q2" s="570"/>
      <c r="R2" s="570"/>
      <c r="S2" s="570"/>
      <c r="T2" s="570"/>
      <c r="U2" s="570"/>
      <c r="V2" s="570"/>
      <c r="W2" s="570"/>
    </row>
    <row r="3" spans="1:23" ht="23.25" x14ac:dyDescent="0.35">
      <c r="A3" s="592" t="str">
        <f>'AT-2-S1 BUDGET'!A3</f>
        <v>Annual Work Plan and Budget 2018-19</v>
      </c>
      <c r="B3" s="570"/>
      <c r="C3" s="570"/>
      <c r="D3" s="570"/>
      <c r="E3" s="570"/>
      <c r="F3" s="570"/>
      <c r="G3" s="570"/>
      <c r="H3" s="570"/>
      <c r="I3" s="570"/>
      <c r="J3" s="570"/>
      <c r="K3" s="570"/>
      <c r="L3" s="570"/>
      <c r="M3" s="570"/>
      <c r="N3" s="570"/>
      <c r="O3" s="570"/>
      <c r="P3" s="570"/>
      <c r="Q3" s="570"/>
      <c r="R3" s="570"/>
      <c r="S3" s="570"/>
      <c r="T3" s="570"/>
      <c r="U3" s="570"/>
      <c r="V3" s="570"/>
      <c r="W3" s="570"/>
    </row>
    <row r="4" spans="1:23" ht="12.75" x14ac:dyDescent="0.2">
      <c r="A4" s="644" t="s">
        <v>866</v>
      </c>
      <c r="B4" s="570"/>
      <c r="C4" s="570"/>
      <c r="D4" s="570"/>
      <c r="E4" s="570"/>
      <c r="F4" s="570"/>
      <c r="G4" s="570"/>
      <c r="H4" s="570"/>
      <c r="I4" s="570"/>
      <c r="J4" s="570"/>
      <c r="K4" s="570"/>
      <c r="L4" s="570"/>
      <c r="M4" s="570"/>
      <c r="N4" s="570"/>
      <c r="O4" s="570"/>
      <c r="P4" s="570"/>
      <c r="Q4" s="570"/>
      <c r="R4" s="570"/>
      <c r="S4" s="570"/>
      <c r="T4" s="570"/>
      <c r="U4" s="570"/>
      <c r="V4" s="570"/>
      <c r="W4" s="570"/>
    </row>
    <row r="5" spans="1:23" ht="12.75" x14ac:dyDescent="0.2">
      <c r="A5" s="74" t="str">
        <f>AT_2A_fundflow!A5</f>
        <v>State: UTTAR PRADESH</v>
      </c>
      <c r="B5" s="71"/>
      <c r="C5" s="71"/>
      <c r="D5" s="71"/>
      <c r="E5" s="34"/>
      <c r="F5" s="34"/>
      <c r="G5" s="34"/>
      <c r="H5" s="34"/>
      <c r="I5" s="34"/>
      <c r="J5" s="34"/>
      <c r="K5" s="34"/>
      <c r="L5" s="34"/>
      <c r="M5" s="34"/>
      <c r="N5" s="34"/>
      <c r="O5" s="34"/>
      <c r="P5" s="34"/>
      <c r="Q5" s="34"/>
      <c r="R5" s="34"/>
      <c r="S5" s="34"/>
      <c r="T5" s="34"/>
      <c r="U5" s="34"/>
      <c r="V5" s="34"/>
      <c r="W5" s="44" t="str">
        <f>'AT-2-S1 BUDGET'!V5</f>
        <v>Rs. in Lakh</v>
      </c>
    </row>
    <row r="6" spans="1:23" ht="15.75" customHeight="1" x14ac:dyDescent="0.2">
      <c r="A6" s="588" t="s">
        <v>91</v>
      </c>
      <c r="B6" s="588" t="s">
        <v>867</v>
      </c>
      <c r="C6" s="589" t="s">
        <v>35</v>
      </c>
      <c r="D6" s="558"/>
      <c r="E6" s="558"/>
      <c r="F6" s="558"/>
      <c r="G6" s="558"/>
      <c r="H6" s="558"/>
      <c r="I6" s="558"/>
      <c r="J6" s="558"/>
      <c r="K6" s="559"/>
      <c r="L6" s="589" t="s">
        <v>37</v>
      </c>
      <c r="M6" s="558"/>
      <c r="N6" s="558"/>
      <c r="O6" s="558"/>
      <c r="P6" s="558"/>
      <c r="Q6" s="558"/>
      <c r="R6" s="558"/>
      <c r="S6" s="558"/>
      <c r="T6" s="559"/>
      <c r="U6" s="685" t="s">
        <v>868</v>
      </c>
      <c r="V6" s="580"/>
      <c r="W6" s="566"/>
    </row>
    <row r="7" spans="1:23" ht="29.25" customHeight="1" x14ac:dyDescent="0.2">
      <c r="A7" s="561"/>
      <c r="B7" s="561"/>
      <c r="C7" s="589" t="s">
        <v>27</v>
      </c>
      <c r="D7" s="558"/>
      <c r="E7" s="559"/>
      <c r="F7" s="589" t="s">
        <v>28</v>
      </c>
      <c r="G7" s="558"/>
      <c r="H7" s="559"/>
      <c r="I7" s="589" t="s">
        <v>11</v>
      </c>
      <c r="J7" s="558"/>
      <c r="K7" s="559"/>
      <c r="L7" s="589" t="s">
        <v>27</v>
      </c>
      <c r="M7" s="558"/>
      <c r="N7" s="559"/>
      <c r="O7" s="589" t="s">
        <v>28</v>
      </c>
      <c r="P7" s="558"/>
      <c r="Q7" s="559"/>
      <c r="R7" s="589" t="s">
        <v>11</v>
      </c>
      <c r="S7" s="558"/>
      <c r="T7" s="559"/>
      <c r="U7" s="567"/>
      <c r="V7" s="581"/>
      <c r="W7" s="568"/>
    </row>
    <row r="8" spans="1:23" ht="15.75" customHeight="1" x14ac:dyDescent="0.2">
      <c r="A8" s="78"/>
      <c r="B8" s="78"/>
      <c r="C8" s="46" t="s">
        <v>98</v>
      </c>
      <c r="D8" s="46" t="s">
        <v>6</v>
      </c>
      <c r="E8" s="46" t="s">
        <v>7</v>
      </c>
      <c r="F8" s="46" t="s">
        <v>98</v>
      </c>
      <c r="G8" s="46" t="s">
        <v>6</v>
      </c>
      <c r="H8" s="46" t="s">
        <v>7</v>
      </c>
      <c r="I8" s="46" t="s">
        <v>98</v>
      </c>
      <c r="J8" s="46" t="s">
        <v>6</v>
      </c>
      <c r="K8" s="46" t="s">
        <v>7</v>
      </c>
      <c r="L8" s="46" t="s">
        <v>98</v>
      </c>
      <c r="M8" s="46" t="s">
        <v>6</v>
      </c>
      <c r="N8" s="46" t="s">
        <v>7</v>
      </c>
      <c r="O8" s="46" t="s">
        <v>98</v>
      </c>
      <c r="P8" s="46" t="s">
        <v>6</v>
      </c>
      <c r="Q8" s="46" t="s">
        <v>7</v>
      </c>
      <c r="R8" s="46" t="s">
        <v>98</v>
      </c>
      <c r="S8" s="46" t="s">
        <v>6</v>
      </c>
      <c r="T8" s="46" t="s">
        <v>7</v>
      </c>
      <c r="U8" s="46" t="s">
        <v>98</v>
      </c>
      <c r="V8" s="46" t="s">
        <v>6</v>
      </c>
      <c r="W8" s="46" t="s">
        <v>7</v>
      </c>
    </row>
    <row r="9" spans="1:23" ht="15.75" customHeight="1" x14ac:dyDescent="0.2">
      <c r="A9" s="46">
        <v>1</v>
      </c>
      <c r="B9" s="46">
        <v>2</v>
      </c>
      <c r="C9" s="46">
        <v>3</v>
      </c>
      <c r="D9" s="46">
        <v>4</v>
      </c>
      <c r="E9" s="46">
        <v>5</v>
      </c>
      <c r="F9" s="46">
        <v>7</v>
      </c>
      <c r="G9" s="46">
        <v>8</v>
      </c>
      <c r="H9" s="46">
        <v>9</v>
      </c>
      <c r="I9" s="46">
        <v>11</v>
      </c>
      <c r="J9" s="46">
        <v>12</v>
      </c>
      <c r="K9" s="46">
        <v>13</v>
      </c>
      <c r="L9" s="46">
        <v>15</v>
      </c>
      <c r="M9" s="46">
        <v>16</v>
      </c>
      <c r="N9" s="46">
        <v>17</v>
      </c>
      <c r="O9" s="46">
        <v>19</v>
      </c>
      <c r="P9" s="46">
        <v>20</v>
      </c>
      <c r="Q9" s="46">
        <v>21</v>
      </c>
      <c r="R9" s="46">
        <v>23</v>
      </c>
      <c r="S9" s="46">
        <v>24</v>
      </c>
      <c r="T9" s="46">
        <v>25</v>
      </c>
      <c r="U9" s="46">
        <v>27</v>
      </c>
      <c r="V9" s="46">
        <v>28</v>
      </c>
      <c r="W9" s="46">
        <v>29</v>
      </c>
    </row>
    <row r="10" spans="1:23" ht="15.75" customHeight="1" x14ac:dyDescent="0.2">
      <c r="A10" s="686" t="s">
        <v>869</v>
      </c>
      <c r="B10" s="687"/>
      <c r="C10" s="49"/>
      <c r="D10" s="49"/>
      <c r="E10" s="49"/>
      <c r="F10" s="49"/>
      <c r="G10" s="49"/>
      <c r="H10" s="49"/>
      <c r="I10" s="49"/>
      <c r="J10" s="49"/>
      <c r="K10" s="49"/>
      <c r="L10" s="49"/>
      <c r="M10" s="49"/>
      <c r="N10" s="49"/>
      <c r="O10" s="49"/>
      <c r="P10" s="49"/>
      <c r="Q10" s="49"/>
      <c r="R10" s="49"/>
      <c r="S10" s="49"/>
      <c r="T10" s="49"/>
      <c r="U10" s="688">
        <f>13046.42+137765.63</f>
        <v>150812.05000000002</v>
      </c>
      <c r="V10" s="688">
        <v>52578.02</v>
      </c>
      <c r="W10" s="688">
        <v>1437.37</v>
      </c>
    </row>
    <row r="11" spans="1:23" ht="15.75" customHeight="1" x14ac:dyDescent="0.2">
      <c r="A11" s="49">
        <v>1</v>
      </c>
      <c r="B11" s="49" t="s">
        <v>123</v>
      </c>
      <c r="C11" s="49"/>
      <c r="D11" s="49"/>
      <c r="E11" s="49"/>
      <c r="F11" s="49"/>
      <c r="G11" s="49"/>
      <c r="H11" s="49"/>
      <c r="I11" s="49"/>
      <c r="J11" s="49"/>
      <c r="K11" s="49"/>
      <c r="L11" s="49"/>
      <c r="M11" s="49"/>
      <c r="N11" s="49"/>
      <c r="O11" s="49"/>
      <c r="P11" s="49"/>
      <c r="Q11" s="49"/>
      <c r="R11" s="49"/>
      <c r="S11" s="49"/>
      <c r="T11" s="49"/>
      <c r="U11" s="689"/>
      <c r="V11" s="689"/>
      <c r="W11" s="689"/>
    </row>
    <row r="12" spans="1:23" ht="15.75" customHeight="1" x14ac:dyDescent="0.2">
      <c r="A12" s="49">
        <v>2</v>
      </c>
      <c r="B12" s="49" t="s">
        <v>870</v>
      </c>
      <c r="C12" s="49"/>
      <c r="D12" s="49"/>
      <c r="E12" s="49"/>
      <c r="F12" s="49"/>
      <c r="G12" s="49"/>
      <c r="H12" s="49"/>
      <c r="I12" s="49"/>
      <c r="J12" s="49"/>
      <c r="K12" s="49"/>
      <c r="L12" s="49"/>
      <c r="M12" s="49"/>
      <c r="N12" s="49"/>
      <c r="O12" s="49"/>
      <c r="P12" s="49"/>
      <c r="Q12" s="49"/>
      <c r="R12" s="49"/>
      <c r="S12" s="49"/>
      <c r="T12" s="49"/>
      <c r="U12" s="689"/>
      <c r="V12" s="689"/>
      <c r="W12" s="689"/>
    </row>
    <row r="13" spans="1:23" ht="15.75" customHeight="1" x14ac:dyDescent="0.2">
      <c r="A13" s="49">
        <v>3</v>
      </c>
      <c r="B13" s="49" t="s">
        <v>45</v>
      </c>
      <c r="C13" s="49"/>
      <c r="D13" s="49"/>
      <c r="E13" s="49"/>
      <c r="F13" s="49"/>
      <c r="G13" s="49"/>
      <c r="H13" s="49"/>
      <c r="I13" s="49"/>
      <c r="J13" s="49"/>
      <c r="K13" s="49"/>
      <c r="L13" s="49"/>
      <c r="M13" s="49"/>
      <c r="N13" s="49"/>
      <c r="O13" s="49"/>
      <c r="P13" s="49"/>
      <c r="Q13" s="49"/>
      <c r="R13" s="49"/>
      <c r="S13" s="49"/>
      <c r="T13" s="49"/>
      <c r="U13" s="689"/>
      <c r="V13" s="689"/>
      <c r="W13" s="689"/>
    </row>
    <row r="14" spans="1:23" ht="15.75" customHeight="1" x14ac:dyDescent="0.2">
      <c r="A14" s="49">
        <v>4</v>
      </c>
      <c r="B14" s="49" t="s">
        <v>42</v>
      </c>
      <c r="C14" s="49"/>
      <c r="D14" s="49"/>
      <c r="E14" s="49"/>
      <c r="F14" s="49"/>
      <c r="G14" s="49"/>
      <c r="H14" s="49"/>
      <c r="I14" s="49"/>
      <c r="J14" s="49"/>
      <c r="K14" s="49"/>
      <c r="L14" s="49"/>
      <c r="M14" s="49"/>
      <c r="N14" s="49"/>
      <c r="O14" s="49"/>
      <c r="P14" s="49"/>
      <c r="Q14" s="49"/>
      <c r="R14" s="49"/>
      <c r="S14" s="49"/>
      <c r="T14" s="49"/>
      <c r="U14" s="689"/>
      <c r="V14" s="689"/>
      <c r="W14" s="689"/>
    </row>
    <row r="15" spans="1:23" ht="15.75" customHeight="1" x14ac:dyDescent="0.2">
      <c r="A15" s="49">
        <v>5</v>
      </c>
      <c r="B15" s="49" t="s">
        <v>43</v>
      </c>
      <c r="C15" s="49"/>
      <c r="D15" s="49"/>
      <c r="E15" s="49"/>
      <c r="F15" s="49"/>
      <c r="G15" s="49"/>
      <c r="H15" s="49"/>
      <c r="I15" s="49"/>
      <c r="J15" s="49"/>
      <c r="K15" s="49"/>
      <c r="L15" s="49"/>
      <c r="M15" s="49"/>
      <c r="N15" s="49"/>
      <c r="O15" s="49"/>
      <c r="P15" s="49"/>
      <c r="Q15" s="49"/>
      <c r="R15" s="49"/>
      <c r="S15" s="49"/>
      <c r="T15" s="49"/>
      <c r="U15" s="689"/>
      <c r="V15" s="689"/>
      <c r="W15" s="689"/>
    </row>
    <row r="16" spans="1:23" ht="15.75" customHeight="1" x14ac:dyDescent="0.2">
      <c r="A16" s="686" t="s">
        <v>871</v>
      </c>
      <c r="B16" s="687"/>
      <c r="C16" s="49"/>
      <c r="D16" s="49"/>
      <c r="E16" s="49"/>
      <c r="F16" s="49"/>
      <c r="G16" s="49"/>
      <c r="H16" s="49"/>
      <c r="I16" s="49"/>
      <c r="J16" s="49"/>
      <c r="K16" s="49"/>
      <c r="L16" s="49"/>
      <c r="M16" s="49"/>
      <c r="N16" s="49"/>
      <c r="O16" s="49"/>
      <c r="P16" s="49"/>
      <c r="Q16" s="49"/>
      <c r="R16" s="49"/>
      <c r="S16" s="49"/>
      <c r="T16" s="49"/>
      <c r="U16" s="689"/>
      <c r="V16" s="689"/>
      <c r="W16" s="689"/>
    </row>
    <row r="17" spans="1:23" ht="15.75" customHeight="1" x14ac:dyDescent="0.2">
      <c r="A17" s="49">
        <v>6</v>
      </c>
      <c r="B17" s="49" t="s">
        <v>872</v>
      </c>
      <c r="C17" s="49"/>
      <c r="D17" s="49"/>
      <c r="E17" s="49"/>
      <c r="F17" s="49"/>
      <c r="G17" s="49"/>
      <c r="H17" s="49"/>
      <c r="I17" s="49"/>
      <c r="J17" s="49"/>
      <c r="K17" s="49"/>
      <c r="L17" s="49"/>
      <c r="M17" s="49"/>
      <c r="N17" s="49"/>
      <c r="O17" s="49"/>
      <c r="P17" s="49"/>
      <c r="Q17" s="49"/>
      <c r="R17" s="49"/>
      <c r="S17" s="49"/>
      <c r="T17" s="49"/>
      <c r="U17" s="689"/>
      <c r="V17" s="689"/>
      <c r="W17" s="689"/>
    </row>
    <row r="18" spans="1:23" ht="15.75" customHeight="1" x14ac:dyDescent="0.2">
      <c r="A18" s="49">
        <v>7</v>
      </c>
      <c r="B18" s="49" t="s">
        <v>71</v>
      </c>
      <c r="C18" s="49"/>
      <c r="D18" s="49"/>
      <c r="E18" s="49"/>
      <c r="F18" s="49"/>
      <c r="G18" s="49"/>
      <c r="H18" s="49"/>
      <c r="I18" s="49"/>
      <c r="J18" s="49"/>
      <c r="K18" s="49"/>
      <c r="L18" s="49"/>
      <c r="M18" s="49"/>
      <c r="N18" s="49"/>
      <c r="O18" s="49"/>
      <c r="P18" s="49"/>
      <c r="Q18" s="49"/>
      <c r="R18" s="49"/>
      <c r="S18" s="49"/>
      <c r="T18" s="49"/>
      <c r="U18" s="689"/>
      <c r="V18" s="689"/>
      <c r="W18" s="689"/>
    </row>
    <row r="19" spans="1:23" ht="15.75" customHeight="1" x14ac:dyDescent="0.2">
      <c r="A19" s="7" t="s">
        <v>11</v>
      </c>
      <c r="B19" s="77"/>
      <c r="C19" s="49"/>
      <c r="D19" s="49"/>
      <c r="E19" s="49"/>
      <c r="F19" s="49"/>
      <c r="G19" s="49"/>
      <c r="H19" s="49"/>
      <c r="I19" s="49"/>
      <c r="J19" s="49"/>
      <c r="K19" s="49"/>
      <c r="L19" s="49"/>
      <c r="M19" s="49"/>
      <c r="N19" s="49"/>
      <c r="O19" s="49"/>
      <c r="P19" s="49"/>
      <c r="Q19" s="49"/>
      <c r="R19" s="49"/>
      <c r="S19" s="49"/>
      <c r="T19" s="49"/>
      <c r="U19" s="690"/>
      <c r="V19" s="690"/>
      <c r="W19" s="690"/>
    </row>
    <row r="24" spans="1:23" ht="15.75" customHeight="1" x14ac:dyDescent="0.2">
      <c r="A24" s="407" t="str">
        <f>AT_2A_fundflow!A73</f>
        <v>Date:</v>
      </c>
    </row>
    <row r="25" spans="1:23" ht="15.75" customHeight="1" x14ac:dyDescent="0.2">
      <c r="A25" s="407" t="str">
        <f>AT_2A_fundflow!A74</f>
        <v>Place: LUCKNOW</v>
      </c>
      <c r="T25" s="408" t="str">
        <f>'AT-1'!J46</f>
        <v>(Signature)</v>
      </c>
    </row>
    <row r="26" spans="1:23" ht="15.75" customHeight="1" x14ac:dyDescent="0.2">
      <c r="T26" s="408" t="str">
        <f>'AT-1'!J47</f>
        <v>Secretary Basic Education Department</v>
      </c>
    </row>
    <row r="27" spans="1:23" ht="15.75" customHeight="1" x14ac:dyDescent="0.2">
      <c r="R27" s="475" t="str">
        <f>'AT-1'!I48</f>
        <v>Seal:</v>
      </c>
    </row>
  </sheetData>
  <mergeCells count="19">
    <mergeCell ref="A16:B16"/>
    <mergeCell ref="A10:B10"/>
    <mergeCell ref="V10:V19"/>
    <mergeCell ref="W10:W19"/>
    <mergeCell ref="U10:U19"/>
    <mergeCell ref="A2:W2"/>
    <mergeCell ref="A4:W4"/>
    <mergeCell ref="R7:T7"/>
    <mergeCell ref="U6:W7"/>
    <mergeCell ref="F7:H7"/>
    <mergeCell ref="C6:K6"/>
    <mergeCell ref="C7:E7"/>
    <mergeCell ref="B6:B7"/>
    <mergeCell ref="A6:A7"/>
    <mergeCell ref="I7:K7"/>
    <mergeCell ref="L7:N7"/>
    <mergeCell ref="O7:Q7"/>
    <mergeCell ref="L6:T6"/>
    <mergeCell ref="A3:W3"/>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Q96"/>
  <sheetViews>
    <sheetView view="pageBreakPreview" zoomScaleSheetLayoutView="100" workbookViewId="0">
      <pane xSplit="2" ySplit="9" topLeftCell="C61"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42578125" style="313" customWidth="1"/>
    <col min="2" max="2" width="21.140625" style="313" customWidth="1"/>
    <col min="3" max="3" width="5.85546875" style="313" bestFit="1" customWidth="1"/>
    <col min="4" max="5" width="8.140625" style="313" bestFit="1" customWidth="1"/>
    <col min="6" max="6" width="9.140625" style="313" bestFit="1" customWidth="1"/>
    <col min="7" max="7" width="10.7109375" style="313" bestFit="1" customWidth="1"/>
    <col min="8" max="8" width="11.7109375" style="313" bestFit="1" customWidth="1"/>
    <col min="9" max="9" width="5.7109375" style="313" bestFit="1" customWidth="1"/>
    <col min="10" max="11" width="8.140625" style="313" bestFit="1" customWidth="1"/>
    <col min="12" max="12" width="9.140625" style="313" bestFit="1" customWidth="1"/>
    <col min="13" max="13" width="10.7109375" style="313" customWidth="1"/>
    <col min="14" max="14" width="13.5703125" style="313" customWidth="1"/>
    <col min="15" max="15" width="9.28515625" style="313" customWidth="1"/>
    <col min="16" max="16" width="12.140625" style="313" customWidth="1"/>
    <col min="17" max="16384" width="14.42578125" style="313"/>
  </cols>
  <sheetData>
    <row r="1" spans="1:17" ht="12.75" x14ac:dyDescent="0.2">
      <c r="A1" s="311"/>
      <c r="B1" s="311"/>
      <c r="C1" s="311"/>
      <c r="D1" s="311"/>
      <c r="E1" s="595"/>
      <c r="F1" s="595"/>
      <c r="G1" s="595"/>
      <c r="H1" s="595"/>
      <c r="I1" s="595"/>
      <c r="J1" s="595"/>
      <c r="K1" s="595"/>
      <c r="L1" s="595"/>
      <c r="M1" s="311"/>
      <c r="N1" s="311"/>
      <c r="O1" s="311"/>
      <c r="P1" s="312" t="s">
        <v>153</v>
      </c>
    </row>
    <row r="2" spans="1:17" ht="12.75" x14ac:dyDescent="0.2">
      <c r="A2" s="594" t="str">
        <f>'AT-1'!A2</f>
        <v>[Mid Day Meal Scheme, U.P.]</v>
      </c>
      <c r="B2" s="595"/>
      <c r="C2" s="595"/>
      <c r="D2" s="595"/>
      <c r="E2" s="595"/>
      <c r="F2" s="595"/>
      <c r="G2" s="595"/>
      <c r="H2" s="595"/>
      <c r="I2" s="595"/>
      <c r="J2" s="595"/>
      <c r="K2" s="595"/>
      <c r="L2" s="595"/>
      <c r="M2" s="595"/>
      <c r="N2" s="595"/>
      <c r="O2" s="595"/>
      <c r="P2" s="595"/>
    </row>
    <row r="3" spans="1:17" ht="23.25" x14ac:dyDescent="0.2">
      <c r="A3" s="597" t="str">
        <f>'AT-1'!A3</f>
        <v>Annual Work Plan and Budget 2018-19</v>
      </c>
      <c r="B3" s="595"/>
      <c r="C3" s="595"/>
      <c r="D3" s="595"/>
      <c r="E3" s="595"/>
      <c r="F3" s="595"/>
      <c r="G3" s="595"/>
      <c r="H3" s="595"/>
      <c r="I3" s="595"/>
      <c r="J3" s="595"/>
      <c r="K3" s="595"/>
      <c r="L3" s="595"/>
      <c r="M3" s="595"/>
      <c r="N3" s="595"/>
      <c r="O3" s="595"/>
      <c r="P3" s="595"/>
    </row>
    <row r="4" spans="1:17" ht="12.75" x14ac:dyDescent="0.2">
      <c r="A4" s="602" t="s">
        <v>154</v>
      </c>
      <c r="B4" s="595"/>
      <c r="C4" s="595"/>
      <c r="D4" s="595"/>
      <c r="E4" s="595"/>
      <c r="F4" s="595"/>
      <c r="G4" s="595"/>
      <c r="H4" s="595"/>
      <c r="I4" s="595"/>
      <c r="J4" s="595"/>
      <c r="K4" s="595"/>
      <c r="L4" s="595"/>
      <c r="M4" s="595"/>
      <c r="N4" s="595"/>
      <c r="O4" s="595"/>
      <c r="P4" s="595"/>
    </row>
    <row r="5" spans="1:17" ht="12.75" x14ac:dyDescent="0.2">
      <c r="A5" s="321" t="str">
        <f>'AT-1'!A5</f>
        <v>State: UTTAR PRADESH</v>
      </c>
      <c r="B5" s="311"/>
      <c r="C5" s="311"/>
      <c r="D5" s="311"/>
      <c r="E5" s="311"/>
      <c r="F5" s="311"/>
      <c r="G5" s="311"/>
      <c r="H5" s="311"/>
      <c r="I5" s="311"/>
      <c r="J5" s="311"/>
      <c r="K5" s="311"/>
      <c r="L5" s="311"/>
      <c r="M5" s="311"/>
      <c r="N5" s="311"/>
      <c r="O5" s="311"/>
      <c r="P5" s="322" t="str">
        <f>AT_2A_fundflow!U5</f>
        <v>(For the Period 01.04.17 to 31.03.18)</v>
      </c>
    </row>
    <row r="6" spans="1:17" ht="12.75" x14ac:dyDescent="0.2">
      <c r="A6" s="603" t="s">
        <v>91</v>
      </c>
      <c r="B6" s="603" t="s">
        <v>99</v>
      </c>
      <c r="C6" s="605" t="s">
        <v>155</v>
      </c>
      <c r="D6" s="606"/>
      <c r="E6" s="606"/>
      <c r="F6" s="606"/>
      <c r="G6" s="606"/>
      <c r="H6" s="607"/>
      <c r="I6" s="605" t="s">
        <v>156</v>
      </c>
      <c r="J6" s="606"/>
      <c r="K6" s="606"/>
      <c r="L6" s="606"/>
      <c r="M6" s="606"/>
      <c r="N6" s="607"/>
      <c r="O6" s="603" t="s">
        <v>157</v>
      </c>
      <c r="P6" s="603" t="s">
        <v>158</v>
      </c>
      <c r="Q6" s="309"/>
    </row>
    <row r="7" spans="1:17" ht="38.25" x14ac:dyDescent="0.2">
      <c r="A7" s="604"/>
      <c r="B7" s="604"/>
      <c r="C7" s="310" t="s">
        <v>159</v>
      </c>
      <c r="D7" s="310" t="s">
        <v>160</v>
      </c>
      <c r="E7" s="310" t="s">
        <v>161</v>
      </c>
      <c r="F7" s="310" t="s">
        <v>162</v>
      </c>
      <c r="G7" s="310" t="s">
        <v>163</v>
      </c>
      <c r="H7" s="310" t="s">
        <v>164</v>
      </c>
      <c r="I7" s="310" t="s">
        <v>159</v>
      </c>
      <c r="J7" s="310" t="s">
        <v>160</v>
      </c>
      <c r="K7" s="310" t="s">
        <v>161</v>
      </c>
      <c r="L7" s="310" t="s">
        <v>162</v>
      </c>
      <c r="M7" s="310" t="s">
        <v>163</v>
      </c>
      <c r="N7" s="310" t="s">
        <v>165</v>
      </c>
      <c r="O7" s="604"/>
      <c r="P7" s="604"/>
      <c r="Q7" s="309"/>
    </row>
    <row r="8" spans="1:17" ht="12.75" x14ac:dyDescent="0.2">
      <c r="A8" s="310">
        <v>1</v>
      </c>
      <c r="B8" s="310">
        <v>2</v>
      </c>
      <c r="C8" s="310">
        <v>3</v>
      </c>
      <c r="D8" s="310">
        <v>4</v>
      </c>
      <c r="E8" s="310">
        <v>5</v>
      </c>
      <c r="F8" s="310">
        <v>6</v>
      </c>
      <c r="G8" s="310">
        <v>7</v>
      </c>
      <c r="H8" s="310">
        <v>8</v>
      </c>
      <c r="I8" s="310">
        <v>9</v>
      </c>
      <c r="J8" s="310">
        <v>10</v>
      </c>
      <c r="K8" s="310">
        <v>11</v>
      </c>
      <c r="L8" s="310">
        <v>12</v>
      </c>
      <c r="M8" s="310">
        <v>13</v>
      </c>
      <c r="N8" s="310">
        <v>14</v>
      </c>
      <c r="O8" s="310">
        <v>15</v>
      </c>
      <c r="P8" s="310">
        <v>16</v>
      </c>
      <c r="Q8" s="309"/>
    </row>
    <row r="9" spans="1:17" ht="15" customHeight="1" x14ac:dyDescent="0.2">
      <c r="A9" s="314"/>
      <c r="B9" s="314" t="s">
        <v>32</v>
      </c>
      <c r="C9" s="314">
        <f t="shared" ref="C9:O9" si="0">SUM(C10:C84)</f>
        <v>24</v>
      </c>
      <c r="D9" s="314">
        <f t="shared" si="0"/>
        <v>113282</v>
      </c>
      <c r="E9" s="314">
        <f t="shared" si="0"/>
        <v>572</v>
      </c>
      <c r="F9" s="314">
        <f t="shared" si="0"/>
        <v>513</v>
      </c>
      <c r="G9" s="314">
        <f t="shared" si="0"/>
        <v>69</v>
      </c>
      <c r="H9" s="314">
        <f t="shared" si="0"/>
        <v>114460</v>
      </c>
      <c r="I9" s="314">
        <f t="shared" si="0"/>
        <v>24</v>
      </c>
      <c r="J9" s="314">
        <f t="shared" si="0"/>
        <v>113268</v>
      </c>
      <c r="K9" s="314">
        <f t="shared" si="0"/>
        <v>566</v>
      </c>
      <c r="L9" s="314">
        <f t="shared" si="0"/>
        <v>159</v>
      </c>
      <c r="M9" s="314">
        <f t="shared" si="0"/>
        <v>63</v>
      </c>
      <c r="N9" s="314">
        <f t="shared" si="0"/>
        <v>114080</v>
      </c>
      <c r="O9" s="314">
        <f t="shared" si="0"/>
        <v>380</v>
      </c>
      <c r="P9" s="314"/>
      <c r="Q9" s="222"/>
    </row>
    <row r="10" spans="1:17" ht="15" customHeight="1" x14ac:dyDescent="0.2">
      <c r="A10" s="316">
        <v>1</v>
      </c>
      <c r="B10" s="316" t="s">
        <v>166</v>
      </c>
      <c r="C10" s="316">
        <v>0</v>
      </c>
      <c r="D10" s="316">
        <v>2084</v>
      </c>
      <c r="E10" s="316">
        <v>14</v>
      </c>
      <c r="F10" s="316">
        <v>45</v>
      </c>
      <c r="G10" s="316">
        <v>2</v>
      </c>
      <c r="H10" s="314">
        <f t="shared" ref="H10:H84" si="1">SUM(C10:G10)</f>
        <v>2145</v>
      </c>
      <c r="I10" s="316">
        <v>0</v>
      </c>
      <c r="J10" s="316">
        <v>2077</v>
      </c>
      <c r="K10" s="316">
        <v>14</v>
      </c>
      <c r="L10" s="316">
        <v>0</v>
      </c>
      <c r="M10" s="316">
        <v>0</v>
      </c>
      <c r="N10" s="314">
        <f t="shared" ref="N10:N84" si="2">SUM(I10:M10)</f>
        <v>2091</v>
      </c>
      <c r="O10" s="314">
        <f t="shared" ref="O10:O84" si="3">H10-N10</f>
        <v>54</v>
      </c>
      <c r="P10" s="323"/>
    </row>
    <row r="11" spans="1:17" ht="15" customHeight="1" x14ac:dyDescent="0.2">
      <c r="A11" s="316">
        <v>2</v>
      </c>
      <c r="B11" s="316" t="s">
        <v>167</v>
      </c>
      <c r="C11" s="316">
        <v>0</v>
      </c>
      <c r="D11" s="316">
        <v>1765</v>
      </c>
      <c r="E11" s="316">
        <v>2</v>
      </c>
      <c r="F11" s="316">
        <v>0</v>
      </c>
      <c r="G11" s="316">
        <v>0</v>
      </c>
      <c r="H11" s="314">
        <f t="shared" si="1"/>
        <v>1767</v>
      </c>
      <c r="I11" s="316">
        <v>0</v>
      </c>
      <c r="J11" s="316">
        <v>1765</v>
      </c>
      <c r="K11" s="316">
        <v>2</v>
      </c>
      <c r="L11" s="316">
        <v>0</v>
      </c>
      <c r="M11" s="316">
        <v>0</v>
      </c>
      <c r="N11" s="314">
        <f t="shared" si="2"/>
        <v>1767</v>
      </c>
      <c r="O11" s="314">
        <f t="shared" si="3"/>
        <v>0</v>
      </c>
      <c r="P11" s="323"/>
    </row>
    <row r="12" spans="1:17" ht="15" customHeight="1" x14ac:dyDescent="0.2">
      <c r="A12" s="316">
        <v>3</v>
      </c>
      <c r="B12" s="316" t="s">
        <v>168</v>
      </c>
      <c r="C12" s="316">
        <v>0</v>
      </c>
      <c r="D12" s="316">
        <v>2476</v>
      </c>
      <c r="E12" s="316">
        <v>33</v>
      </c>
      <c r="F12" s="316">
        <v>59</v>
      </c>
      <c r="G12" s="316">
        <v>0</v>
      </c>
      <c r="H12" s="314">
        <f t="shared" si="1"/>
        <v>2568</v>
      </c>
      <c r="I12" s="316">
        <v>0</v>
      </c>
      <c r="J12" s="316">
        <v>2476</v>
      </c>
      <c r="K12" s="316">
        <v>30</v>
      </c>
      <c r="L12" s="316">
        <v>59</v>
      </c>
      <c r="M12" s="316">
        <v>0</v>
      </c>
      <c r="N12" s="314">
        <f t="shared" si="2"/>
        <v>2565</v>
      </c>
      <c r="O12" s="314">
        <f t="shared" si="3"/>
        <v>3</v>
      </c>
      <c r="P12" s="323"/>
    </row>
    <row r="13" spans="1:17" ht="15" customHeight="1" x14ac:dyDescent="0.2">
      <c r="A13" s="316">
        <v>4</v>
      </c>
      <c r="B13" s="316" t="s">
        <v>169</v>
      </c>
      <c r="C13" s="316">
        <v>0</v>
      </c>
      <c r="D13" s="316">
        <v>1352</v>
      </c>
      <c r="E13" s="316">
        <v>2</v>
      </c>
      <c r="F13" s="316">
        <v>0</v>
      </c>
      <c r="G13" s="316">
        <v>0</v>
      </c>
      <c r="H13" s="314">
        <f t="shared" si="1"/>
        <v>1354</v>
      </c>
      <c r="I13" s="316">
        <v>0</v>
      </c>
      <c r="J13" s="316">
        <v>1352</v>
      </c>
      <c r="K13" s="316">
        <v>2</v>
      </c>
      <c r="L13" s="316">
        <v>0</v>
      </c>
      <c r="M13" s="316">
        <v>0</v>
      </c>
      <c r="N13" s="314">
        <f t="shared" si="2"/>
        <v>1354</v>
      </c>
      <c r="O13" s="314">
        <f t="shared" si="3"/>
        <v>0</v>
      </c>
      <c r="P13" s="323"/>
    </row>
    <row r="14" spans="1:17" ht="15" customHeight="1" x14ac:dyDescent="0.2">
      <c r="A14" s="316">
        <v>5</v>
      </c>
      <c r="B14" s="316" t="s">
        <v>170</v>
      </c>
      <c r="C14" s="316">
        <v>0</v>
      </c>
      <c r="D14" s="316">
        <v>1063</v>
      </c>
      <c r="E14" s="316">
        <v>0</v>
      </c>
      <c r="F14" s="316">
        <v>0</v>
      </c>
      <c r="G14" s="316">
        <v>0</v>
      </c>
      <c r="H14" s="314">
        <f t="shared" si="1"/>
        <v>1063</v>
      </c>
      <c r="I14" s="316">
        <v>0</v>
      </c>
      <c r="J14" s="316">
        <v>1063</v>
      </c>
      <c r="K14" s="316">
        <v>0</v>
      </c>
      <c r="L14" s="316">
        <v>0</v>
      </c>
      <c r="M14" s="316">
        <v>0</v>
      </c>
      <c r="N14" s="314">
        <f t="shared" si="2"/>
        <v>1063</v>
      </c>
      <c r="O14" s="314">
        <f t="shared" si="3"/>
        <v>0</v>
      </c>
      <c r="P14" s="323"/>
    </row>
    <row r="15" spans="1:17" ht="15" customHeight="1" x14ac:dyDescent="0.2">
      <c r="A15" s="316">
        <v>6</v>
      </c>
      <c r="B15" s="316" t="s">
        <v>171</v>
      </c>
      <c r="C15" s="316">
        <v>0</v>
      </c>
      <c r="D15" s="316">
        <v>2266</v>
      </c>
      <c r="E15" s="316">
        <v>85</v>
      </c>
      <c r="F15" s="316">
        <v>0</v>
      </c>
      <c r="G15" s="316">
        <v>8</v>
      </c>
      <c r="H15" s="314">
        <f t="shared" si="1"/>
        <v>2359</v>
      </c>
      <c r="I15" s="316">
        <v>0</v>
      </c>
      <c r="J15" s="316">
        <v>2266</v>
      </c>
      <c r="K15" s="316">
        <v>85</v>
      </c>
      <c r="L15" s="316">
        <v>0</v>
      </c>
      <c r="M15" s="316">
        <v>8</v>
      </c>
      <c r="N15" s="314">
        <f t="shared" si="2"/>
        <v>2359</v>
      </c>
      <c r="O15" s="314">
        <f t="shared" si="3"/>
        <v>0</v>
      </c>
      <c r="P15" s="323"/>
    </row>
    <row r="16" spans="1:17" ht="15" customHeight="1" x14ac:dyDescent="0.2">
      <c r="A16" s="316">
        <v>7</v>
      </c>
      <c r="B16" s="316" t="s">
        <v>172</v>
      </c>
      <c r="C16" s="316">
        <v>0</v>
      </c>
      <c r="D16" s="316">
        <v>1802</v>
      </c>
      <c r="E16" s="316">
        <v>0</v>
      </c>
      <c r="F16" s="316">
        <v>0</v>
      </c>
      <c r="G16" s="316">
        <v>0</v>
      </c>
      <c r="H16" s="314">
        <f t="shared" si="1"/>
        <v>1802</v>
      </c>
      <c r="I16" s="316">
        <v>0</v>
      </c>
      <c r="J16" s="316">
        <v>1802</v>
      </c>
      <c r="K16" s="316">
        <v>0</v>
      </c>
      <c r="L16" s="316">
        <v>0</v>
      </c>
      <c r="M16" s="316">
        <v>0</v>
      </c>
      <c r="N16" s="314">
        <f t="shared" si="2"/>
        <v>1802</v>
      </c>
      <c r="O16" s="314">
        <f t="shared" si="3"/>
        <v>0</v>
      </c>
      <c r="P16" s="323"/>
    </row>
    <row r="17" spans="1:16" ht="15" customHeight="1" x14ac:dyDescent="0.2">
      <c r="A17" s="316">
        <v>8</v>
      </c>
      <c r="B17" s="316" t="s">
        <v>173</v>
      </c>
      <c r="C17" s="316">
        <v>0</v>
      </c>
      <c r="D17" s="316">
        <v>483</v>
      </c>
      <c r="E17" s="316">
        <v>4</v>
      </c>
      <c r="F17" s="316">
        <v>0</v>
      </c>
      <c r="G17" s="316">
        <v>0</v>
      </c>
      <c r="H17" s="314">
        <f t="shared" si="1"/>
        <v>487</v>
      </c>
      <c r="I17" s="316">
        <v>0</v>
      </c>
      <c r="J17" s="316">
        <v>483</v>
      </c>
      <c r="K17" s="316">
        <v>4</v>
      </c>
      <c r="L17" s="316">
        <v>0</v>
      </c>
      <c r="M17" s="316">
        <v>0</v>
      </c>
      <c r="N17" s="314">
        <f t="shared" si="2"/>
        <v>487</v>
      </c>
      <c r="O17" s="314">
        <f t="shared" si="3"/>
        <v>0</v>
      </c>
      <c r="P17" s="323"/>
    </row>
    <row r="18" spans="1:16" ht="15" customHeight="1" x14ac:dyDescent="0.2">
      <c r="A18" s="316">
        <v>9</v>
      </c>
      <c r="B18" s="316" t="s">
        <v>174</v>
      </c>
      <c r="C18" s="316">
        <v>0</v>
      </c>
      <c r="D18" s="316">
        <v>2470</v>
      </c>
      <c r="E18" s="316">
        <v>5</v>
      </c>
      <c r="F18" s="316">
        <v>0</v>
      </c>
      <c r="G18" s="316">
        <v>0</v>
      </c>
      <c r="H18" s="314">
        <f t="shared" si="1"/>
        <v>2475</v>
      </c>
      <c r="I18" s="316">
        <v>0</v>
      </c>
      <c r="J18" s="316">
        <v>2470</v>
      </c>
      <c r="K18" s="316">
        <v>5</v>
      </c>
      <c r="L18" s="316">
        <v>0</v>
      </c>
      <c r="M18" s="316">
        <v>0</v>
      </c>
      <c r="N18" s="314">
        <f t="shared" si="2"/>
        <v>2475</v>
      </c>
      <c r="O18" s="314">
        <f t="shared" si="3"/>
        <v>0</v>
      </c>
      <c r="P18" s="323"/>
    </row>
    <row r="19" spans="1:16" ht="15" customHeight="1" x14ac:dyDescent="0.2">
      <c r="A19" s="316">
        <v>10</v>
      </c>
      <c r="B19" s="316" t="s">
        <v>175</v>
      </c>
      <c r="C19" s="316">
        <v>0</v>
      </c>
      <c r="D19" s="316">
        <v>2054</v>
      </c>
      <c r="E19" s="316">
        <v>16</v>
      </c>
      <c r="F19" s="316">
        <v>0</v>
      </c>
      <c r="G19" s="316">
        <v>0</v>
      </c>
      <c r="H19" s="314">
        <f t="shared" si="1"/>
        <v>2070</v>
      </c>
      <c r="I19" s="316">
        <v>0</v>
      </c>
      <c r="J19" s="316">
        <v>2054</v>
      </c>
      <c r="K19" s="316">
        <v>16</v>
      </c>
      <c r="L19" s="316">
        <v>0</v>
      </c>
      <c r="M19" s="316">
        <v>0</v>
      </c>
      <c r="N19" s="314">
        <f t="shared" si="2"/>
        <v>2070</v>
      </c>
      <c r="O19" s="314">
        <f t="shared" si="3"/>
        <v>0</v>
      </c>
      <c r="P19" s="323"/>
    </row>
    <row r="20" spans="1:16" ht="15" customHeight="1" x14ac:dyDescent="0.2">
      <c r="A20" s="316">
        <v>11</v>
      </c>
      <c r="B20" s="316" t="s">
        <v>176</v>
      </c>
      <c r="C20" s="316">
        <v>0</v>
      </c>
      <c r="D20" s="316">
        <v>1575</v>
      </c>
      <c r="E20" s="316">
        <v>0</v>
      </c>
      <c r="F20" s="316">
        <v>0</v>
      </c>
      <c r="G20" s="316">
        <v>0</v>
      </c>
      <c r="H20" s="314">
        <f t="shared" si="1"/>
        <v>1575</v>
      </c>
      <c r="I20" s="316">
        <v>0</v>
      </c>
      <c r="J20" s="316">
        <v>1575</v>
      </c>
      <c r="K20" s="316">
        <v>0</v>
      </c>
      <c r="L20" s="316">
        <v>0</v>
      </c>
      <c r="M20" s="316">
        <v>0</v>
      </c>
      <c r="N20" s="314">
        <f t="shared" si="2"/>
        <v>1575</v>
      </c>
      <c r="O20" s="314">
        <f t="shared" si="3"/>
        <v>0</v>
      </c>
      <c r="P20" s="323"/>
    </row>
    <row r="21" spans="1:16" ht="15" customHeight="1" x14ac:dyDescent="0.2">
      <c r="A21" s="316">
        <v>12</v>
      </c>
      <c r="B21" s="316" t="s">
        <v>177</v>
      </c>
      <c r="C21" s="316">
        <v>1</v>
      </c>
      <c r="D21" s="316">
        <v>1395</v>
      </c>
      <c r="E21" s="316">
        <v>3</v>
      </c>
      <c r="F21" s="316">
        <v>0</v>
      </c>
      <c r="G21" s="316">
        <v>0</v>
      </c>
      <c r="H21" s="314">
        <f t="shared" si="1"/>
        <v>1399</v>
      </c>
      <c r="I21" s="316">
        <v>1</v>
      </c>
      <c r="J21" s="316">
        <v>1395</v>
      </c>
      <c r="K21" s="316">
        <v>3</v>
      </c>
      <c r="L21" s="316">
        <v>0</v>
      </c>
      <c r="M21" s="316">
        <v>0</v>
      </c>
      <c r="N21" s="314">
        <f t="shared" si="2"/>
        <v>1399</v>
      </c>
      <c r="O21" s="314">
        <f t="shared" si="3"/>
        <v>0</v>
      </c>
      <c r="P21" s="323"/>
    </row>
    <row r="22" spans="1:16" ht="15" customHeight="1" x14ac:dyDescent="0.2">
      <c r="A22" s="316">
        <v>13</v>
      </c>
      <c r="B22" s="316" t="s">
        <v>178</v>
      </c>
      <c r="C22" s="316">
        <v>1</v>
      </c>
      <c r="D22" s="316">
        <v>2169</v>
      </c>
      <c r="E22" s="316">
        <v>7</v>
      </c>
      <c r="F22" s="316">
        <v>22</v>
      </c>
      <c r="G22" s="316">
        <v>21</v>
      </c>
      <c r="H22" s="314">
        <f t="shared" si="1"/>
        <v>2220</v>
      </c>
      <c r="I22" s="316">
        <v>1</v>
      </c>
      <c r="J22" s="316">
        <v>2169</v>
      </c>
      <c r="K22" s="316">
        <v>7</v>
      </c>
      <c r="L22" s="316">
        <v>0</v>
      </c>
      <c r="M22" s="316">
        <v>21</v>
      </c>
      <c r="N22" s="314">
        <f t="shared" si="2"/>
        <v>2198</v>
      </c>
      <c r="O22" s="314">
        <f t="shared" si="3"/>
        <v>22</v>
      </c>
      <c r="P22" s="323"/>
    </row>
    <row r="23" spans="1:16" ht="15" customHeight="1" x14ac:dyDescent="0.2">
      <c r="A23" s="316">
        <v>14</v>
      </c>
      <c r="B23" s="316" t="s">
        <v>179</v>
      </c>
      <c r="C23" s="316">
        <v>0</v>
      </c>
      <c r="D23" s="316">
        <v>2103</v>
      </c>
      <c r="E23" s="316">
        <v>7</v>
      </c>
      <c r="F23" s="316">
        <v>0</v>
      </c>
      <c r="G23" s="316">
        <v>5</v>
      </c>
      <c r="H23" s="314">
        <f t="shared" si="1"/>
        <v>2115</v>
      </c>
      <c r="I23" s="316">
        <v>0</v>
      </c>
      <c r="J23" s="316">
        <v>2103</v>
      </c>
      <c r="K23" s="316">
        <v>7</v>
      </c>
      <c r="L23" s="316">
        <v>0</v>
      </c>
      <c r="M23" s="316">
        <v>2</v>
      </c>
      <c r="N23" s="314">
        <f t="shared" si="2"/>
        <v>2112</v>
      </c>
      <c r="O23" s="314">
        <f t="shared" si="3"/>
        <v>3</v>
      </c>
      <c r="P23" s="323"/>
    </row>
    <row r="24" spans="1:16" ht="15" customHeight="1" x14ac:dyDescent="0.2">
      <c r="A24" s="316">
        <v>15</v>
      </c>
      <c r="B24" s="316" t="s">
        <v>180</v>
      </c>
      <c r="C24" s="316">
        <v>1</v>
      </c>
      <c r="D24" s="316">
        <v>1745</v>
      </c>
      <c r="E24" s="316">
        <v>3</v>
      </c>
      <c r="F24" s="316">
        <v>0</v>
      </c>
      <c r="G24" s="316">
        <v>0</v>
      </c>
      <c r="H24" s="314">
        <f t="shared" si="1"/>
        <v>1749</v>
      </c>
      <c r="I24" s="316">
        <v>1</v>
      </c>
      <c r="J24" s="316">
        <v>1745</v>
      </c>
      <c r="K24" s="316">
        <v>3</v>
      </c>
      <c r="L24" s="316">
        <v>0</v>
      </c>
      <c r="M24" s="316">
        <v>0</v>
      </c>
      <c r="N24" s="314">
        <f t="shared" si="2"/>
        <v>1749</v>
      </c>
      <c r="O24" s="314">
        <f t="shared" si="3"/>
        <v>0</v>
      </c>
      <c r="P24" s="323"/>
    </row>
    <row r="25" spans="1:16" ht="15" customHeight="1" x14ac:dyDescent="0.2">
      <c r="A25" s="316">
        <v>16</v>
      </c>
      <c r="B25" s="316" t="s">
        <v>181</v>
      </c>
      <c r="C25" s="316">
        <v>0</v>
      </c>
      <c r="D25" s="316">
        <v>751</v>
      </c>
      <c r="E25" s="316">
        <v>0</v>
      </c>
      <c r="F25" s="316">
        <v>0</v>
      </c>
      <c r="G25" s="316">
        <v>2</v>
      </c>
      <c r="H25" s="314">
        <f t="shared" si="1"/>
        <v>753</v>
      </c>
      <c r="I25" s="316">
        <v>0</v>
      </c>
      <c r="J25" s="316">
        <v>751</v>
      </c>
      <c r="K25" s="316">
        <v>0</v>
      </c>
      <c r="L25" s="316">
        <v>0</v>
      </c>
      <c r="M25" s="316">
        <v>2</v>
      </c>
      <c r="N25" s="314">
        <f t="shared" si="2"/>
        <v>753</v>
      </c>
      <c r="O25" s="314">
        <f t="shared" si="3"/>
        <v>0</v>
      </c>
      <c r="P25" s="323"/>
    </row>
    <row r="26" spans="1:16" ht="15" customHeight="1" x14ac:dyDescent="0.2">
      <c r="A26" s="316">
        <v>17</v>
      </c>
      <c r="B26" s="316" t="s">
        <v>182</v>
      </c>
      <c r="C26" s="316">
        <v>1</v>
      </c>
      <c r="D26" s="316">
        <v>1791</v>
      </c>
      <c r="E26" s="316">
        <v>0</v>
      </c>
      <c r="F26" s="316">
        <v>0</v>
      </c>
      <c r="G26" s="316">
        <v>2</v>
      </c>
      <c r="H26" s="314">
        <f t="shared" si="1"/>
        <v>1794</v>
      </c>
      <c r="I26" s="316">
        <v>1</v>
      </c>
      <c r="J26" s="316">
        <v>1791</v>
      </c>
      <c r="K26" s="316">
        <v>0</v>
      </c>
      <c r="L26" s="316">
        <v>0</v>
      </c>
      <c r="M26" s="316">
        <v>2</v>
      </c>
      <c r="N26" s="314">
        <f t="shared" si="2"/>
        <v>1794</v>
      </c>
      <c r="O26" s="314">
        <f t="shared" si="3"/>
        <v>0</v>
      </c>
      <c r="P26" s="323"/>
    </row>
    <row r="27" spans="1:16" ht="15" customHeight="1" x14ac:dyDescent="0.2">
      <c r="A27" s="316">
        <v>18</v>
      </c>
      <c r="B27" s="316" t="s">
        <v>183</v>
      </c>
      <c r="C27" s="316">
        <v>0</v>
      </c>
      <c r="D27" s="316">
        <v>1635</v>
      </c>
      <c r="E27" s="316">
        <v>2</v>
      </c>
      <c r="F27" s="316">
        <v>0</v>
      </c>
      <c r="G27" s="316">
        <v>0</v>
      </c>
      <c r="H27" s="314">
        <f t="shared" si="1"/>
        <v>1637</v>
      </c>
      <c r="I27" s="316">
        <v>0</v>
      </c>
      <c r="J27" s="316">
        <v>1635</v>
      </c>
      <c r="K27" s="316">
        <v>2</v>
      </c>
      <c r="L27" s="316">
        <v>0</v>
      </c>
      <c r="M27" s="316">
        <v>0</v>
      </c>
      <c r="N27" s="314">
        <f t="shared" si="2"/>
        <v>1637</v>
      </c>
      <c r="O27" s="314">
        <f t="shared" si="3"/>
        <v>0</v>
      </c>
      <c r="P27" s="323"/>
    </row>
    <row r="28" spans="1:16" ht="15" customHeight="1" x14ac:dyDescent="0.2">
      <c r="A28" s="316">
        <v>19</v>
      </c>
      <c r="B28" s="316" t="s">
        <v>184</v>
      </c>
      <c r="C28" s="316">
        <v>0</v>
      </c>
      <c r="D28" s="316">
        <v>993</v>
      </c>
      <c r="E28" s="316">
        <v>9</v>
      </c>
      <c r="F28" s="316">
        <v>0</v>
      </c>
      <c r="G28" s="316">
        <v>0</v>
      </c>
      <c r="H28" s="314">
        <f t="shared" si="1"/>
        <v>1002</v>
      </c>
      <c r="I28" s="316">
        <v>0</v>
      </c>
      <c r="J28" s="316">
        <v>993</v>
      </c>
      <c r="K28" s="316">
        <v>9</v>
      </c>
      <c r="L28" s="316">
        <v>0</v>
      </c>
      <c r="M28" s="316">
        <v>0</v>
      </c>
      <c r="N28" s="314">
        <f t="shared" si="2"/>
        <v>1002</v>
      </c>
      <c r="O28" s="314">
        <f t="shared" si="3"/>
        <v>0</v>
      </c>
      <c r="P28" s="323"/>
    </row>
    <row r="29" spans="1:16" ht="15" customHeight="1" x14ac:dyDescent="0.2">
      <c r="A29" s="316">
        <v>20</v>
      </c>
      <c r="B29" s="316" t="s">
        <v>185</v>
      </c>
      <c r="C29" s="316">
        <v>0</v>
      </c>
      <c r="D29" s="316">
        <v>985</v>
      </c>
      <c r="E29" s="316">
        <v>4</v>
      </c>
      <c r="F29" s="316">
        <v>0</v>
      </c>
      <c r="G29" s="316">
        <v>0</v>
      </c>
      <c r="H29" s="314">
        <f t="shared" si="1"/>
        <v>989</v>
      </c>
      <c r="I29" s="316">
        <v>0</v>
      </c>
      <c r="J29" s="316">
        <v>985</v>
      </c>
      <c r="K29" s="316">
        <v>4</v>
      </c>
      <c r="L29" s="316">
        <v>0</v>
      </c>
      <c r="M29" s="316">
        <v>0</v>
      </c>
      <c r="N29" s="314">
        <f t="shared" si="2"/>
        <v>989</v>
      </c>
      <c r="O29" s="314">
        <f t="shared" si="3"/>
        <v>0</v>
      </c>
      <c r="P29" s="323"/>
    </row>
    <row r="30" spans="1:16" ht="15" customHeight="1" x14ac:dyDescent="0.2">
      <c r="A30" s="316">
        <v>21</v>
      </c>
      <c r="B30" s="316" t="s">
        <v>186</v>
      </c>
      <c r="C30" s="316">
        <v>0</v>
      </c>
      <c r="D30" s="316">
        <v>1337</v>
      </c>
      <c r="E30" s="316">
        <v>0</v>
      </c>
      <c r="F30" s="316">
        <v>0</v>
      </c>
      <c r="G30" s="316">
        <v>0</v>
      </c>
      <c r="H30" s="314">
        <f t="shared" si="1"/>
        <v>1337</v>
      </c>
      <c r="I30" s="316">
        <v>0</v>
      </c>
      <c r="J30" s="316">
        <v>1337</v>
      </c>
      <c r="K30" s="316">
        <v>0</v>
      </c>
      <c r="L30" s="316">
        <v>0</v>
      </c>
      <c r="M30" s="316">
        <v>0</v>
      </c>
      <c r="N30" s="314">
        <f t="shared" si="2"/>
        <v>1337</v>
      </c>
      <c r="O30" s="314">
        <f t="shared" si="3"/>
        <v>0</v>
      </c>
      <c r="P30" s="323"/>
    </row>
    <row r="31" spans="1:16" ht="15" customHeight="1" x14ac:dyDescent="0.2">
      <c r="A31" s="316">
        <v>22</v>
      </c>
      <c r="B31" s="316" t="s">
        <v>187</v>
      </c>
      <c r="C31" s="316">
        <v>0</v>
      </c>
      <c r="D31" s="316">
        <v>1877</v>
      </c>
      <c r="E31" s="316">
        <v>42</v>
      </c>
      <c r="F31" s="316">
        <v>0</v>
      </c>
      <c r="G31" s="316">
        <v>0</v>
      </c>
      <c r="H31" s="314">
        <f t="shared" si="1"/>
        <v>1919</v>
      </c>
      <c r="I31" s="316">
        <v>0</v>
      </c>
      <c r="J31" s="316">
        <v>1877</v>
      </c>
      <c r="K31" s="316">
        <v>42</v>
      </c>
      <c r="L31" s="316">
        <v>0</v>
      </c>
      <c r="M31" s="316">
        <v>0</v>
      </c>
      <c r="N31" s="314">
        <f t="shared" si="2"/>
        <v>1919</v>
      </c>
      <c r="O31" s="314">
        <f t="shared" si="3"/>
        <v>0</v>
      </c>
      <c r="P31" s="323"/>
    </row>
    <row r="32" spans="1:16" ht="15" customHeight="1" x14ac:dyDescent="0.2">
      <c r="A32" s="316">
        <v>23</v>
      </c>
      <c r="B32" s="316" t="s">
        <v>188</v>
      </c>
      <c r="C32" s="316">
        <v>0</v>
      </c>
      <c r="D32" s="316">
        <v>1364</v>
      </c>
      <c r="E32" s="316">
        <v>0</v>
      </c>
      <c r="F32" s="316">
        <v>0</v>
      </c>
      <c r="G32" s="316">
        <v>0</v>
      </c>
      <c r="H32" s="314">
        <f t="shared" si="1"/>
        <v>1364</v>
      </c>
      <c r="I32" s="316">
        <v>0</v>
      </c>
      <c r="J32" s="316">
        <v>1364</v>
      </c>
      <c r="K32" s="316">
        <v>0</v>
      </c>
      <c r="L32" s="316">
        <v>0</v>
      </c>
      <c r="M32" s="316">
        <v>0</v>
      </c>
      <c r="N32" s="314">
        <f t="shared" si="2"/>
        <v>1364</v>
      </c>
      <c r="O32" s="314">
        <f t="shared" si="3"/>
        <v>0</v>
      </c>
      <c r="P32" s="323"/>
    </row>
    <row r="33" spans="1:16" ht="15" customHeight="1" x14ac:dyDescent="0.2">
      <c r="A33" s="316">
        <v>24</v>
      </c>
      <c r="B33" s="316" t="s">
        <v>189</v>
      </c>
      <c r="C33" s="316">
        <v>0</v>
      </c>
      <c r="D33" s="316">
        <v>1538</v>
      </c>
      <c r="E33" s="316">
        <v>1</v>
      </c>
      <c r="F33" s="316">
        <v>0</v>
      </c>
      <c r="G33" s="316">
        <v>0</v>
      </c>
      <c r="H33" s="314">
        <f t="shared" si="1"/>
        <v>1539</v>
      </c>
      <c r="I33" s="316">
        <v>0</v>
      </c>
      <c r="J33" s="316">
        <v>1538</v>
      </c>
      <c r="K33" s="316">
        <v>1</v>
      </c>
      <c r="L33" s="316">
        <v>0</v>
      </c>
      <c r="M33" s="316">
        <v>0</v>
      </c>
      <c r="N33" s="314">
        <f t="shared" si="2"/>
        <v>1539</v>
      </c>
      <c r="O33" s="314">
        <f t="shared" si="3"/>
        <v>0</v>
      </c>
      <c r="P33" s="323"/>
    </row>
    <row r="34" spans="1:16" ht="15" customHeight="1" x14ac:dyDescent="0.2">
      <c r="A34" s="316">
        <v>25</v>
      </c>
      <c r="B34" s="316" t="s">
        <v>190</v>
      </c>
      <c r="C34" s="316">
        <v>0</v>
      </c>
      <c r="D34" s="316">
        <v>1290</v>
      </c>
      <c r="E34" s="316">
        <v>0</v>
      </c>
      <c r="F34" s="316">
        <v>0</v>
      </c>
      <c r="G34" s="316">
        <v>0</v>
      </c>
      <c r="H34" s="314">
        <f t="shared" si="1"/>
        <v>1290</v>
      </c>
      <c r="I34" s="316">
        <v>0</v>
      </c>
      <c r="J34" s="316">
        <v>1290</v>
      </c>
      <c r="K34" s="316">
        <v>0</v>
      </c>
      <c r="L34" s="316">
        <v>0</v>
      </c>
      <c r="M34" s="316">
        <v>0</v>
      </c>
      <c r="N34" s="314">
        <f t="shared" si="2"/>
        <v>1290</v>
      </c>
      <c r="O34" s="314">
        <f t="shared" si="3"/>
        <v>0</v>
      </c>
      <c r="P34" s="323"/>
    </row>
    <row r="35" spans="1:16" ht="15" customHeight="1" x14ac:dyDescent="0.2">
      <c r="A35" s="316">
        <v>26</v>
      </c>
      <c r="B35" s="316" t="s">
        <v>191</v>
      </c>
      <c r="C35" s="316">
        <v>1</v>
      </c>
      <c r="D35" s="316">
        <v>1902</v>
      </c>
      <c r="E35" s="316">
        <v>1</v>
      </c>
      <c r="F35" s="316">
        <v>33</v>
      </c>
      <c r="G35" s="316">
        <v>0</v>
      </c>
      <c r="H35" s="314">
        <f t="shared" si="1"/>
        <v>1937</v>
      </c>
      <c r="I35" s="316">
        <v>1</v>
      </c>
      <c r="J35" s="316">
        <v>1902</v>
      </c>
      <c r="K35" s="316">
        <v>1</v>
      </c>
      <c r="L35" s="316">
        <v>33</v>
      </c>
      <c r="M35" s="316">
        <v>0</v>
      </c>
      <c r="N35" s="314">
        <f t="shared" si="2"/>
        <v>1937</v>
      </c>
      <c r="O35" s="314">
        <f t="shared" si="3"/>
        <v>0</v>
      </c>
      <c r="P35" s="323"/>
    </row>
    <row r="36" spans="1:16" ht="15" customHeight="1" x14ac:dyDescent="0.2">
      <c r="A36" s="316">
        <v>27</v>
      </c>
      <c r="B36" s="316" t="s">
        <v>192</v>
      </c>
      <c r="C36" s="316">
        <v>0</v>
      </c>
      <c r="D36" s="316">
        <v>1526</v>
      </c>
      <c r="E36" s="316">
        <v>2</v>
      </c>
      <c r="F36" s="316">
        <v>35</v>
      </c>
      <c r="G36" s="316">
        <v>0</v>
      </c>
      <c r="H36" s="314">
        <f t="shared" si="1"/>
        <v>1563</v>
      </c>
      <c r="I36" s="316">
        <v>0</v>
      </c>
      <c r="J36" s="316">
        <v>1526</v>
      </c>
      <c r="K36" s="316">
        <v>2</v>
      </c>
      <c r="L36" s="316">
        <v>0</v>
      </c>
      <c r="M36" s="316">
        <v>0</v>
      </c>
      <c r="N36" s="314">
        <f t="shared" si="2"/>
        <v>1528</v>
      </c>
      <c r="O36" s="314">
        <f t="shared" si="3"/>
        <v>35</v>
      </c>
      <c r="P36" s="323"/>
    </row>
    <row r="37" spans="1:16" ht="15" customHeight="1" x14ac:dyDescent="0.2">
      <c r="A37" s="316">
        <v>28</v>
      </c>
      <c r="B37" s="316" t="s">
        <v>193</v>
      </c>
      <c r="C37" s="316">
        <v>0</v>
      </c>
      <c r="D37" s="316">
        <v>471</v>
      </c>
      <c r="E37" s="316">
        <v>0</v>
      </c>
      <c r="F37" s="316">
        <v>0</v>
      </c>
      <c r="G37" s="316">
        <v>0</v>
      </c>
      <c r="H37" s="314">
        <f t="shared" si="1"/>
        <v>471</v>
      </c>
      <c r="I37" s="316">
        <v>0</v>
      </c>
      <c r="J37" s="316">
        <v>471</v>
      </c>
      <c r="K37" s="316">
        <v>0</v>
      </c>
      <c r="L37" s="316">
        <v>0</v>
      </c>
      <c r="M37" s="316">
        <v>0</v>
      </c>
      <c r="N37" s="314">
        <f t="shared" si="2"/>
        <v>471</v>
      </c>
      <c r="O37" s="314">
        <f t="shared" si="3"/>
        <v>0</v>
      </c>
      <c r="P37" s="323"/>
    </row>
    <row r="38" spans="1:16" ht="15" customHeight="1" x14ac:dyDescent="0.2">
      <c r="A38" s="316">
        <v>29</v>
      </c>
      <c r="B38" s="316" t="s">
        <v>194</v>
      </c>
      <c r="C38" s="316">
        <v>1</v>
      </c>
      <c r="D38" s="316">
        <v>1952</v>
      </c>
      <c r="E38" s="316">
        <v>56</v>
      </c>
      <c r="F38" s="316">
        <v>0</v>
      </c>
      <c r="G38" s="316">
        <v>0</v>
      </c>
      <c r="H38" s="314">
        <f t="shared" si="1"/>
        <v>2009</v>
      </c>
      <c r="I38" s="316">
        <v>1</v>
      </c>
      <c r="J38" s="316">
        <v>1952</v>
      </c>
      <c r="K38" s="316">
        <v>53</v>
      </c>
      <c r="L38" s="316">
        <v>0</v>
      </c>
      <c r="M38" s="316">
        <v>0</v>
      </c>
      <c r="N38" s="314">
        <f t="shared" si="2"/>
        <v>2006</v>
      </c>
      <c r="O38" s="314">
        <f t="shared" si="3"/>
        <v>3</v>
      </c>
      <c r="P38" s="323"/>
    </row>
    <row r="39" spans="1:16" ht="15" customHeight="1" x14ac:dyDescent="0.2">
      <c r="A39" s="316">
        <v>30</v>
      </c>
      <c r="B39" s="316" t="s">
        <v>195</v>
      </c>
      <c r="C39" s="316">
        <v>0</v>
      </c>
      <c r="D39" s="316">
        <v>398</v>
      </c>
      <c r="E39" s="316">
        <v>2</v>
      </c>
      <c r="F39" s="316">
        <v>0</v>
      </c>
      <c r="G39" s="316">
        <v>0</v>
      </c>
      <c r="H39" s="314">
        <f t="shared" si="1"/>
        <v>400</v>
      </c>
      <c r="I39" s="316">
        <v>0</v>
      </c>
      <c r="J39" s="316">
        <v>398</v>
      </c>
      <c r="K39" s="316">
        <v>2</v>
      </c>
      <c r="L39" s="316">
        <v>0</v>
      </c>
      <c r="M39" s="316">
        <v>0</v>
      </c>
      <c r="N39" s="314">
        <f t="shared" si="2"/>
        <v>400</v>
      </c>
      <c r="O39" s="314">
        <f t="shared" si="3"/>
        <v>0</v>
      </c>
      <c r="P39" s="323"/>
    </row>
    <row r="40" spans="1:16" ht="15" customHeight="1" x14ac:dyDescent="0.2">
      <c r="A40" s="316">
        <v>31</v>
      </c>
      <c r="B40" s="316" t="s">
        <v>196</v>
      </c>
      <c r="C40" s="316">
        <v>0</v>
      </c>
      <c r="D40" s="316">
        <v>2232</v>
      </c>
      <c r="E40" s="316">
        <v>0</v>
      </c>
      <c r="F40" s="316">
        <v>0</v>
      </c>
      <c r="G40" s="316">
        <v>0</v>
      </c>
      <c r="H40" s="314">
        <f t="shared" si="1"/>
        <v>2232</v>
      </c>
      <c r="I40" s="316">
        <v>0</v>
      </c>
      <c r="J40" s="316">
        <v>2232</v>
      </c>
      <c r="K40" s="316">
        <v>0</v>
      </c>
      <c r="L40" s="316">
        <v>0</v>
      </c>
      <c r="M40" s="316">
        <v>0</v>
      </c>
      <c r="N40" s="314">
        <f t="shared" si="2"/>
        <v>2232</v>
      </c>
      <c r="O40" s="314">
        <f t="shared" si="3"/>
        <v>0</v>
      </c>
      <c r="P40" s="323"/>
    </row>
    <row r="41" spans="1:16" ht="15" customHeight="1" x14ac:dyDescent="0.2">
      <c r="A41" s="316">
        <v>32</v>
      </c>
      <c r="B41" s="316" t="s">
        <v>197</v>
      </c>
      <c r="C41" s="316">
        <v>4</v>
      </c>
      <c r="D41" s="316">
        <v>2151</v>
      </c>
      <c r="E41" s="316">
        <v>14</v>
      </c>
      <c r="F41" s="316">
        <v>0</v>
      </c>
      <c r="G41" s="316">
        <v>0</v>
      </c>
      <c r="H41" s="314">
        <f t="shared" si="1"/>
        <v>2169</v>
      </c>
      <c r="I41" s="316">
        <v>4</v>
      </c>
      <c r="J41" s="316">
        <v>2151</v>
      </c>
      <c r="K41" s="316">
        <v>14</v>
      </c>
      <c r="L41" s="316">
        <v>0</v>
      </c>
      <c r="M41" s="316">
        <v>0</v>
      </c>
      <c r="N41" s="314">
        <f t="shared" si="2"/>
        <v>2169</v>
      </c>
      <c r="O41" s="314">
        <f t="shared" si="3"/>
        <v>0</v>
      </c>
      <c r="P41" s="323"/>
    </row>
    <row r="42" spans="1:16" ht="15" customHeight="1" x14ac:dyDescent="0.2">
      <c r="A42" s="316">
        <v>33</v>
      </c>
      <c r="B42" s="316" t="s">
        <v>198</v>
      </c>
      <c r="C42" s="316">
        <v>0</v>
      </c>
      <c r="D42" s="316">
        <v>795</v>
      </c>
      <c r="E42" s="316">
        <v>6</v>
      </c>
      <c r="F42" s="316">
        <v>0</v>
      </c>
      <c r="G42" s="316">
        <v>0</v>
      </c>
      <c r="H42" s="314">
        <f t="shared" si="1"/>
        <v>801</v>
      </c>
      <c r="I42" s="316">
        <v>0</v>
      </c>
      <c r="J42" s="316">
        <v>795</v>
      </c>
      <c r="K42" s="316">
        <v>6</v>
      </c>
      <c r="L42" s="316">
        <v>0</v>
      </c>
      <c r="M42" s="316">
        <v>0</v>
      </c>
      <c r="N42" s="314">
        <f t="shared" si="2"/>
        <v>801</v>
      </c>
      <c r="O42" s="314">
        <f t="shared" si="3"/>
        <v>0</v>
      </c>
      <c r="P42" s="323"/>
    </row>
    <row r="43" spans="1:16" ht="15" customHeight="1" x14ac:dyDescent="0.2">
      <c r="A43" s="316">
        <v>34</v>
      </c>
      <c r="B43" s="316" t="s">
        <v>199</v>
      </c>
      <c r="C43" s="316">
        <v>0</v>
      </c>
      <c r="D43" s="316">
        <v>2833</v>
      </c>
      <c r="E43" s="316">
        <v>14</v>
      </c>
      <c r="F43" s="316">
        <v>0</v>
      </c>
      <c r="G43" s="316">
        <v>0</v>
      </c>
      <c r="H43" s="314">
        <f t="shared" si="1"/>
        <v>2847</v>
      </c>
      <c r="I43" s="316">
        <v>0</v>
      </c>
      <c r="J43" s="316">
        <v>2833</v>
      </c>
      <c r="K43" s="316">
        <v>14</v>
      </c>
      <c r="L43" s="316">
        <v>0</v>
      </c>
      <c r="M43" s="316">
        <v>0</v>
      </c>
      <c r="N43" s="314">
        <f t="shared" si="2"/>
        <v>2847</v>
      </c>
      <c r="O43" s="314">
        <f t="shared" si="3"/>
        <v>0</v>
      </c>
      <c r="P43" s="323"/>
    </row>
    <row r="44" spans="1:16" ht="15" customHeight="1" x14ac:dyDescent="0.2">
      <c r="A44" s="316">
        <v>35</v>
      </c>
      <c r="B44" s="316" t="s">
        <v>200</v>
      </c>
      <c r="C44" s="316">
        <v>0</v>
      </c>
      <c r="D44" s="316">
        <v>1054</v>
      </c>
      <c r="E44" s="316">
        <v>1</v>
      </c>
      <c r="F44" s="316">
        <v>0</v>
      </c>
      <c r="G44" s="316">
        <v>0</v>
      </c>
      <c r="H44" s="314">
        <f t="shared" si="1"/>
        <v>1055</v>
      </c>
      <c r="I44" s="316">
        <v>0</v>
      </c>
      <c r="J44" s="316">
        <v>1054</v>
      </c>
      <c r="K44" s="316">
        <v>1</v>
      </c>
      <c r="L44" s="316">
        <v>0</v>
      </c>
      <c r="M44" s="316">
        <v>0</v>
      </c>
      <c r="N44" s="314">
        <f t="shared" si="2"/>
        <v>1055</v>
      </c>
      <c r="O44" s="314">
        <f t="shared" si="3"/>
        <v>0</v>
      </c>
      <c r="P44" s="323"/>
    </row>
    <row r="45" spans="1:16" ht="15" customHeight="1" x14ac:dyDescent="0.2">
      <c r="A45" s="316">
        <v>36</v>
      </c>
      <c r="B45" s="316" t="s">
        <v>201</v>
      </c>
      <c r="C45" s="316">
        <v>0</v>
      </c>
      <c r="D45" s="316">
        <v>1238</v>
      </c>
      <c r="E45" s="316">
        <v>0</v>
      </c>
      <c r="F45" s="316">
        <v>0</v>
      </c>
      <c r="G45" s="316">
        <v>0</v>
      </c>
      <c r="H45" s="314">
        <f t="shared" si="1"/>
        <v>1238</v>
      </c>
      <c r="I45" s="316">
        <v>0</v>
      </c>
      <c r="J45" s="316">
        <v>1238</v>
      </c>
      <c r="K45" s="316">
        <v>0</v>
      </c>
      <c r="L45" s="316">
        <v>0</v>
      </c>
      <c r="M45" s="316">
        <v>0</v>
      </c>
      <c r="N45" s="314">
        <f t="shared" si="2"/>
        <v>1238</v>
      </c>
      <c r="O45" s="314">
        <f t="shared" si="3"/>
        <v>0</v>
      </c>
      <c r="P45" s="323"/>
    </row>
    <row r="46" spans="1:16" ht="15" customHeight="1" x14ac:dyDescent="0.2">
      <c r="A46" s="316">
        <v>37</v>
      </c>
      <c r="B46" s="316" t="s">
        <v>202</v>
      </c>
      <c r="C46" s="316">
        <v>1</v>
      </c>
      <c r="D46" s="316">
        <v>1078</v>
      </c>
      <c r="E46" s="316">
        <v>0</v>
      </c>
      <c r="F46" s="316">
        <v>0</v>
      </c>
      <c r="G46" s="316">
        <v>0</v>
      </c>
      <c r="H46" s="314">
        <f t="shared" si="1"/>
        <v>1079</v>
      </c>
      <c r="I46" s="316">
        <v>1</v>
      </c>
      <c r="J46" s="316">
        <v>1078</v>
      </c>
      <c r="K46" s="316">
        <v>0</v>
      </c>
      <c r="L46" s="316">
        <v>0</v>
      </c>
      <c r="M46" s="316">
        <v>0</v>
      </c>
      <c r="N46" s="314">
        <f t="shared" si="2"/>
        <v>1079</v>
      </c>
      <c r="O46" s="314">
        <f t="shared" si="3"/>
        <v>0</v>
      </c>
      <c r="P46" s="323"/>
    </row>
    <row r="47" spans="1:16" ht="15" customHeight="1" x14ac:dyDescent="0.2">
      <c r="A47" s="316">
        <v>38</v>
      </c>
      <c r="B47" s="316" t="s">
        <v>203</v>
      </c>
      <c r="C47" s="316">
        <v>0</v>
      </c>
      <c r="D47" s="316">
        <v>1244</v>
      </c>
      <c r="E47" s="316">
        <v>12</v>
      </c>
      <c r="F47" s="316">
        <v>0</v>
      </c>
      <c r="G47" s="316">
        <v>0</v>
      </c>
      <c r="H47" s="314">
        <f t="shared" si="1"/>
        <v>1256</v>
      </c>
      <c r="I47" s="316">
        <v>0</v>
      </c>
      <c r="J47" s="316">
        <v>1244</v>
      </c>
      <c r="K47" s="316">
        <v>12</v>
      </c>
      <c r="L47" s="316">
        <v>0</v>
      </c>
      <c r="M47" s="316">
        <v>0</v>
      </c>
      <c r="N47" s="314">
        <f t="shared" si="2"/>
        <v>1256</v>
      </c>
      <c r="O47" s="314">
        <f t="shared" si="3"/>
        <v>0</v>
      </c>
      <c r="P47" s="323"/>
    </row>
    <row r="48" spans="1:16" ht="15" customHeight="1" x14ac:dyDescent="0.2">
      <c r="A48" s="316">
        <v>39</v>
      </c>
      <c r="B48" s="316" t="s">
        <v>205</v>
      </c>
      <c r="C48" s="316">
        <v>1</v>
      </c>
      <c r="D48" s="316">
        <v>2416</v>
      </c>
      <c r="E48" s="316">
        <v>7</v>
      </c>
      <c r="F48" s="316">
        <v>0</v>
      </c>
      <c r="G48" s="316">
        <v>0</v>
      </c>
      <c r="H48" s="314">
        <f t="shared" si="1"/>
        <v>2424</v>
      </c>
      <c r="I48" s="316">
        <v>1</v>
      </c>
      <c r="J48" s="316">
        <v>2409</v>
      </c>
      <c r="K48" s="316">
        <v>7</v>
      </c>
      <c r="L48" s="316">
        <v>0</v>
      </c>
      <c r="M48" s="316">
        <v>0</v>
      </c>
      <c r="N48" s="314">
        <f t="shared" si="2"/>
        <v>2417</v>
      </c>
      <c r="O48" s="314">
        <f t="shared" si="3"/>
        <v>7</v>
      </c>
      <c r="P48" s="323"/>
    </row>
    <row r="49" spans="1:16" ht="15" customHeight="1" x14ac:dyDescent="0.2">
      <c r="A49" s="316">
        <v>40</v>
      </c>
      <c r="B49" s="316" t="s">
        <v>206</v>
      </c>
      <c r="C49" s="316">
        <v>0</v>
      </c>
      <c r="D49" s="316">
        <v>1200</v>
      </c>
      <c r="E49" s="316">
        <v>0</v>
      </c>
      <c r="F49" s="316">
        <v>0</v>
      </c>
      <c r="G49" s="316">
        <v>0</v>
      </c>
      <c r="H49" s="314">
        <f t="shared" si="1"/>
        <v>1200</v>
      </c>
      <c r="I49" s="316">
        <v>0</v>
      </c>
      <c r="J49" s="316">
        <v>1200</v>
      </c>
      <c r="K49" s="316">
        <v>0</v>
      </c>
      <c r="L49" s="316">
        <v>0</v>
      </c>
      <c r="M49" s="316">
        <v>0</v>
      </c>
      <c r="N49" s="314">
        <f t="shared" si="2"/>
        <v>1200</v>
      </c>
      <c r="O49" s="314">
        <f t="shared" si="3"/>
        <v>0</v>
      </c>
      <c r="P49" s="323"/>
    </row>
    <row r="50" spans="1:16" ht="15" customHeight="1" x14ac:dyDescent="0.2">
      <c r="A50" s="316">
        <v>41</v>
      </c>
      <c r="B50" s="316" t="s">
        <v>207</v>
      </c>
      <c r="C50" s="316">
        <v>0</v>
      </c>
      <c r="D50" s="316">
        <v>1200</v>
      </c>
      <c r="E50" s="316">
        <v>0</v>
      </c>
      <c r="F50" s="316">
        <v>0</v>
      </c>
      <c r="G50" s="316">
        <v>0</v>
      </c>
      <c r="H50" s="314">
        <f t="shared" si="1"/>
        <v>1200</v>
      </c>
      <c r="I50" s="316">
        <v>0</v>
      </c>
      <c r="J50" s="316">
        <v>1200</v>
      </c>
      <c r="K50" s="316">
        <v>0</v>
      </c>
      <c r="L50" s="316">
        <v>0</v>
      </c>
      <c r="M50" s="316">
        <v>0</v>
      </c>
      <c r="N50" s="314">
        <f t="shared" si="2"/>
        <v>1200</v>
      </c>
      <c r="O50" s="314">
        <f t="shared" si="3"/>
        <v>0</v>
      </c>
      <c r="P50" s="323"/>
    </row>
    <row r="51" spans="1:16" ht="15" customHeight="1" x14ac:dyDescent="0.2">
      <c r="A51" s="316">
        <v>42</v>
      </c>
      <c r="B51" s="316" t="s">
        <v>208</v>
      </c>
      <c r="C51" s="316">
        <v>0</v>
      </c>
      <c r="D51" s="316">
        <v>1604</v>
      </c>
      <c r="E51" s="316">
        <v>6</v>
      </c>
      <c r="F51" s="316">
        <v>0</v>
      </c>
      <c r="G51" s="316">
        <v>0</v>
      </c>
      <c r="H51" s="314">
        <f t="shared" si="1"/>
        <v>1610</v>
      </c>
      <c r="I51" s="316">
        <v>0</v>
      </c>
      <c r="J51" s="316">
        <v>1604</v>
      </c>
      <c r="K51" s="316">
        <v>6</v>
      </c>
      <c r="L51" s="316">
        <v>0</v>
      </c>
      <c r="M51" s="316">
        <v>0</v>
      </c>
      <c r="N51" s="314">
        <f t="shared" si="2"/>
        <v>1610</v>
      </c>
      <c r="O51" s="314">
        <f t="shared" si="3"/>
        <v>0</v>
      </c>
      <c r="P51" s="323"/>
    </row>
    <row r="52" spans="1:16" ht="15" customHeight="1" x14ac:dyDescent="0.2">
      <c r="A52" s="316">
        <v>43</v>
      </c>
      <c r="B52" s="316" t="s">
        <v>209</v>
      </c>
      <c r="C52" s="316">
        <v>0</v>
      </c>
      <c r="D52" s="316">
        <v>1606</v>
      </c>
      <c r="E52" s="316">
        <v>19</v>
      </c>
      <c r="F52" s="316">
        <v>0</v>
      </c>
      <c r="G52" s="316">
        <v>19</v>
      </c>
      <c r="H52" s="314">
        <f t="shared" si="1"/>
        <v>1644</v>
      </c>
      <c r="I52" s="316">
        <v>0</v>
      </c>
      <c r="J52" s="316">
        <v>1606</v>
      </c>
      <c r="K52" s="316">
        <v>19</v>
      </c>
      <c r="L52" s="316">
        <v>0</v>
      </c>
      <c r="M52" s="316">
        <v>19</v>
      </c>
      <c r="N52" s="314">
        <f t="shared" si="2"/>
        <v>1644</v>
      </c>
      <c r="O52" s="314">
        <f t="shared" si="3"/>
        <v>0</v>
      </c>
      <c r="P52" s="323"/>
    </row>
    <row r="53" spans="1:16" ht="15" customHeight="1" x14ac:dyDescent="0.2">
      <c r="A53" s="316">
        <v>44</v>
      </c>
      <c r="B53" s="316" t="s">
        <v>210</v>
      </c>
      <c r="C53" s="316">
        <v>0</v>
      </c>
      <c r="D53" s="316">
        <v>996</v>
      </c>
      <c r="E53" s="316">
        <v>0</v>
      </c>
      <c r="F53" s="316">
        <v>0</v>
      </c>
      <c r="G53" s="316">
        <v>0</v>
      </c>
      <c r="H53" s="314">
        <f t="shared" si="1"/>
        <v>996</v>
      </c>
      <c r="I53" s="316">
        <v>0</v>
      </c>
      <c r="J53" s="316">
        <v>996</v>
      </c>
      <c r="K53" s="316">
        <v>0</v>
      </c>
      <c r="L53" s="316">
        <v>0</v>
      </c>
      <c r="M53" s="316">
        <v>0</v>
      </c>
      <c r="N53" s="314">
        <f t="shared" si="2"/>
        <v>996</v>
      </c>
      <c r="O53" s="314">
        <f t="shared" si="3"/>
        <v>0</v>
      </c>
      <c r="P53" s="323"/>
    </row>
    <row r="54" spans="1:16" ht="15" customHeight="1" x14ac:dyDescent="0.2">
      <c r="A54" s="316">
        <v>45</v>
      </c>
      <c r="B54" s="316" t="s">
        <v>213</v>
      </c>
      <c r="C54" s="316">
        <v>0</v>
      </c>
      <c r="D54" s="316">
        <v>939</v>
      </c>
      <c r="E54" s="316">
        <v>2</v>
      </c>
      <c r="F54" s="316">
        <v>66</v>
      </c>
      <c r="G54" s="316">
        <v>0</v>
      </c>
      <c r="H54" s="314">
        <f t="shared" si="1"/>
        <v>1007</v>
      </c>
      <c r="I54" s="316">
        <v>0</v>
      </c>
      <c r="J54" s="316">
        <v>939</v>
      </c>
      <c r="K54" s="316">
        <v>2</v>
      </c>
      <c r="L54" s="316">
        <v>0</v>
      </c>
      <c r="M54" s="316">
        <v>0</v>
      </c>
      <c r="N54" s="314">
        <f t="shared" si="2"/>
        <v>941</v>
      </c>
      <c r="O54" s="314">
        <f t="shared" si="3"/>
        <v>66</v>
      </c>
      <c r="P54" s="323"/>
    </row>
    <row r="55" spans="1:16" ht="15" customHeight="1" x14ac:dyDescent="0.2">
      <c r="A55" s="316">
        <v>46</v>
      </c>
      <c r="B55" s="316" t="s">
        <v>215</v>
      </c>
      <c r="C55" s="316">
        <v>0</v>
      </c>
      <c r="D55" s="316">
        <v>2177</v>
      </c>
      <c r="E55" s="316">
        <v>26</v>
      </c>
      <c r="F55" s="316">
        <v>32</v>
      </c>
      <c r="G55" s="316">
        <v>0</v>
      </c>
      <c r="H55" s="314">
        <f t="shared" si="1"/>
        <v>2235</v>
      </c>
      <c r="I55" s="316">
        <v>0</v>
      </c>
      <c r="J55" s="316">
        <v>2177</v>
      </c>
      <c r="K55" s="316">
        <v>26</v>
      </c>
      <c r="L55" s="316">
        <v>0</v>
      </c>
      <c r="M55" s="316">
        <v>0</v>
      </c>
      <c r="N55" s="314">
        <f t="shared" si="2"/>
        <v>2203</v>
      </c>
      <c r="O55" s="314">
        <f t="shared" si="3"/>
        <v>32</v>
      </c>
      <c r="P55" s="323"/>
    </row>
    <row r="56" spans="1:16" ht="15" customHeight="1" x14ac:dyDescent="0.2">
      <c r="A56" s="316">
        <v>47</v>
      </c>
      <c r="B56" s="316" t="s">
        <v>216</v>
      </c>
      <c r="C56" s="316">
        <v>6</v>
      </c>
      <c r="D56" s="316">
        <v>2714</v>
      </c>
      <c r="E56" s="316">
        <v>2</v>
      </c>
      <c r="F56" s="316">
        <v>0</v>
      </c>
      <c r="G56" s="316">
        <v>0</v>
      </c>
      <c r="H56" s="314">
        <f t="shared" si="1"/>
        <v>2722</v>
      </c>
      <c r="I56" s="316">
        <v>6</v>
      </c>
      <c r="J56" s="316">
        <v>2714</v>
      </c>
      <c r="K56" s="316">
        <v>2</v>
      </c>
      <c r="L56" s="316">
        <v>0</v>
      </c>
      <c r="M56" s="316">
        <v>0</v>
      </c>
      <c r="N56" s="314">
        <f t="shared" si="2"/>
        <v>2722</v>
      </c>
      <c r="O56" s="314">
        <f t="shared" si="3"/>
        <v>0</v>
      </c>
      <c r="P56" s="323"/>
    </row>
    <row r="57" spans="1:16" ht="15" customHeight="1" x14ac:dyDescent="0.2">
      <c r="A57" s="316">
        <v>48</v>
      </c>
      <c r="B57" s="316" t="s">
        <v>217</v>
      </c>
      <c r="C57" s="316">
        <v>0</v>
      </c>
      <c r="D57" s="316">
        <v>1049</v>
      </c>
      <c r="E57" s="316">
        <v>0</v>
      </c>
      <c r="F57" s="316">
        <v>0</v>
      </c>
      <c r="G57" s="316">
        <v>0</v>
      </c>
      <c r="H57" s="314">
        <f t="shared" si="1"/>
        <v>1049</v>
      </c>
      <c r="I57" s="316">
        <v>0</v>
      </c>
      <c r="J57" s="316">
        <v>1049</v>
      </c>
      <c r="K57" s="316">
        <v>0</v>
      </c>
      <c r="L57" s="316">
        <v>0</v>
      </c>
      <c r="M57" s="316">
        <v>0</v>
      </c>
      <c r="N57" s="314">
        <f t="shared" si="2"/>
        <v>1049</v>
      </c>
      <c r="O57" s="314">
        <f t="shared" si="3"/>
        <v>0</v>
      </c>
      <c r="P57" s="323"/>
    </row>
    <row r="58" spans="1:16" ht="15" customHeight="1" x14ac:dyDescent="0.2">
      <c r="A58" s="316">
        <v>49</v>
      </c>
      <c r="B58" s="316" t="s">
        <v>218</v>
      </c>
      <c r="C58" s="316">
        <v>0</v>
      </c>
      <c r="D58" s="316">
        <v>1367</v>
      </c>
      <c r="E58" s="316">
        <v>29</v>
      </c>
      <c r="F58" s="316">
        <v>66</v>
      </c>
      <c r="G58" s="316">
        <v>0</v>
      </c>
      <c r="H58" s="314">
        <f t="shared" si="1"/>
        <v>1462</v>
      </c>
      <c r="I58" s="316">
        <v>0</v>
      </c>
      <c r="J58" s="316">
        <v>1367</v>
      </c>
      <c r="K58" s="316">
        <v>29</v>
      </c>
      <c r="L58" s="316">
        <v>0</v>
      </c>
      <c r="M58" s="316">
        <v>0</v>
      </c>
      <c r="N58" s="314">
        <f t="shared" si="2"/>
        <v>1396</v>
      </c>
      <c r="O58" s="314">
        <f t="shared" si="3"/>
        <v>66</v>
      </c>
      <c r="P58" s="323"/>
    </row>
    <row r="59" spans="1:16" ht="15" customHeight="1" x14ac:dyDescent="0.2">
      <c r="A59" s="316">
        <v>50</v>
      </c>
      <c r="B59" s="316" t="s">
        <v>219</v>
      </c>
      <c r="C59" s="316">
        <v>0</v>
      </c>
      <c r="D59" s="316">
        <v>671</v>
      </c>
      <c r="E59" s="316">
        <v>2</v>
      </c>
      <c r="F59" s="316">
        <v>0</v>
      </c>
      <c r="G59" s="316">
        <v>0</v>
      </c>
      <c r="H59" s="314">
        <f t="shared" si="1"/>
        <v>673</v>
      </c>
      <c r="I59" s="316">
        <v>0</v>
      </c>
      <c r="J59" s="316">
        <v>671</v>
      </c>
      <c r="K59" s="316">
        <v>2</v>
      </c>
      <c r="L59" s="316">
        <v>0</v>
      </c>
      <c r="M59" s="316">
        <v>0</v>
      </c>
      <c r="N59" s="314">
        <f t="shared" si="2"/>
        <v>673</v>
      </c>
      <c r="O59" s="314">
        <f t="shared" si="3"/>
        <v>0</v>
      </c>
      <c r="P59" s="323"/>
    </row>
    <row r="60" spans="1:16" ht="15" customHeight="1" x14ac:dyDescent="0.2">
      <c r="A60" s="316">
        <v>51</v>
      </c>
      <c r="B60" s="316" t="s">
        <v>220</v>
      </c>
      <c r="C60" s="316">
        <v>0</v>
      </c>
      <c r="D60" s="316">
        <v>1478</v>
      </c>
      <c r="E60" s="316">
        <v>7</v>
      </c>
      <c r="F60" s="316">
        <v>0</v>
      </c>
      <c r="G60" s="316">
        <v>0</v>
      </c>
      <c r="H60" s="314">
        <f t="shared" si="1"/>
        <v>1485</v>
      </c>
      <c r="I60" s="316">
        <v>0</v>
      </c>
      <c r="J60" s="316">
        <v>1478</v>
      </c>
      <c r="K60" s="316">
        <v>7</v>
      </c>
      <c r="L60" s="316">
        <v>0</v>
      </c>
      <c r="M60" s="316">
        <v>0</v>
      </c>
      <c r="N60" s="314">
        <f t="shared" si="2"/>
        <v>1485</v>
      </c>
      <c r="O60" s="314">
        <f t="shared" si="3"/>
        <v>0</v>
      </c>
      <c r="P60" s="323"/>
    </row>
    <row r="61" spans="1:16" ht="15" customHeight="1" x14ac:dyDescent="0.2">
      <c r="A61" s="316">
        <v>52</v>
      </c>
      <c r="B61" s="316" t="s">
        <v>221</v>
      </c>
      <c r="C61" s="316">
        <v>0</v>
      </c>
      <c r="D61" s="316">
        <v>1633</v>
      </c>
      <c r="E61" s="316">
        <v>4</v>
      </c>
      <c r="F61" s="316">
        <v>0</v>
      </c>
      <c r="G61" s="316">
        <v>0</v>
      </c>
      <c r="H61" s="314">
        <f t="shared" si="1"/>
        <v>1637</v>
      </c>
      <c r="I61" s="316">
        <v>0</v>
      </c>
      <c r="J61" s="316">
        <v>1633</v>
      </c>
      <c r="K61" s="316">
        <v>4</v>
      </c>
      <c r="L61" s="316">
        <v>0</v>
      </c>
      <c r="M61" s="316">
        <v>0</v>
      </c>
      <c r="N61" s="314">
        <f t="shared" si="2"/>
        <v>1637</v>
      </c>
      <c r="O61" s="314">
        <f t="shared" si="3"/>
        <v>0</v>
      </c>
      <c r="P61" s="323"/>
    </row>
    <row r="62" spans="1:16" ht="15" customHeight="1" x14ac:dyDescent="0.2">
      <c r="A62" s="316">
        <v>53</v>
      </c>
      <c r="B62" s="316" t="s">
        <v>222</v>
      </c>
      <c r="C62" s="316">
        <v>0</v>
      </c>
      <c r="D62" s="316">
        <v>1358</v>
      </c>
      <c r="E62" s="316">
        <v>3</v>
      </c>
      <c r="F62" s="316">
        <v>0</v>
      </c>
      <c r="G62" s="316">
        <v>0</v>
      </c>
      <c r="H62" s="314">
        <f t="shared" si="1"/>
        <v>1361</v>
      </c>
      <c r="I62" s="316">
        <v>0</v>
      </c>
      <c r="J62" s="316">
        <v>1358</v>
      </c>
      <c r="K62" s="316">
        <v>3</v>
      </c>
      <c r="L62" s="316">
        <v>0</v>
      </c>
      <c r="M62" s="316">
        <v>0</v>
      </c>
      <c r="N62" s="314">
        <f t="shared" si="2"/>
        <v>1361</v>
      </c>
      <c r="O62" s="314">
        <f t="shared" si="3"/>
        <v>0</v>
      </c>
      <c r="P62" s="323"/>
    </row>
    <row r="63" spans="1:16" ht="15" customHeight="1" x14ac:dyDescent="0.2">
      <c r="A63" s="316">
        <v>54</v>
      </c>
      <c r="B63" s="316" t="s">
        <v>223</v>
      </c>
      <c r="C63" s="316">
        <v>0</v>
      </c>
      <c r="D63" s="316">
        <v>1058</v>
      </c>
      <c r="E63" s="316">
        <v>56</v>
      </c>
      <c r="F63" s="316">
        <v>0</v>
      </c>
      <c r="G63" s="316">
        <v>0</v>
      </c>
      <c r="H63" s="314">
        <f t="shared" si="1"/>
        <v>1114</v>
      </c>
      <c r="I63" s="316">
        <v>0</v>
      </c>
      <c r="J63" s="316">
        <v>1058</v>
      </c>
      <c r="K63" s="316">
        <v>56</v>
      </c>
      <c r="L63" s="316">
        <v>0</v>
      </c>
      <c r="M63" s="316">
        <v>0</v>
      </c>
      <c r="N63" s="314">
        <f t="shared" si="2"/>
        <v>1114</v>
      </c>
      <c r="O63" s="314">
        <f t="shared" si="3"/>
        <v>0</v>
      </c>
      <c r="P63" s="323"/>
    </row>
    <row r="64" spans="1:16" ht="15" customHeight="1" x14ac:dyDescent="0.2">
      <c r="A64" s="316">
        <v>55</v>
      </c>
      <c r="B64" s="316" t="s">
        <v>224</v>
      </c>
      <c r="C64" s="316">
        <v>0</v>
      </c>
      <c r="D64" s="316">
        <v>910</v>
      </c>
      <c r="E64" s="316">
        <v>5</v>
      </c>
      <c r="F64" s="316">
        <v>0</v>
      </c>
      <c r="G64" s="316">
        <v>0</v>
      </c>
      <c r="H64" s="314">
        <f t="shared" si="1"/>
        <v>915</v>
      </c>
      <c r="I64" s="316">
        <v>0</v>
      </c>
      <c r="J64" s="316">
        <v>910</v>
      </c>
      <c r="K64" s="316">
        <v>5</v>
      </c>
      <c r="L64" s="316">
        <v>0</v>
      </c>
      <c r="M64" s="316">
        <v>0</v>
      </c>
      <c r="N64" s="314">
        <f t="shared" si="2"/>
        <v>915</v>
      </c>
      <c r="O64" s="314">
        <f t="shared" si="3"/>
        <v>0</v>
      </c>
      <c r="P64" s="323"/>
    </row>
    <row r="65" spans="1:16" ht="15" customHeight="1" x14ac:dyDescent="0.2">
      <c r="A65" s="316">
        <v>56</v>
      </c>
      <c r="B65" s="316" t="s">
        <v>225</v>
      </c>
      <c r="C65" s="316">
        <v>0</v>
      </c>
      <c r="D65" s="316">
        <v>1611</v>
      </c>
      <c r="E65" s="316">
        <v>0</v>
      </c>
      <c r="F65" s="316">
        <v>20</v>
      </c>
      <c r="G65" s="316">
        <v>0</v>
      </c>
      <c r="H65" s="314">
        <f t="shared" si="1"/>
        <v>1631</v>
      </c>
      <c r="I65" s="316">
        <v>0</v>
      </c>
      <c r="J65" s="316">
        <v>1611</v>
      </c>
      <c r="K65" s="316">
        <v>0</v>
      </c>
      <c r="L65" s="316">
        <v>0</v>
      </c>
      <c r="M65" s="316">
        <v>0</v>
      </c>
      <c r="N65" s="314">
        <f t="shared" si="2"/>
        <v>1611</v>
      </c>
      <c r="O65" s="314">
        <f t="shared" si="3"/>
        <v>20</v>
      </c>
      <c r="P65" s="323"/>
    </row>
    <row r="66" spans="1:16" ht="15" customHeight="1" x14ac:dyDescent="0.2">
      <c r="A66" s="316">
        <v>57</v>
      </c>
      <c r="B66" s="316" t="s">
        <v>226</v>
      </c>
      <c r="C66" s="316">
        <v>0</v>
      </c>
      <c r="D66" s="316">
        <v>1200</v>
      </c>
      <c r="E66" s="316">
        <v>0</v>
      </c>
      <c r="F66" s="316">
        <v>0</v>
      </c>
      <c r="G66" s="316">
        <v>0</v>
      </c>
      <c r="H66" s="314">
        <f t="shared" si="1"/>
        <v>1200</v>
      </c>
      <c r="I66" s="316">
        <v>0</v>
      </c>
      <c r="J66" s="316">
        <v>1200</v>
      </c>
      <c r="K66" s="316">
        <v>0</v>
      </c>
      <c r="L66" s="316">
        <v>0</v>
      </c>
      <c r="M66" s="316">
        <v>0</v>
      </c>
      <c r="N66" s="314">
        <f t="shared" si="2"/>
        <v>1200</v>
      </c>
      <c r="O66" s="314">
        <f t="shared" si="3"/>
        <v>0</v>
      </c>
      <c r="P66" s="323"/>
    </row>
    <row r="67" spans="1:16" ht="15" customHeight="1" x14ac:dyDescent="0.2">
      <c r="A67" s="316">
        <v>58</v>
      </c>
      <c r="B67" s="316" t="s">
        <v>227</v>
      </c>
      <c r="C67" s="316">
        <v>0</v>
      </c>
      <c r="D67" s="316">
        <v>880</v>
      </c>
      <c r="E67" s="316">
        <v>5</v>
      </c>
      <c r="F67" s="316">
        <v>0</v>
      </c>
      <c r="G67" s="316">
        <v>0</v>
      </c>
      <c r="H67" s="314">
        <f t="shared" si="1"/>
        <v>885</v>
      </c>
      <c r="I67" s="316">
        <v>0</v>
      </c>
      <c r="J67" s="316">
        <v>880</v>
      </c>
      <c r="K67" s="316">
        <v>5</v>
      </c>
      <c r="L67" s="316">
        <v>0</v>
      </c>
      <c r="M67" s="316">
        <v>0</v>
      </c>
      <c r="N67" s="314">
        <f t="shared" si="2"/>
        <v>885</v>
      </c>
      <c r="O67" s="314">
        <f t="shared" si="3"/>
        <v>0</v>
      </c>
      <c r="P67" s="323"/>
    </row>
    <row r="68" spans="1:16" ht="15" customHeight="1" x14ac:dyDescent="0.2">
      <c r="A68" s="316">
        <v>59</v>
      </c>
      <c r="B68" s="316" t="s">
        <v>228</v>
      </c>
      <c r="C68" s="316">
        <v>0</v>
      </c>
      <c r="D68" s="316">
        <v>1230</v>
      </c>
      <c r="E68" s="316">
        <v>0</v>
      </c>
      <c r="F68" s="316">
        <v>0</v>
      </c>
      <c r="G68" s="316">
        <v>0</v>
      </c>
      <c r="H68" s="314">
        <f t="shared" si="1"/>
        <v>1230</v>
      </c>
      <c r="I68" s="316">
        <v>0</v>
      </c>
      <c r="J68" s="316">
        <v>1230</v>
      </c>
      <c r="K68" s="316">
        <v>0</v>
      </c>
      <c r="L68" s="316">
        <v>0</v>
      </c>
      <c r="M68" s="316">
        <v>0</v>
      </c>
      <c r="N68" s="314">
        <f t="shared" si="2"/>
        <v>1230</v>
      </c>
      <c r="O68" s="314">
        <f t="shared" si="3"/>
        <v>0</v>
      </c>
      <c r="P68" s="323"/>
    </row>
    <row r="69" spans="1:16" ht="15" customHeight="1" x14ac:dyDescent="0.2">
      <c r="A69" s="316">
        <v>60</v>
      </c>
      <c r="B69" s="316" t="s">
        <v>229</v>
      </c>
      <c r="C69" s="316">
        <v>1</v>
      </c>
      <c r="D69" s="316">
        <v>2039</v>
      </c>
      <c r="E69" s="316">
        <v>6</v>
      </c>
      <c r="F69" s="316">
        <v>0</v>
      </c>
      <c r="G69" s="316">
        <v>0</v>
      </c>
      <c r="H69" s="314">
        <f t="shared" si="1"/>
        <v>2046</v>
      </c>
      <c r="I69" s="316">
        <v>1</v>
      </c>
      <c r="J69" s="316">
        <v>2039</v>
      </c>
      <c r="K69" s="316">
        <v>6</v>
      </c>
      <c r="L69" s="316">
        <v>0</v>
      </c>
      <c r="M69" s="316">
        <v>0</v>
      </c>
      <c r="N69" s="314">
        <f t="shared" si="2"/>
        <v>2046</v>
      </c>
      <c r="O69" s="314">
        <f t="shared" si="3"/>
        <v>0</v>
      </c>
      <c r="P69" s="323"/>
    </row>
    <row r="70" spans="1:16" ht="15" customHeight="1" x14ac:dyDescent="0.2">
      <c r="A70" s="316">
        <v>61</v>
      </c>
      <c r="B70" s="316" t="s">
        <v>230</v>
      </c>
      <c r="C70" s="316">
        <v>0</v>
      </c>
      <c r="D70" s="316">
        <v>1975</v>
      </c>
      <c r="E70" s="316">
        <v>9</v>
      </c>
      <c r="F70" s="316">
        <v>0</v>
      </c>
      <c r="G70" s="316">
        <v>3</v>
      </c>
      <c r="H70" s="314">
        <f t="shared" si="1"/>
        <v>1987</v>
      </c>
      <c r="I70" s="316">
        <v>0</v>
      </c>
      <c r="J70" s="316">
        <v>1975</v>
      </c>
      <c r="K70" s="316">
        <v>9</v>
      </c>
      <c r="L70" s="316">
        <v>0</v>
      </c>
      <c r="M70" s="316">
        <v>3</v>
      </c>
      <c r="N70" s="314">
        <f t="shared" si="2"/>
        <v>1987</v>
      </c>
      <c r="O70" s="314">
        <f t="shared" si="3"/>
        <v>0</v>
      </c>
      <c r="P70" s="323"/>
    </row>
    <row r="71" spans="1:16" ht="15" customHeight="1" x14ac:dyDescent="0.2">
      <c r="A71" s="316">
        <v>62</v>
      </c>
      <c r="B71" s="316" t="s">
        <v>231</v>
      </c>
      <c r="C71" s="316">
        <v>0</v>
      </c>
      <c r="D71" s="316">
        <v>1326</v>
      </c>
      <c r="E71" s="316">
        <v>0</v>
      </c>
      <c r="F71" s="316">
        <v>67</v>
      </c>
      <c r="G71" s="316">
        <v>2</v>
      </c>
      <c r="H71" s="314">
        <f t="shared" si="1"/>
        <v>1395</v>
      </c>
      <c r="I71" s="316">
        <v>0</v>
      </c>
      <c r="J71" s="316">
        <v>1326</v>
      </c>
      <c r="K71" s="316">
        <v>0</v>
      </c>
      <c r="L71" s="316">
        <v>67</v>
      </c>
      <c r="M71" s="316">
        <v>2</v>
      </c>
      <c r="N71" s="314">
        <f t="shared" si="2"/>
        <v>1395</v>
      </c>
      <c r="O71" s="314">
        <f t="shared" si="3"/>
        <v>0</v>
      </c>
      <c r="P71" s="323"/>
    </row>
    <row r="72" spans="1:16" ht="15" customHeight="1" x14ac:dyDescent="0.2">
      <c r="A72" s="316">
        <v>63</v>
      </c>
      <c r="B72" s="316" t="s">
        <v>232</v>
      </c>
      <c r="C72" s="316">
        <v>0</v>
      </c>
      <c r="D72" s="316">
        <v>1355</v>
      </c>
      <c r="E72" s="316">
        <v>7</v>
      </c>
      <c r="F72" s="316">
        <v>0</v>
      </c>
      <c r="G72" s="316">
        <v>1</v>
      </c>
      <c r="H72" s="314">
        <f t="shared" si="1"/>
        <v>1363</v>
      </c>
      <c r="I72" s="316">
        <v>0</v>
      </c>
      <c r="J72" s="316">
        <v>1355</v>
      </c>
      <c r="K72" s="316">
        <v>7</v>
      </c>
      <c r="L72" s="316">
        <v>0</v>
      </c>
      <c r="M72" s="316">
        <v>1</v>
      </c>
      <c r="N72" s="314">
        <f t="shared" si="2"/>
        <v>1363</v>
      </c>
      <c r="O72" s="314">
        <f t="shared" si="3"/>
        <v>0</v>
      </c>
      <c r="P72" s="323"/>
    </row>
    <row r="73" spans="1:16" ht="15" customHeight="1" x14ac:dyDescent="0.2">
      <c r="A73" s="316">
        <v>64</v>
      </c>
      <c r="B73" s="316" t="s">
        <v>233</v>
      </c>
      <c r="C73" s="316">
        <v>0</v>
      </c>
      <c r="D73" s="316">
        <v>1075</v>
      </c>
      <c r="E73" s="316">
        <v>0</v>
      </c>
      <c r="F73" s="316">
        <v>0</v>
      </c>
      <c r="G73" s="316">
        <v>0</v>
      </c>
      <c r="H73" s="314">
        <f t="shared" si="1"/>
        <v>1075</v>
      </c>
      <c r="I73" s="316">
        <v>0</v>
      </c>
      <c r="J73" s="316">
        <v>1075</v>
      </c>
      <c r="K73" s="316">
        <v>0</v>
      </c>
      <c r="L73" s="316">
        <v>0</v>
      </c>
      <c r="M73" s="316">
        <v>0</v>
      </c>
      <c r="N73" s="314">
        <f t="shared" si="2"/>
        <v>1075</v>
      </c>
      <c r="O73" s="314">
        <f t="shared" si="3"/>
        <v>0</v>
      </c>
      <c r="P73" s="323"/>
    </row>
    <row r="74" spans="1:16" ht="15" customHeight="1" x14ac:dyDescent="0.2">
      <c r="A74" s="316">
        <v>65</v>
      </c>
      <c r="B74" s="316" t="s">
        <v>234</v>
      </c>
      <c r="C74" s="316">
        <v>0</v>
      </c>
      <c r="D74" s="316">
        <v>2292</v>
      </c>
      <c r="E74" s="316">
        <v>0</v>
      </c>
      <c r="F74" s="316">
        <v>68</v>
      </c>
      <c r="G74" s="316">
        <v>0</v>
      </c>
      <c r="H74" s="314">
        <f t="shared" si="1"/>
        <v>2360</v>
      </c>
      <c r="I74" s="316">
        <v>0</v>
      </c>
      <c r="J74" s="316">
        <v>2292</v>
      </c>
      <c r="K74" s="316">
        <v>0</v>
      </c>
      <c r="L74" s="316">
        <v>0</v>
      </c>
      <c r="M74" s="316">
        <v>0</v>
      </c>
      <c r="N74" s="314">
        <f t="shared" si="2"/>
        <v>2292</v>
      </c>
      <c r="O74" s="314">
        <f t="shared" si="3"/>
        <v>68</v>
      </c>
      <c r="P74" s="323"/>
    </row>
    <row r="75" spans="1:16" ht="15" customHeight="1" x14ac:dyDescent="0.2">
      <c r="A75" s="316">
        <v>66</v>
      </c>
      <c r="B75" s="316" t="s">
        <v>235</v>
      </c>
      <c r="C75" s="316">
        <v>0</v>
      </c>
      <c r="D75" s="316">
        <v>887</v>
      </c>
      <c r="E75" s="316">
        <v>0</v>
      </c>
      <c r="F75" s="316">
        <v>0</v>
      </c>
      <c r="G75" s="316">
        <v>1</v>
      </c>
      <c r="H75" s="314">
        <f t="shared" si="1"/>
        <v>888</v>
      </c>
      <c r="I75" s="316">
        <v>0</v>
      </c>
      <c r="J75" s="316">
        <v>887</v>
      </c>
      <c r="K75" s="316">
        <v>0</v>
      </c>
      <c r="L75" s="316">
        <v>0</v>
      </c>
      <c r="M75" s="316">
        <v>0</v>
      </c>
      <c r="N75" s="314">
        <f t="shared" si="2"/>
        <v>887</v>
      </c>
      <c r="O75" s="314">
        <f t="shared" si="3"/>
        <v>1</v>
      </c>
      <c r="P75" s="323"/>
    </row>
    <row r="76" spans="1:16" ht="15" customHeight="1" x14ac:dyDescent="0.2">
      <c r="A76" s="316">
        <v>67</v>
      </c>
      <c r="B76" s="316" t="s">
        <v>236</v>
      </c>
      <c r="C76" s="316">
        <v>0</v>
      </c>
      <c r="D76" s="316">
        <v>1924</v>
      </c>
      <c r="E76" s="316">
        <v>1</v>
      </c>
      <c r="F76" s="316">
        <v>0</v>
      </c>
      <c r="G76" s="316">
        <v>0</v>
      </c>
      <c r="H76" s="314">
        <f t="shared" si="1"/>
        <v>1925</v>
      </c>
      <c r="I76" s="316">
        <v>0</v>
      </c>
      <c r="J76" s="316">
        <v>1924</v>
      </c>
      <c r="K76" s="316">
        <v>1</v>
      </c>
      <c r="L76" s="316">
        <v>0</v>
      </c>
      <c r="M76" s="316">
        <v>0</v>
      </c>
      <c r="N76" s="314">
        <f t="shared" si="2"/>
        <v>1925</v>
      </c>
      <c r="O76" s="314">
        <f t="shared" si="3"/>
        <v>0</v>
      </c>
      <c r="P76" s="323"/>
    </row>
    <row r="77" spans="1:16" ht="15" customHeight="1" x14ac:dyDescent="0.2">
      <c r="A77" s="316">
        <v>68</v>
      </c>
      <c r="B77" s="316" t="s">
        <v>237</v>
      </c>
      <c r="C77" s="316">
        <v>0</v>
      </c>
      <c r="D77" s="316">
        <v>3013</v>
      </c>
      <c r="E77" s="316">
        <v>7</v>
      </c>
      <c r="F77" s="316">
        <v>0</v>
      </c>
      <c r="G77" s="316">
        <v>0</v>
      </c>
      <c r="H77" s="314">
        <f t="shared" si="1"/>
        <v>3020</v>
      </c>
      <c r="I77" s="316">
        <v>0</v>
      </c>
      <c r="J77" s="316">
        <v>3013</v>
      </c>
      <c r="K77" s="316">
        <v>7</v>
      </c>
      <c r="L77" s="316">
        <v>0</v>
      </c>
      <c r="M77" s="316">
        <v>0</v>
      </c>
      <c r="N77" s="314">
        <f t="shared" si="2"/>
        <v>3020</v>
      </c>
      <c r="O77" s="314">
        <f t="shared" si="3"/>
        <v>0</v>
      </c>
      <c r="P77" s="323"/>
    </row>
    <row r="78" spans="1:16" ht="15" customHeight="1" x14ac:dyDescent="0.2">
      <c r="A78" s="316">
        <v>69</v>
      </c>
      <c r="B78" s="316" t="s">
        <v>238</v>
      </c>
      <c r="C78" s="316">
        <v>5</v>
      </c>
      <c r="D78" s="316">
        <v>1804</v>
      </c>
      <c r="E78" s="316">
        <v>3</v>
      </c>
      <c r="F78" s="316">
        <v>0</v>
      </c>
      <c r="G78" s="316">
        <v>0</v>
      </c>
      <c r="H78" s="314">
        <f t="shared" si="1"/>
        <v>1812</v>
      </c>
      <c r="I78" s="316">
        <v>5</v>
      </c>
      <c r="J78" s="316">
        <v>1804</v>
      </c>
      <c r="K78" s="316">
        <v>3</v>
      </c>
      <c r="L78" s="316">
        <v>0</v>
      </c>
      <c r="M78" s="316">
        <v>0</v>
      </c>
      <c r="N78" s="314">
        <f t="shared" si="2"/>
        <v>1812</v>
      </c>
      <c r="O78" s="314">
        <f t="shared" si="3"/>
        <v>0</v>
      </c>
      <c r="P78" s="323"/>
    </row>
    <row r="79" spans="1:16" ht="15" customHeight="1" x14ac:dyDescent="0.2">
      <c r="A79" s="316">
        <v>70</v>
      </c>
      <c r="B79" s="316" t="s">
        <v>239</v>
      </c>
      <c r="C79" s="316">
        <v>0</v>
      </c>
      <c r="D79" s="316">
        <v>1730</v>
      </c>
      <c r="E79" s="316">
        <v>0</v>
      </c>
      <c r="F79" s="316">
        <v>0</v>
      </c>
      <c r="G79" s="316">
        <v>0</v>
      </c>
      <c r="H79" s="314">
        <f t="shared" si="1"/>
        <v>1730</v>
      </c>
      <c r="I79" s="316">
        <v>0</v>
      </c>
      <c r="J79" s="316">
        <v>1730</v>
      </c>
      <c r="K79" s="316">
        <v>0</v>
      </c>
      <c r="L79" s="316">
        <v>0</v>
      </c>
      <c r="M79" s="316">
        <v>0</v>
      </c>
      <c r="N79" s="314">
        <f t="shared" si="2"/>
        <v>1730</v>
      </c>
      <c r="O79" s="314">
        <f t="shared" si="3"/>
        <v>0</v>
      </c>
      <c r="P79" s="323"/>
    </row>
    <row r="80" spans="1:16" ht="15" customHeight="1" x14ac:dyDescent="0.2">
      <c r="A80" s="316">
        <v>71</v>
      </c>
      <c r="B80" s="316" t="s">
        <v>240</v>
      </c>
      <c r="C80" s="316">
        <v>0</v>
      </c>
      <c r="D80" s="316">
        <v>2305</v>
      </c>
      <c r="E80" s="316">
        <v>4</v>
      </c>
      <c r="F80" s="316">
        <v>0</v>
      </c>
      <c r="G80" s="316">
        <v>0</v>
      </c>
      <c r="H80" s="314">
        <f t="shared" si="1"/>
        <v>2309</v>
      </c>
      <c r="I80" s="316">
        <v>0</v>
      </c>
      <c r="J80" s="316">
        <v>2305</v>
      </c>
      <c r="K80" s="316">
        <v>4</v>
      </c>
      <c r="L80" s="316">
        <v>0</v>
      </c>
      <c r="M80" s="316">
        <v>0</v>
      </c>
      <c r="N80" s="314">
        <f t="shared" si="2"/>
        <v>2309</v>
      </c>
      <c r="O80" s="314">
        <f t="shared" si="3"/>
        <v>0</v>
      </c>
      <c r="P80" s="323"/>
    </row>
    <row r="81" spans="1:16" ht="15" customHeight="1" x14ac:dyDescent="0.2">
      <c r="A81" s="316">
        <v>72</v>
      </c>
      <c r="B81" s="316" t="s">
        <v>241</v>
      </c>
      <c r="C81" s="316">
        <v>0</v>
      </c>
      <c r="D81" s="316">
        <v>1013</v>
      </c>
      <c r="E81" s="316">
        <v>12</v>
      </c>
      <c r="F81" s="316">
        <v>0</v>
      </c>
      <c r="G81" s="316">
        <v>0</v>
      </c>
      <c r="H81" s="314">
        <f t="shared" si="1"/>
        <v>1025</v>
      </c>
      <c r="I81" s="316">
        <v>0</v>
      </c>
      <c r="J81" s="316">
        <v>1013</v>
      </c>
      <c r="K81" s="316">
        <v>12</v>
      </c>
      <c r="L81" s="316">
        <v>0</v>
      </c>
      <c r="M81" s="316">
        <v>0</v>
      </c>
      <c r="N81" s="314">
        <f t="shared" si="2"/>
        <v>1025</v>
      </c>
      <c r="O81" s="314">
        <f t="shared" si="3"/>
        <v>0</v>
      </c>
      <c r="P81" s="323"/>
    </row>
    <row r="82" spans="1:16" ht="15" customHeight="1" x14ac:dyDescent="0.2">
      <c r="A82" s="316">
        <v>73</v>
      </c>
      <c r="B82" s="316" t="s">
        <v>242</v>
      </c>
      <c r="C82" s="316">
        <v>0</v>
      </c>
      <c r="D82" s="316">
        <v>1046</v>
      </c>
      <c r="E82" s="316">
        <v>0</v>
      </c>
      <c r="F82" s="316">
        <v>0</v>
      </c>
      <c r="G82" s="316">
        <v>3</v>
      </c>
      <c r="H82" s="314">
        <f t="shared" si="1"/>
        <v>1049</v>
      </c>
      <c r="I82" s="316">
        <v>0</v>
      </c>
      <c r="J82" s="316">
        <v>1046</v>
      </c>
      <c r="K82" s="316">
        <v>0</v>
      </c>
      <c r="L82" s="316">
        <v>0</v>
      </c>
      <c r="M82" s="316">
        <v>3</v>
      </c>
      <c r="N82" s="314">
        <f t="shared" si="2"/>
        <v>1049</v>
      </c>
      <c r="O82" s="314">
        <f t="shared" si="3"/>
        <v>0</v>
      </c>
      <c r="P82" s="323"/>
    </row>
    <row r="83" spans="1:16" ht="15" customHeight="1" x14ac:dyDescent="0.2">
      <c r="A83" s="316">
        <v>74</v>
      </c>
      <c r="B83" s="316" t="s">
        <v>243</v>
      </c>
      <c r="C83" s="316">
        <v>0</v>
      </c>
      <c r="D83" s="316">
        <v>427</v>
      </c>
      <c r="E83" s="316">
        <v>2</v>
      </c>
      <c r="F83" s="316">
        <v>0</v>
      </c>
      <c r="G83" s="316">
        <v>0</v>
      </c>
      <c r="H83" s="314">
        <f t="shared" si="1"/>
        <v>429</v>
      </c>
      <c r="I83" s="316">
        <v>0</v>
      </c>
      <c r="J83" s="316">
        <v>427</v>
      </c>
      <c r="K83" s="316">
        <v>2</v>
      </c>
      <c r="L83" s="316">
        <v>0</v>
      </c>
      <c r="M83" s="316">
        <v>0</v>
      </c>
      <c r="N83" s="314">
        <f t="shared" si="2"/>
        <v>429</v>
      </c>
      <c r="O83" s="314">
        <f t="shared" si="3"/>
        <v>0</v>
      </c>
      <c r="P83" s="323"/>
    </row>
    <row r="84" spans="1:16" ht="15" customHeight="1" x14ac:dyDescent="0.2">
      <c r="A84" s="316">
        <v>75</v>
      </c>
      <c r="B84" s="316" t="s">
        <v>244</v>
      </c>
      <c r="C84" s="316">
        <v>0</v>
      </c>
      <c r="D84" s="316">
        <v>537</v>
      </c>
      <c r="E84" s="316">
        <v>1</v>
      </c>
      <c r="F84" s="316">
        <v>0</v>
      </c>
      <c r="G84" s="316">
        <v>0</v>
      </c>
      <c r="H84" s="314">
        <f t="shared" si="1"/>
        <v>538</v>
      </c>
      <c r="I84" s="316">
        <v>0</v>
      </c>
      <c r="J84" s="316">
        <v>537</v>
      </c>
      <c r="K84" s="316">
        <v>1</v>
      </c>
      <c r="L84" s="316">
        <v>0</v>
      </c>
      <c r="M84" s="316">
        <v>0</v>
      </c>
      <c r="N84" s="314">
        <f t="shared" si="2"/>
        <v>538</v>
      </c>
      <c r="O84" s="314">
        <f t="shared" si="3"/>
        <v>0</v>
      </c>
      <c r="P84" s="323"/>
    </row>
    <row r="85" spans="1:16" ht="12.75" x14ac:dyDescent="0.2">
      <c r="A85" s="311" t="s">
        <v>245</v>
      </c>
      <c r="B85" s="311"/>
      <c r="C85" s="311"/>
      <c r="D85" s="311"/>
      <c r="E85" s="311"/>
      <c r="F85" s="311"/>
      <c r="G85" s="311"/>
      <c r="H85" s="311"/>
      <c r="I85" s="311"/>
      <c r="J85" s="311"/>
      <c r="K85" s="311"/>
      <c r="L85" s="311"/>
      <c r="M85" s="311"/>
      <c r="N85" s="311"/>
      <c r="O85" s="311"/>
      <c r="P85" s="311"/>
    </row>
    <row r="86" spans="1:16" ht="12.75" x14ac:dyDescent="0.2">
      <c r="A86" s="311" t="s">
        <v>246</v>
      </c>
      <c r="B86" s="311"/>
      <c r="C86" s="311"/>
      <c r="D86" s="311"/>
      <c r="E86" s="311"/>
      <c r="F86" s="311"/>
      <c r="G86" s="311"/>
      <c r="H86" s="311"/>
      <c r="I86" s="311"/>
      <c r="J86" s="311"/>
      <c r="K86" s="311"/>
      <c r="L86" s="311"/>
      <c r="M86" s="311"/>
      <c r="N86" s="311"/>
      <c r="O86" s="311"/>
      <c r="P86" s="311"/>
    </row>
    <row r="87" spans="1:16" ht="12.75" x14ac:dyDescent="0.2">
      <c r="A87" s="311" t="s">
        <v>247</v>
      </c>
      <c r="B87" s="311"/>
      <c r="C87" s="311"/>
      <c r="D87" s="311"/>
      <c r="E87" s="311"/>
      <c r="F87" s="311"/>
      <c r="G87" s="311"/>
      <c r="H87" s="311"/>
      <c r="I87" s="311"/>
      <c r="J87" s="311"/>
      <c r="K87" s="311"/>
      <c r="L87" s="311"/>
      <c r="M87" s="311"/>
      <c r="N87" s="311"/>
      <c r="O87" s="311"/>
      <c r="P87" s="311"/>
    </row>
    <row r="88" spans="1:16" ht="12.75" x14ac:dyDescent="0.2">
      <c r="A88" s="311" t="s">
        <v>248</v>
      </c>
      <c r="B88" s="311"/>
      <c r="C88" s="311"/>
      <c r="D88" s="311"/>
      <c r="E88" s="311"/>
      <c r="F88" s="311"/>
      <c r="G88" s="311"/>
      <c r="H88" s="311"/>
      <c r="I88" s="311"/>
      <c r="J88" s="311"/>
      <c r="K88" s="311"/>
      <c r="L88" s="311"/>
      <c r="M88" s="311"/>
      <c r="N88" s="311"/>
      <c r="O88" s="311"/>
      <c r="P88" s="311"/>
    </row>
    <row r="89" spans="1:16" ht="12.75" x14ac:dyDescent="0.2">
      <c r="A89" s="311" t="s">
        <v>249</v>
      </c>
      <c r="B89" s="311"/>
      <c r="C89" s="311"/>
      <c r="D89" s="311"/>
      <c r="E89" s="311"/>
      <c r="F89" s="311"/>
      <c r="G89" s="311"/>
      <c r="H89" s="311"/>
      <c r="I89" s="311"/>
      <c r="J89" s="311"/>
      <c r="K89" s="311"/>
      <c r="L89" s="311"/>
      <c r="M89" s="311"/>
      <c r="N89" s="311"/>
      <c r="O89" s="311"/>
      <c r="P89" s="311"/>
    </row>
    <row r="90" spans="1:16" ht="12.75" x14ac:dyDescent="0.2">
      <c r="A90" s="311"/>
      <c r="B90" s="311"/>
      <c r="C90" s="311"/>
      <c r="D90" s="311"/>
      <c r="E90" s="311"/>
      <c r="F90" s="311"/>
      <c r="G90" s="311"/>
      <c r="H90" s="311"/>
      <c r="I90" s="311"/>
      <c r="J90" s="311"/>
      <c r="K90" s="311"/>
      <c r="L90" s="311"/>
      <c r="M90" s="311"/>
      <c r="N90" s="311"/>
      <c r="O90" s="311"/>
      <c r="P90" s="311"/>
    </row>
    <row r="91" spans="1:16" ht="12.75" x14ac:dyDescent="0.2">
      <c r="A91" s="311"/>
      <c r="B91" s="311"/>
      <c r="C91" s="311"/>
      <c r="D91" s="311"/>
      <c r="E91" s="311"/>
      <c r="F91" s="311"/>
      <c r="G91" s="311"/>
      <c r="H91" s="311"/>
      <c r="I91" s="311"/>
      <c r="J91" s="311"/>
      <c r="K91" s="311"/>
      <c r="L91" s="311"/>
      <c r="M91" s="311"/>
      <c r="N91" s="311"/>
      <c r="O91" s="311"/>
      <c r="P91" s="311"/>
    </row>
    <row r="92" spans="1:16" ht="12.75" x14ac:dyDescent="0.2">
      <c r="A92" s="311"/>
      <c r="B92" s="311"/>
      <c r="C92" s="311"/>
      <c r="D92" s="311"/>
      <c r="E92" s="311"/>
      <c r="F92" s="311"/>
      <c r="G92" s="311"/>
      <c r="H92" s="311"/>
      <c r="I92" s="311"/>
      <c r="J92" s="311"/>
      <c r="K92" s="311"/>
      <c r="L92" s="311"/>
      <c r="M92" s="311"/>
      <c r="N92" s="311"/>
      <c r="O92" s="311"/>
      <c r="P92" s="311"/>
    </row>
    <row r="93" spans="1:16" ht="12.75" x14ac:dyDescent="0.2"/>
    <row r="94" spans="1:16" ht="12.75" x14ac:dyDescent="0.2">
      <c r="A94" s="222" t="str">
        <f>'AT-1'!A46</f>
        <v>Date:</v>
      </c>
      <c r="M94" s="320"/>
      <c r="N94" s="320" t="str">
        <f>'AT-1'!J46</f>
        <v>(Signature)</v>
      </c>
    </row>
    <row r="95" spans="1:16" ht="12.75" x14ac:dyDescent="0.2">
      <c r="A95" s="222" t="str">
        <f>'AT-1'!A47</f>
        <v>Place: LUCKNOW</v>
      </c>
      <c r="M95" s="320"/>
      <c r="N95" s="320" t="str">
        <f>'AT-1'!J47</f>
        <v>Secretary Basic Education Department</v>
      </c>
    </row>
    <row r="96" spans="1:16" ht="12.75" x14ac:dyDescent="0.2">
      <c r="M96" s="320" t="str">
        <f>'AT-1'!I48</f>
        <v>Seal:</v>
      </c>
      <c r="N96" s="320"/>
    </row>
  </sheetData>
  <mergeCells count="10">
    <mergeCell ref="A3:P3"/>
    <mergeCell ref="A2:P2"/>
    <mergeCell ref="E1:L1"/>
    <mergeCell ref="A4:P4"/>
    <mergeCell ref="P6:P7"/>
    <mergeCell ref="O6:O7"/>
    <mergeCell ref="B6:B7"/>
    <mergeCell ref="C6:H6"/>
    <mergeCell ref="I6:N6"/>
    <mergeCell ref="A6:A7"/>
  </mergeCells>
  <printOptions horizontalCentered="1"/>
  <pageMargins left="0.59055118110236227" right="0.59055118110236227" top="0.78740157480314965" bottom="0.59055118110236227" header="0.78740157480314965" footer="0.39370078740157483"/>
  <pageSetup paperSize="9" scale="86" fitToHeight="0" pageOrder="overThenDown" orientation="landscape" cellComments="atEnd" r:id="rId1"/>
  <headerFooter>
    <oddFooter>&amp;R&amp;P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0"/>
  <sheetViews>
    <sheetView tabSelected="1" zoomScaleNormal="100" workbookViewId="0">
      <pane xSplit="2" ySplit="4" topLeftCell="C5" activePane="bottomRight" state="frozen"/>
      <selection pane="topRight" activeCell="C1" sqref="C1"/>
      <selection pane="bottomLeft" activeCell="A5" sqref="A5"/>
      <selection pane="bottomRight" activeCell="M4" activeCellId="1" sqref="I4 M4"/>
    </sheetView>
  </sheetViews>
  <sheetFormatPr defaultColWidth="12.5703125" defaultRowHeight="12.75" x14ac:dyDescent="0.2"/>
  <cols>
    <col min="1" max="1" width="5.7109375" style="508" bestFit="1" customWidth="1"/>
    <col min="2" max="2" width="22.7109375" style="508" customWidth="1"/>
    <col min="3" max="3" width="10.85546875" style="510" bestFit="1" customWidth="1"/>
    <col min="4" max="4" width="9.140625" style="510" bestFit="1" customWidth="1"/>
    <col min="5" max="5" width="8.42578125" style="510" bestFit="1" customWidth="1"/>
    <col min="6" max="6" width="9.5703125" style="510" bestFit="1" customWidth="1"/>
    <col min="7" max="7" width="10.85546875" style="510" bestFit="1" customWidth="1"/>
    <col min="8" max="8" width="9.140625" style="510" bestFit="1" customWidth="1"/>
    <col min="9" max="9" width="8.42578125" style="510" bestFit="1" customWidth="1"/>
    <col min="10" max="10" width="9.5703125" style="510" bestFit="1" customWidth="1"/>
    <col min="11" max="11" width="10.85546875" style="510" bestFit="1" customWidth="1"/>
    <col min="12" max="12" width="9.140625" style="510" bestFit="1" customWidth="1"/>
    <col min="13" max="13" width="8.42578125" style="510" bestFit="1" customWidth="1"/>
    <col min="14" max="14" width="9.5703125" style="510" bestFit="1" customWidth="1"/>
    <col min="15" max="15" width="9.7109375" style="508" bestFit="1" customWidth="1"/>
    <col min="16" max="16" width="7.42578125" style="508" bestFit="1" customWidth="1"/>
    <col min="17" max="17" width="10.5703125" style="508" bestFit="1" customWidth="1"/>
    <col min="18" max="18" width="9.7109375" style="508" bestFit="1" customWidth="1"/>
    <col min="19" max="19" width="7.42578125" style="508" bestFit="1" customWidth="1"/>
    <col min="20" max="20" width="10.5703125" style="508" bestFit="1" customWidth="1"/>
    <col min="21" max="21" width="9.7109375" style="508" bestFit="1" customWidth="1"/>
    <col min="22" max="22" width="7.42578125" style="508" bestFit="1" customWidth="1"/>
    <col min="23" max="23" width="10.5703125" style="508" bestFit="1" customWidth="1"/>
    <col min="24" max="24" width="9.7109375" style="508" bestFit="1" customWidth="1"/>
    <col min="25" max="25" width="9.85546875" style="508" bestFit="1" customWidth="1"/>
    <col min="26" max="26" width="10.5703125" style="508" bestFit="1" customWidth="1"/>
    <col min="27" max="27" width="9.7109375" style="508" bestFit="1" customWidth="1"/>
    <col min="28" max="28" width="9.85546875" style="508" bestFit="1" customWidth="1"/>
    <col min="29" max="29" width="10.5703125" style="508" bestFit="1" customWidth="1"/>
    <col min="30" max="30" width="9.140625" style="508" bestFit="1" customWidth="1"/>
    <col min="31" max="31" width="11.7109375" style="508" bestFit="1" customWidth="1"/>
    <col min="32" max="32" width="8.85546875" style="508" bestFit="1" customWidth="1"/>
    <col min="33" max="33" width="7.5703125" style="508" bestFit="1" customWidth="1"/>
    <col min="34" max="34" width="9.5703125" style="508" bestFit="1" customWidth="1"/>
    <col min="35" max="35" width="12.5703125" style="508"/>
    <col min="36" max="36" width="9.140625" style="508" bestFit="1" customWidth="1"/>
    <col min="37" max="37" width="9.28515625" style="508" bestFit="1" customWidth="1"/>
    <col min="38" max="38" width="8.85546875" style="508" bestFit="1" customWidth="1"/>
    <col min="39" max="39" width="9.42578125" style="508" customWidth="1"/>
    <col min="40" max="40" width="9.5703125" style="508" bestFit="1" customWidth="1"/>
    <col min="41" max="41" width="12.5703125" style="508"/>
    <col min="42" max="42" width="9.140625" style="508" bestFit="1" customWidth="1"/>
    <col min="43" max="43" width="9.28515625" style="508" bestFit="1" customWidth="1"/>
    <col min="44" max="44" width="8.85546875" style="508" bestFit="1" customWidth="1"/>
    <col min="45" max="45" width="9.42578125" style="508" customWidth="1"/>
    <col min="46" max="46" width="9.5703125" style="508" bestFit="1" customWidth="1"/>
    <col min="47" max="16384" width="12.5703125" style="508"/>
  </cols>
  <sheetData>
    <row r="1" spans="1:47" x14ac:dyDescent="0.2">
      <c r="A1" s="691" t="s">
        <v>91</v>
      </c>
      <c r="B1" s="691" t="s">
        <v>86</v>
      </c>
      <c r="C1" s="697" t="s">
        <v>1133</v>
      </c>
      <c r="D1" s="697"/>
      <c r="E1" s="697"/>
      <c r="F1" s="697"/>
      <c r="G1" s="697"/>
      <c r="H1" s="697"/>
      <c r="I1" s="697"/>
      <c r="J1" s="697"/>
      <c r="K1" s="697"/>
      <c r="L1" s="697"/>
      <c r="M1" s="697"/>
      <c r="N1" s="697"/>
      <c r="O1" s="696" t="s">
        <v>1134</v>
      </c>
      <c r="P1" s="696"/>
      <c r="Q1" s="696"/>
      <c r="R1" s="696"/>
      <c r="S1" s="696"/>
      <c r="T1" s="696"/>
      <c r="U1" s="696"/>
      <c r="V1" s="696"/>
      <c r="W1" s="696"/>
      <c r="X1" s="696" t="s">
        <v>1135</v>
      </c>
      <c r="Y1" s="696"/>
      <c r="Z1" s="696"/>
      <c r="AA1" s="696"/>
      <c r="AB1" s="696"/>
      <c r="AC1" s="696"/>
      <c r="AD1" s="696" t="s">
        <v>872</v>
      </c>
      <c r="AE1" s="696"/>
      <c r="AF1" s="696"/>
      <c r="AG1" s="696"/>
      <c r="AH1" s="696"/>
      <c r="AI1" s="696"/>
      <c r="AJ1" s="696" t="s">
        <v>1141</v>
      </c>
      <c r="AK1" s="696"/>
      <c r="AL1" s="696"/>
      <c r="AM1" s="696"/>
      <c r="AN1" s="696"/>
      <c r="AO1" s="696"/>
      <c r="AP1" s="696" t="s">
        <v>1142</v>
      </c>
      <c r="AQ1" s="696"/>
      <c r="AR1" s="696"/>
      <c r="AS1" s="696"/>
      <c r="AT1" s="696"/>
      <c r="AU1" s="696"/>
    </row>
    <row r="2" spans="1:47" ht="12.75" customHeight="1" x14ac:dyDescent="0.2">
      <c r="A2" s="692"/>
      <c r="B2" s="692"/>
      <c r="C2" s="697" t="s">
        <v>35</v>
      </c>
      <c r="D2" s="697"/>
      <c r="E2" s="697"/>
      <c r="F2" s="697"/>
      <c r="G2" s="697" t="s">
        <v>37</v>
      </c>
      <c r="H2" s="697"/>
      <c r="I2" s="697"/>
      <c r="J2" s="697"/>
      <c r="K2" s="697" t="s">
        <v>1126</v>
      </c>
      <c r="L2" s="697"/>
      <c r="M2" s="697"/>
      <c r="N2" s="697"/>
      <c r="O2" s="697" t="s">
        <v>35</v>
      </c>
      <c r="P2" s="697"/>
      <c r="Q2" s="697"/>
      <c r="R2" s="697" t="s">
        <v>37</v>
      </c>
      <c r="S2" s="697"/>
      <c r="T2" s="697"/>
      <c r="U2" s="697" t="s">
        <v>1126</v>
      </c>
      <c r="V2" s="697"/>
      <c r="W2" s="697"/>
      <c r="X2" s="697" t="s">
        <v>35</v>
      </c>
      <c r="Y2" s="697"/>
      <c r="Z2" s="697"/>
      <c r="AA2" s="697" t="s">
        <v>37</v>
      </c>
      <c r="AB2" s="697"/>
      <c r="AC2" s="697"/>
      <c r="AD2" s="697" t="s">
        <v>1136</v>
      </c>
      <c r="AE2" s="697" t="s">
        <v>1137</v>
      </c>
      <c r="AF2" s="697" t="s">
        <v>1143</v>
      </c>
      <c r="AG2" s="694" t="s">
        <v>1147</v>
      </c>
      <c r="AH2" s="697" t="s">
        <v>1144</v>
      </c>
      <c r="AI2" s="697" t="s">
        <v>1139</v>
      </c>
      <c r="AJ2" s="697" t="s">
        <v>1136</v>
      </c>
      <c r="AK2" s="697" t="s">
        <v>1138</v>
      </c>
      <c r="AL2" s="697" t="s">
        <v>1143</v>
      </c>
      <c r="AM2" s="694" t="s">
        <v>1145</v>
      </c>
      <c r="AN2" s="697" t="s">
        <v>1144</v>
      </c>
      <c r="AO2" s="697" t="s">
        <v>1140</v>
      </c>
      <c r="AP2" s="697" t="s">
        <v>1136</v>
      </c>
      <c r="AQ2" s="697" t="s">
        <v>1138</v>
      </c>
      <c r="AR2" s="697" t="s">
        <v>1143</v>
      </c>
      <c r="AS2" s="694" t="s">
        <v>1145</v>
      </c>
      <c r="AT2" s="697" t="s">
        <v>1144</v>
      </c>
      <c r="AU2" s="697" t="s">
        <v>1140</v>
      </c>
    </row>
    <row r="3" spans="1:47" ht="52.5" customHeight="1" x14ac:dyDescent="0.2">
      <c r="A3" s="693"/>
      <c r="B3" s="693"/>
      <c r="C3" s="513" t="s">
        <v>1125</v>
      </c>
      <c r="D3" s="513" t="s">
        <v>1127</v>
      </c>
      <c r="E3" s="513" t="s">
        <v>1128</v>
      </c>
      <c r="F3" s="513" t="s">
        <v>1129</v>
      </c>
      <c r="G3" s="513" t="s">
        <v>1125</v>
      </c>
      <c r="H3" s="513" t="s">
        <v>1127</v>
      </c>
      <c r="I3" s="513" t="s">
        <v>1128</v>
      </c>
      <c r="J3" s="513" t="s">
        <v>1129</v>
      </c>
      <c r="K3" s="513" t="s">
        <v>1125</v>
      </c>
      <c r="L3" s="513" t="s">
        <v>1127</v>
      </c>
      <c r="M3" s="513" t="s">
        <v>1128</v>
      </c>
      <c r="N3" s="513" t="s">
        <v>1129</v>
      </c>
      <c r="O3" s="513" t="s">
        <v>1130</v>
      </c>
      <c r="P3" s="513" t="s">
        <v>1131</v>
      </c>
      <c r="Q3" s="513" t="s">
        <v>1132</v>
      </c>
      <c r="R3" s="513" t="s">
        <v>1130</v>
      </c>
      <c r="S3" s="513" t="s">
        <v>1131</v>
      </c>
      <c r="T3" s="513" t="s">
        <v>1132</v>
      </c>
      <c r="U3" s="513" t="s">
        <v>1130</v>
      </c>
      <c r="V3" s="513" t="s">
        <v>1131</v>
      </c>
      <c r="W3" s="513" t="s">
        <v>1132</v>
      </c>
      <c r="X3" s="513" t="s">
        <v>1130</v>
      </c>
      <c r="Y3" s="513" t="s">
        <v>1146</v>
      </c>
      <c r="Z3" s="513" t="s">
        <v>1132</v>
      </c>
      <c r="AA3" s="513" t="s">
        <v>1130</v>
      </c>
      <c r="AB3" s="513" t="s">
        <v>1146</v>
      </c>
      <c r="AC3" s="513" t="s">
        <v>1132</v>
      </c>
      <c r="AD3" s="697"/>
      <c r="AE3" s="697"/>
      <c r="AF3" s="697"/>
      <c r="AG3" s="695"/>
      <c r="AH3" s="697"/>
      <c r="AI3" s="697"/>
      <c r="AJ3" s="697"/>
      <c r="AK3" s="697"/>
      <c r="AL3" s="697"/>
      <c r="AM3" s="695"/>
      <c r="AN3" s="697"/>
      <c r="AO3" s="697"/>
      <c r="AP3" s="697"/>
      <c r="AQ3" s="697"/>
      <c r="AR3" s="697"/>
      <c r="AS3" s="695"/>
      <c r="AT3" s="697"/>
      <c r="AU3" s="697"/>
    </row>
    <row r="4" spans="1:47" s="407" customFormat="1" x14ac:dyDescent="0.2">
      <c r="A4" s="516"/>
      <c r="B4" s="516" t="s">
        <v>32</v>
      </c>
      <c r="C4" s="518">
        <f>SUM(C5:C79)</f>
        <v>12094277</v>
      </c>
      <c r="D4" s="518">
        <f t="shared" ref="D4:N4" si="0">SUM(D5:D79)</f>
        <v>7215553</v>
      </c>
      <c r="E4" s="518">
        <f t="shared" si="0"/>
        <v>7099879</v>
      </c>
      <c r="F4" s="518">
        <f t="shared" si="0"/>
        <v>7784140</v>
      </c>
      <c r="G4" s="518">
        <f t="shared" si="0"/>
        <v>5569767</v>
      </c>
      <c r="H4" s="518">
        <f t="shared" si="0"/>
        <v>3105735</v>
      </c>
      <c r="I4" s="518">
        <f t="shared" si="0"/>
        <v>2958452</v>
      </c>
      <c r="J4" s="518">
        <f t="shared" si="0"/>
        <v>3260044</v>
      </c>
      <c r="K4" s="518">
        <f t="shared" si="0"/>
        <v>19244</v>
      </c>
      <c r="L4" s="518">
        <f t="shared" si="0"/>
        <v>5383</v>
      </c>
      <c r="M4" s="518">
        <f t="shared" si="0"/>
        <v>4720</v>
      </c>
      <c r="N4" s="518">
        <f t="shared" si="0"/>
        <v>19244</v>
      </c>
      <c r="O4" s="518">
        <v>247</v>
      </c>
      <c r="P4" s="518">
        <v>227</v>
      </c>
      <c r="Q4" s="518">
        <v>244</v>
      </c>
      <c r="R4" s="518">
        <v>247</v>
      </c>
      <c r="S4" s="518">
        <v>226</v>
      </c>
      <c r="T4" s="518">
        <v>244</v>
      </c>
      <c r="U4" s="518">
        <v>310</v>
      </c>
      <c r="V4" s="518">
        <v>227</v>
      </c>
      <c r="W4" s="518">
        <v>309</v>
      </c>
      <c r="X4" s="518">
        <f t="shared" ref="X4" si="1">SUM(X5:X79)</f>
        <v>280939</v>
      </c>
      <c r="Y4" s="518">
        <f t="shared" ref="Y4" si="2">SUM(Y5:Y79)</f>
        <v>277411</v>
      </c>
      <c r="Z4" s="518">
        <f t="shared" ref="Z4" si="3">SUM(Z5:Z79)</f>
        <v>284990</v>
      </c>
      <c r="AA4" s="518">
        <f t="shared" ref="AA4" si="4">SUM(AA5:AA79)</f>
        <v>116890</v>
      </c>
      <c r="AB4" s="518">
        <f t="shared" ref="AB4" si="5">SUM(AB5:AB79)</f>
        <v>118293</v>
      </c>
      <c r="AC4" s="518">
        <f t="shared" ref="AC4" si="6">SUM(AC5:AC79)</f>
        <v>120363</v>
      </c>
      <c r="AD4" s="518">
        <f t="shared" ref="AD4" si="7">SUM(AD5:AD79)</f>
        <v>116356</v>
      </c>
      <c r="AE4" s="518">
        <f t="shared" ref="AE4" si="8">SUM(AE5:AE79)</f>
        <v>112803</v>
      </c>
      <c r="AF4" s="518">
        <f t="shared" ref="AF4:AG4" si="9">SUM(AF5:AF79)</f>
        <v>0</v>
      </c>
      <c r="AG4" s="518">
        <f t="shared" si="9"/>
        <v>16</v>
      </c>
      <c r="AH4" s="518">
        <f t="shared" ref="AH4" si="10">SUM(AH5:AH79)</f>
        <v>361</v>
      </c>
      <c r="AI4" s="520">
        <f t="shared" ref="AI4" si="11">SUM(AI5:AI79)</f>
        <v>257.75000000000006</v>
      </c>
      <c r="AJ4" s="518">
        <f t="shared" ref="AJ4" si="12">SUM(AJ5:AJ79)</f>
        <v>182875</v>
      </c>
      <c r="AK4" s="518">
        <f t="shared" ref="AK4" si="13">SUM(AK5:AK79)</f>
        <v>175838</v>
      </c>
      <c r="AL4" s="518">
        <f t="shared" ref="AL4" si="14">SUM(AL5:AL79)</f>
        <v>0</v>
      </c>
      <c r="AM4" s="518">
        <f t="shared" ref="AM4" si="15">SUM(AM5:AM79)</f>
        <v>0</v>
      </c>
      <c r="AN4" s="518">
        <f t="shared" ref="AN4" si="16">SUM(AN5:AN79)</f>
        <v>656</v>
      </c>
      <c r="AO4" s="520">
        <f t="shared" ref="AO4" si="17">SUM(AO5:AO79)</f>
        <v>32.800000000000004</v>
      </c>
      <c r="AP4" s="518">
        <f t="shared" ref="AP4" si="18">SUM(AP5:AP79)</f>
        <v>144403</v>
      </c>
      <c r="AQ4" s="518">
        <f t="shared" ref="AQ4" si="19">SUM(AQ5:AQ79)</f>
        <v>127830</v>
      </c>
      <c r="AR4" s="518">
        <f t="shared" ref="AR4" si="20">SUM(AR5:AR79)</f>
        <v>0</v>
      </c>
      <c r="AS4" s="518">
        <f t="shared" ref="AS4" si="21">SUM(AS5:AS79)</f>
        <v>60</v>
      </c>
      <c r="AT4" s="518">
        <f t="shared" ref="AT4" si="22">SUM(AT5:AT79)</f>
        <v>23038</v>
      </c>
      <c r="AU4" s="520">
        <f t="shared" ref="AU4" si="23">SUM(AU5:AU79)</f>
        <v>1151.8999999999996</v>
      </c>
    </row>
    <row r="5" spans="1:47" x14ac:dyDescent="0.2">
      <c r="A5" s="514">
        <f>AT3A_Schools_PS!A10</f>
        <v>1</v>
      </c>
      <c r="B5" s="515" t="str">
        <f>AT3A_Schools_PS!B10</f>
        <v>01-AGRA</v>
      </c>
      <c r="C5" s="517">
        <f>'AT4_enrolment vs availed_PY'!H10</f>
        <v>195857</v>
      </c>
      <c r="D5" s="517">
        <f>T5_PLAN_vs_PRFM_PS!D10</f>
        <v>112818</v>
      </c>
      <c r="E5" s="517">
        <f>T5_PLAN_vs_PRFM_PS!J10</f>
        <v>109842</v>
      </c>
      <c r="F5" s="517">
        <f>AT27_Req_FG_Pry!H10</f>
        <v>126762</v>
      </c>
      <c r="G5" s="517">
        <f>'AT4A_enrolment vs availed_UPY'!H10-'AT4A_enrolment vs availed_UPY'!F10</f>
        <v>78181</v>
      </c>
      <c r="H5" s="517">
        <f>T5A_PLAN_vs_PRFM_UPS!D10</f>
        <v>34598</v>
      </c>
      <c r="I5" s="517">
        <f>T5A_PLAN_vs_PRFM_UPS!J10</f>
        <v>35608</v>
      </c>
      <c r="J5" s="517">
        <f>AT27A_Req_FG_UPry!H10</f>
        <v>32610</v>
      </c>
      <c r="K5" s="517">
        <f>'AT4A_enrolment vs availed_UPY'!F10</f>
        <v>2250</v>
      </c>
      <c r="L5" s="517">
        <f>T5B_PLAN_vs_PRFM_NCLP!D10</f>
        <v>0</v>
      </c>
      <c r="M5" s="517">
        <f>T5B_PLAN_vs_PRFM_NCLP!J10</f>
        <v>0</v>
      </c>
      <c r="N5" s="517">
        <f>K5</f>
        <v>2250</v>
      </c>
      <c r="O5" s="519">
        <f>T5_PLAN_vs_PRFM_PS!E10</f>
        <v>247</v>
      </c>
      <c r="P5" s="519">
        <f>T5_PLAN_vs_PRFM_PS!I10</f>
        <v>229</v>
      </c>
      <c r="Q5" s="519">
        <f>AT27_Req_FG_Pry!I10</f>
        <v>244</v>
      </c>
      <c r="R5" s="519">
        <f>T5A_PLAN_vs_PRFM_UPS!E10</f>
        <v>247</v>
      </c>
      <c r="S5" s="519">
        <f>T5A_PLAN_vs_PRFM_UPS!I10</f>
        <v>229</v>
      </c>
      <c r="T5" s="519">
        <f>AT27A_Req_FG_UPry!I10</f>
        <v>244</v>
      </c>
      <c r="U5" s="519">
        <f>T5B_PLAN_vs_PRFM_NCLP!E10</f>
        <v>310</v>
      </c>
      <c r="V5" s="519">
        <f>T5B_PLAN_vs_PRFM_NCLP!I10</f>
        <v>0</v>
      </c>
      <c r="W5" s="519">
        <f>AT27B_Req_FG_NCLP!D10</f>
        <v>309</v>
      </c>
      <c r="X5" s="519">
        <f>'AT-8_Hon_CCH_Pry'!C10</f>
        <v>4418</v>
      </c>
      <c r="Y5" s="519">
        <f>'AT-8_Hon_CCH_Pry'!D10</f>
        <v>4429</v>
      </c>
      <c r="Z5" s="519">
        <v>4536</v>
      </c>
      <c r="AA5" s="519">
        <f>'AT-8A_Hon_CCH_UPry'!C10</f>
        <v>1657</v>
      </c>
      <c r="AB5" s="519">
        <f>'AT-8A_Hon_CCH_UPry'!D10</f>
        <v>1669</v>
      </c>
      <c r="AC5" s="519">
        <v>1709</v>
      </c>
      <c r="AD5" s="519">
        <f>'AT11A_KS-District wise'!C12</f>
        <v>1448</v>
      </c>
      <c r="AE5" s="519">
        <f>'AT11A_KS-District wise'!F12</f>
        <v>1423</v>
      </c>
      <c r="AF5" s="519">
        <f>'AT11A_KS-District wise'!H12</f>
        <v>0</v>
      </c>
      <c r="AG5" s="519">
        <f>'AT11A_KS-District wise'!N12</f>
        <v>0</v>
      </c>
      <c r="AH5" s="519">
        <f>AT_28_RqmtKitchen!AA10+AT_28_RqmtKitchen!AC10+AT_28_RqmtKitchen!AD10</f>
        <v>25</v>
      </c>
      <c r="AI5" s="519">
        <f>ROUND(AH5*0.714,2)</f>
        <v>17.850000000000001</v>
      </c>
      <c r="AJ5" s="519">
        <f>'AT12_KD-New-Districtwise'!C11</f>
        <v>3494</v>
      </c>
      <c r="AK5" s="519">
        <f>'AT12_KD-New-Districtwise'!E11</f>
        <v>3477</v>
      </c>
      <c r="AL5" s="519">
        <f>'AT12_KD-New-Districtwise'!G11</f>
        <v>0</v>
      </c>
      <c r="AM5" s="519">
        <f>'AT12_KD-New-Districtwise'!M11</f>
        <v>0</v>
      </c>
      <c r="AN5" s="519">
        <f>AT29_K_D!U10+AT29_K_D!V10+AT29_K_D!W10+AT29_K_D!Y10</f>
        <v>5</v>
      </c>
      <c r="AO5" s="521">
        <f>ROUND(AN5*0.05,2)</f>
        <v>0.25</v>
      </c>
      <c r="AP5" s="519">
        <f>'AT12A_KD-Replace-Districtwise'!C11</f>
        <v>2579</v>
      </c>
      <c r="AQ5" s="519">
        <f>'AT12A_KD-Replace-Districtwise'!E11</f>
        <v>2579</v>
      </c>
      <c r="AR5" s="519">
        <f>'AT12A_KD-Replace-Districtwise'!G11</f>
        <v>0</v>
      </c>
      <c r="AS5" s="519">
        <f>'AT12A_KD-Replace-Districtwise'!M11</f>
        <v>0</v>
      </c>
      <c r="AT5" s="519">
        <v>244</v>
      </c>
      <c r="AU5" s="521">
        <f>ROUND(AT5*0.05,2)</f>
        <v>12.2</v>
      </c>
    </row>
    <row r="6" spans="1:47" x14ac:dyDescent="0.2">
      <c r="A6" s="514">
        <f>AT3A_Schools_PS!A11</f>
        <v>2</v>
      </c>
      <c r="B6" s="515" t="str">
        <f>AT3A_Schools_PS!B11</f>
        <v>02-ALIGARH</v>
      </c>
      <c r="C6" s="517">
        <f>'AT4_enrolment vs availed_PY'!H11</f>
        <v>161807</v>
      </c>
      <c r="D6" s="517">
        <f>T5_PLAN_vs_PRFM_PS!D11</f>
        <v>92486</v>
      </c>
      <c r="E6" s="517">
        <f>T5_PLAN_vs_PRFM_PS!J11</f>
        <v>87187</v>
      </c>
      <c r="F6" s="517">
        <f>AT27_Req_FG_Pry!H11</f>
        <v>101144</v>
      </c>
      <c r="G6" s="517">
        <f>'AT4A_enrolment vs availed_UPY'!H11-'AT4A_enrolment vs availed_UPY'!F11</f>
        <v>87811</v>
      </c>
      <c r="H6" s="517">
        <f>T5A_PLAN_vs_PRFM_UPS!D11</f>
        <v>59402</v>
      </c>
      <c r="I6" s="517">
        <f>T5A_PLAN_vs_PRFM_UPS!J11</f>
        <v>38516</v>
      </c>
      <c r="J6" s="517">
        <f>AT27A_Req_FG_UPry!H11</f>
        <v>57391</v>
      </c>
      <c r="K6" s="517">
        <f>'AT4A_enrolment vs availed_UPY'!F11</f>
        <v>0</v>
      </c>
      <c r="L6" s="517">
        <f>T5B_PLAN_vs_PRFM_NCLP!D11</f>
        <v>0</v>
      </c>
      <c r="M6" s="517">
        <f>T5B_PLAN_vs_PRFM_NCLP!J11</f>
        <v>0</v>
      </c>
      <c r="N6" s="517">
        <f t="shared" ref="N6:N69" si="24">K6</f>
        <v>0</v>
      </c>
      <c r="O6" s="519">
        <f>T5_PLAN_vs_PRFM_PS!E11</f>
        <v>247</v>
      </c>
      <c r="P6" s="519">
        <f>T5_PLAN_vs_PRFM_PS!I11</f>
        <v>229</v>
      </c>
      <c r="Q6" s="519">
        <f>AT27_Req_FG_Pry!I11</f>
        <v>244</v>
      </c>
      <c r="R6" s="519">
        <f>T5A_PLAN_vs_PRFM_UPS!E11</f>
        <v>247</v>
      </c>
      <c r="S6" s="519">
        <f>T5A_PLAN_vs_PRFM_UPS!I11</f>
        <v>229</v>
      </c>
      <c r="T6" s="519">
        <f>AT27A_Req_FG_UPry!I11</f>
        <v>244</v>
      </c>
      <c r="U6" s="519">
        <f>T5B_PLAN_vs_PRFM_NCLP!E11</f>
        <v>310</v>
      </c>
      <c r="V6" s="519">
        <f>T5B_PLAN_vs_PRFM_NCLP!I11</f>
        <v>0</v>
      </c>
      <c r="W6" s="519">
        <f>AT27B_Req_FG_NCLP!D11</f>
        <v>309</v>
      </c>
      <c r="X6" s="519">
        <f>'AT-8_Hon_CCH_Pry'!C11</f>
        <v>3298</v>
      </c>
      <c r="Y6" s="519">
        <f>'AT-8_Hon_CCH_Pry'!D11</f>
        <v>3458</v>
      </c>
      <c r="Z6" s="519">
        <v>3634</v>
      </c>
      <c r="AA6" s="519">
        <f>'AT-8A_Hon_CCH_UPry'!C11</f>
        <v>1985</v>
      </c>
      <c r="AB6" s="519">
        <f>'AT-8A_Hon_CCH_UPry'!D11</f>
        <v>2107</v>
      </c>
      <c r="AC6" s="519">
        <v>2215</v>
      </c>
      <c r="AD6" s="519">
        <f>'AT11A_KS-District wise'!C13</f>
        <v>1719</v>
      </c>
      <c r="AE6" s="519">
        <f>'AT11A_KS-District wise'!F13</f>
        <v>1719</v>
      </c>
      <c r="AF6" s="519">
        <f>'AT11A_KS-District wise'!H13</f>
        <v>0</v>
      </c>
      <c r="AG6" s="519">
        <f>'AT11A_KS-District wise'!N13</f>
        <v>0</v>
      </c>
      <c r="AH6" s="519">
        <f>AT_28_RqmtKitchen!AA11+AT_28_RqmtKitchen!AC11+AT_28_RqmtKitchen!AD11</f>
        <v>0</v>
      </c>
      <c r="AI6" s="519">
        <f t="shared" ref="AI6:AI69" si="25">ROUND(AH6*0.714,2)</f>
        <v>0</v>
      </c>
      <c r="AJ6" s="519">
        <f>'AT12_KD-New-Districtwise'!C12</f>
        <v>2825</v>
      </c>
      <c r="AK6" s="519">
        <f>'AT12_KD-New-Districtwise'!E12</f>
        <v>2748</v>
      </c>
      <c r="AL6" s="519">
        <f>'AT12_KD-New-Districtwise'!G12</f>
        <v>0</v>
      </c>
      <c r="AM6" s="519">
        <f>'AT12_KD-New-Districtwise'!M12</f>
        <v>0</v>
      </c>
      <c r="AN6" s="519">
        <f>AT29_K_D!U11+AT29_K_D!V11+AT29_K_D!W11+AT29_K_D!Y11</f>
        <v>0</v>
      </c>
      <c r="AO6" s="521">
        <f t="shared" ref="AO6:AO69" si="26">ROUND(AN6*0.05,2)</f>
        <v>0</v>
      </c>
      <c r="AP6" s="519">
        <f>'AT12A_KD-Replace-Districtwise'!C12</f>
        <v>2232</v>
      </c>
      <c r="AQ6" s="519">
        <f>'AT12A_KD-Replace-Districtwise'!E12</f>
        <v>626</v>
      </c>
      <c r="AR6" s="519">
        <f>'AT12A_KD-Replace-Districtwise'!G12</f>
        <v>0</v>
      </c>
      <c r="AS6" s="519">
        <f>'AT12A_KD-Replace-Districtwise'!M12</f>
        <v>0</v>
      </c>
      <c r="AT6" s="519">
        <v>396</v>
      </c>
      <c r="AU6" s="521">
        <f t="shared" ref="AU6:AU69" si="27">ROUND(AT6*0.05,2)</f>
        <v>19.8</v>
      </c>
    </row>
    <row r="7" spans="1:47" x14ac:dyDescent="0.2">
      <c r="A7" s="514">
        <f>AT3A_Schools_PS!A12</f>
        <v>3</v>
      </c>
      <c r="B7" s="515" t="str">
        <f>AT3A_Schools_PS!B12</f>
        <v>03-ALLAHABAD</v>
      </c>
      <c r="C7" s="517">
        <f>'AT4_enrolment vs availed_PY'!H12</f>
        <v>330601</v>
      </c>
      <c r="D7" s="517">
        <f>T5_PLAN_vs_PRFM_PS!D12</f>
        <v>171080</v>
      </c>
      <c r="E7" s="517">
        <f>T5_PLAN_vs_PRFM_PS!J12</f>
        <v>172287</v>
      </c>
      <c r="F7" s="517">
        <f>AT27_Req_FG_Pry!H12</f>
        <v>173005</v>
      </c>
      <c r="G7" s="517">
        <f>'AT4A_enrolment vs availed_UPY'!H12-'AT4A_enrolment vs availed_UPY'!F12</f>
        <v>163692</v>
      </c>
      <c r="H7" s="517">
        <f>T5A_PLAN_vs_PRFM_UPS!D12</f>
        <v>91712</v>
      </c>
      <c r="I7" s="517">
        <f>T5A_PLAN_vs_PRFM_UPS!J12</f>
        <v>87319</v>
      </c>
      <c r="J7" s="517">
        <f>AT27A_Req_FG_UPry!H12</f>
        <v>91053</v>
      </c>
      <c r="K7" s="517">
        <f>'AT4A_enrolment vs availed_UPY'!F12</f>
        <v>1854</v>
      </c>
      <c r="L7" s="517">
        <f>T5B_PLAN_vs_PRFM_NCLP!D12</f>
        <v>2033</v>
      </c>
      <c r="M7" s="517">
        <f>T5B_PLAN_vs_PRFM_NCLP!J12</f>
        <v>1726</v>
      </c>
      <c r="N7" s="517">
        <f t="shared" si="24"/>
        <v>1854</v>
      </c>
      <c r="O7" s="519">
        <f>T5_PLAN_vs_PRFM_PS!E12</f>
        <v>247</v>
      </c>
      <c r="P7" s="519">
        <f>T5_PLAN_vs_PRFM_PS!I12</f>
        <v>222</v>
      </c>
      <c r="Q7" s="519">
        <f>AT27_Req_FG_Pry!I12</f>
        <v>244</v>
      </c>
      <c r="R7" s="519">
        <f>T5A_PLAN_vs_PRFM_UPS!E12</f>
        <v>247</v>
      </c>
      <c r="S7" s="519">
        <f>T5A_PLAN_vs_PRFM_UPS!I12</f>
        <v>215</v>
      </c>
      <c r="T7" s="519">
        <f>AT27A_Req_FG_UPry!I12</f>
        <v>244</v>
      </c>
      <c r="U7" s="519">
        <f>T5B_PLAN_vs_PRFM_NCLP!E12</f>
        <v>310</v>
      </c>
      <c r="V7" s="519">
        <f>T5B_PLAN_vs_PRFM_NCLP!I12</f>
        <v>254</v>
      </c>
      <c r="W7" s="519">
        <f>AT27B_Req_FG_NCLP!D12</f>
        <v>309</v>
      </c>
      <c r="X7" s="519">
        <f>'AT-8_Hon_CCH_Pry'!C12</f>
        <v>7514</v>
      </c>
      <c r="Y7" s="519">
        <f>'AT-8_Hon_CCH_Pry'!D12</f>
        <v>7832</v>
      </c>
      <c r="Z7" s="519">
        <v>7872</v>
      </c>
      <c r="AA7" s="519">
        <f>'AT-8A_Hon_CCH_UPry'!C12</f>
        <v>3428</v>
      </c>
      <c r="AB7" s="519">
        <f>'AT-8A_Hon_CCH_UPry'!D12</f>
        <v>3785</v>
      </c>
      <c r="AC7" s="519">
        <v>3804</v>
      </c>
      <c r="AD7" s="519">
        <f>'AT11A_KS-District wise'!C14</f>
        <v>2381</v>
      </c>
      <c r="AE7" s="519">
        <f>'AT11A_KS-District wise'!F14</f>
        <v>2381</v>
      </c>
      <c r="AF7" s="519">
        <f>'AT11A_KS-District wise'!H14</f>
        <v>0</v>
      </c>
      <c r="AG7" s="519">
        <f>'AT11A_KS-District wise'!N14</f>
        <v>0</v>
      </c>
      <c r="AH7" s="519">
        <f>AT_28_RqmtKitchen!AA12+AT_28_RqmtKitchen!AC12+AT_28_RqmtKitchen!AD12</f>
        <v>4</v>
      </c>
      <c r="AI7" s="519">
        <f t="shared" si="25"/>
        <v>2.86</v>
      </c>
      <c r="AJ7" s="519">
        <f>'AT12_KD-New-Districtwise'!C13</f>
        <v>4042</v>
      </c>
      <c r="AK7" s="519">
        <f>'AT12_KD-New-Districtwise'!E13</f>
        <v>4042</v>
      </c>
      <c r="AL7" s="519">
        <f>'AT12_KD-New-Districtwise'!G13</f>
        <v>0</v>
      </c>
      <c r="AM7" s="519">
        <f>'AT12_KD-New-Districtwise'!M13</f>
        <v>0</v>
      </c>
      <c r="AN7" s="519">
        <f>AT29_K_D!U12+AT29_K_D!V12+AT29_K_D!W12+AT29_K_D!Y12</f>
        <v>5</v>
      </c>
      <c r="AO7" s="521">
        <f t="shared" si="26"/>
        <v>0.25</v>
      </c>
      <c r="AP7" s="519">
        <f>'AT12A_KD-Replace-Districtwise'!C13</f>
        <v>3238</v>
      </c>
      <c r="AQ7" s="519">
        <f>'AT12A_KD-Replace-Districtwise'!E13</f>
        <v>3238</v>
      </c>
      <c r="AR7" s="519">
        <f>'AT12A_KD-Replace-Districtwise'!G13</f>
        <v>0</v>
      </c>
      <c r="AS7" s="519">
        <f>'AT12A_KD-Replace-Districtwise'!M13</f>
        <v>0</v>
      </c>
      <c r="AT7" s="519">
        <v>569</v>
      </c>
      <c r="AU7" s="521">
        <f t="shared" si="27"/>
        <v>28.45</v>
      </c>
    </row>
    <row r="8" spans="1:47" x14ac:dyDescent="0.2">
      <c r="A8" s="514">
        <f>AT3A_Schools_PS!A13</f>
        <v>4</v>
      </c>
      <c r="B8" s="515" t="str">
        <f>AT3A_Schools_PS!B13</f>
        <v>04-AMBEDKAR NAGAR</v>
      </c>
      <c r="C8" s="517">
        <f>'AT4_enrolment vs availed_PY'!H13</f>
        <v>132521</v>
      </c>
      <c r="D8" s="517">
        <f>T5_PLAN_vs_PRFM_PS!D13</f>
        <v>72850</v>
      </c>
      <c r="E8" s="517">
        <f>T5_PLAN_vs_PRFM_PS!J13</f>
        <v>79036</v>
      </c>
      <c r="F8" s="517">
        <f>AT27_Req_FG_Pry!H13</f>
        <v>92395</v>
      </c>
      <c r="G8" s="517">
        <f>'AT4A_enrolment vs availed_UPY'!H13-'AT4A_enrolment vs availed_UPY'!F13</f>
        <v>74118</v>
      </c>
      <c r="H8" s="517">
        <f>T5A_PLAN_vs_PRFM_UPS!D13</f>
        <v>39125</v>
      </c>
      <c r="I8" s="517">
        <f>T5A_PLAN_vs_PRFM_UPS!J13</f>
        <v>40129</v>
      </c>
      <c r="J8" s="517">
        <f>AT27A_Req_FG_UPry!H13</f>
        <v>48514</v>
      </c>
      <c r="K8" s="517">
        <f>'AT4A_enrolment vs availed_UPY'!F13</f>
        <v>0</v>
      </c>
      <c r="L8" s="517">
        <f>T5B_PLAN_vs_PRFM_NCLP!D13</f>
        <v>0</v>
      </c>
      <c r="M8" s="517">
        <f>T5B_PLAN_vs_PRFM_NCLP!J13</f>
        <v>0</v>
      </c>
      <c r="N8" s="517">
        <f t="shared" si="24"/>
        <v>0</v>
      </c>
      <c r="O8" s="519">
        <f>T5_PLAN_vs_PRFM_PS!E13</f>
        <v>247</v>
      </c>
      <c r="P8" s="519">
        <f>T5_PLAN_vs_PRFM_PS!I13</f>
        <v>229</v>
      </c>
      <c r="Q8" s="519">
        <f>AT27_Req_FG_Pry!I13</f>
        <v>244</v>
      </c>
      <c r="R8" s="519">
        <f>T5A_PLAN_vs_PRFM_UPS!E13</f>
        <v>247</v>
      </c>
      <c r="S8" s="519">
        <f>T5A_PLAN_vs_PRFM_UPS!I13</f>
        <v>229</v>
      </c>
      <c r="T8" s="519">
        <f>AT27A_Req_FG_UPry!I13</f>
        <v>244</v>
      </c>
      <c r="U8" s="519">
        <f>T5B_PLAN_vs_PRFM_NCLP!E13</f>
        <v>310</v>
      </c>
      <c r="V8" s="519">
        <f>T5B_PLAN_vs_PRFM_NCLP!I13</f>
        <v>0</v>
      </c>
      <c r="W8" s="519">
        <f>AT27B_Req_FG_NCLP!D13</f>
        <v>309</v>
      </c>
      <c r="X8" s="519">
        <f>'AT-8_Hon_CCH_Pry'!C13</f>
        <v>3407</v>
      </c>
      <c r="Y8" s="519">
        <f>'AT-8_Hon_CCH_Pry'!D13</f>
        <v>3396</v>
      </c>
      <c r="Z8" s="519">
        <v>3396</v>
      </c>
      <c r="AA8" s="519">
        <f>'AT-8A_Hon_CCH_UPry'!C13</f>
        <v>1628</v>
      </c>
      <c r="AB8" s="519">
        <f>'AT-8A_Hon_CCH_UPry'!D13</f>
        <v>1664</v>
      </c>
      <c r="AC8" s="519">
        <v>1664</v>
      </c>
      <c r="AD8" s="519">
        <f>'AT11A_KS-District wise'!C15</f>
        <v>1631</v>
      </c>
      <c r="AE8" s="519">
        <f>'AT11A_KS-District wise'!F15</f>
        <v>1388</v>
      </c>
      <c r="AF8" s="519">
        <f>'AT11A_KS-District wise'!H15</f>
        <v>0</v>
      </c>
      <c r="AG8" s="519">
        <f>'AT11A_KS-District wise'!N15</f>
        <v>0</v>
      </c>
      <c r="AH8" s="519">
        <f>AT_28_RqmtKitchen!AA13+AT_28_RqmtKitchen!AC13+AT_28_RqmtKitchen!AD13</f>
        <v>0</v>
      </c>
      <c r="AI8" s="519">
        <f t="shared" si="25"/>
        <v>0</v>
      </c>
      <c r="AJ8" s="519">
        <f>'AT12_KD-New-Districtwise'!C14</f>
        <v>2242</v>
      </c>
      <c r="AK8" s="519">
        <f>'AT12_KD-New-Districtwise'!E14</f>
        <v>2232</v>
      </c>
      <c r="AL8" s="519">
        <f>'AT12_KD-New-Districtwise'!G14</f>
        <v>0</v>
      </c>
      <c r="AM8" s="519">
        <f>'AT12_KD-New-Districtwise'!M14</f>
        <v>0</v>
      </c>
      <c r="AN8" s="519">
        <f>AT29_K_D!U13+AT29_K_D!V13+AT29_K_D!W13+AT29_K_D!Y13</f>
        <v>0</v>
      </c>
      <c r="AO8" s="521">
        <f t="shared" si="26"/>
        <v>0</v>
      </c>
      <c r="AP8" s="519">
        <f>'AT12A_KD-Replace-Districtwise'!C14</f>
        <v>1756</v>
      </c>
      <c r="AQ8" s="519">
        <f>'AT12A_KD-Replace-Districtwise'!E14</f>
        <v>1756</v>
      </c>
      <c r="AR8" s="519">
        <f>'AT12A_KD-Replace-Districtwise'!G14</f>
        <v>0</v>
      </c>
      <c r="AS8" s="519">
        <f>'AT12A_KD-Replace-Districtwise'!M14</f>
        <v>0</v>
      </c>
      <c r="AT8" s="519">
        <v>323</v>
      </c>
      <c r="AU8" s="521">
        <f t="shared" si="27"/>
        <v>16.149999999999999</v>
      </c>
    </row>
    <row r="9" spans="1:47" x14ac:dyDescent="0.2">
      <c r="A9" s="514">
        <f>AT3A_Schools_PS!A14</f>
        <v>5</v>
      </c>
      <c r="B9" s="515" t="str">
        <f>AT3A_Schools_PS!B14</f>
        <v>05-AURAIYA</v>
      </c>
      <c r="C9" s="517">
        <f>'AT4_enrolment vs availed_PY'!H14</f>
        <v>80630</v>
      </c>
      <c r="D9" s="517">
        <f>T5_PLAN_vs_PRFM_PS!D14</f>
        <v>47349</v>
      </c>
      <c r="E9" s="517">
        <f>T5_PLAN_vs_PRFM_PS!J14</f>
        <v>54466</v>
      </c>
      <c r="F9" s="517">
        <f>AT27_Req_FG_Pry!H14</f>
        <v>59286</v>
      </c>
      <c r="G9" s="517">
        <f>'AT4A_enrolment vs availed_UPY'!H14-'AT4A_enrolment vs availed_UPY'!F14</f>
        <v>43871</v>
      </c>
      <c r="H9" s="517">
        <f>T5A_PLAN_vs_PRFM_UPS!D14</f>
        <v>25560</v>
      </c>
      <c r="I9" s="517">
        <f>T5A_PLAN_vs_PRFM_UPS!J14</f>
        <v>25982</v>
      </c>
      <c r="J9" s="517">
        <f>AT27A_Req_FG_UPry!H14</f>
        <v>28922</v>
      </c>
      <c r="K9" s="517">
        <f>'AT4A_enrolment vs availed_UPY'!F14</f>
        <v>0</v>
      </c>
      <c r="L9" s="517">
        <f>T5B_PLAN_vs_PRFM_NCLP!D14</f>
        <v>0</v>
      </c>
      <c r="M9" s="517">
        <f>T5B_PLAN_vs_PRFM_NCLP!J14</f>
        <v>0</v>
      </c>
      <c r="N9" s="517">
        <f t="shared" si="24"/>
        <v>0</v>
      </c>
      <c r="O9" s="519">
        <f>T5_PLAN_vs_PRFM_PS!E14</f>
        <v>247</v>
      </c>
      <c r="P9" s="519">
        <f>T5_PLAN_vs_PRFM_PS!I14</f>
        <v>236</v>
      </c>
      <c r="Q9" s="519">
        <f>AT27_Req_FG_Pry!I14</f>
        <v>244</v>
      </c>
      <c r="R9" s="519">
        <f>T5A_PLAN_vs_PRFM_UPS!E14</f>
        <v>247</v>
      </c>
      <c r="S9" s="519">
        <f>T5A_PLAN_vs_PRFM_UPS!I14</f>
        <v>236</v>
      </c>
      <c r="T9" s="519">
        <f>AT27A_Req_FG_UPry!I14</f>
        <v>244</v>
      </c>
      <c r="U9" s="519">
        <f>T5B_PLAN_vs_PRFM_NCLP!E14</f>
        <v>310</v>
      </c>
      <c r="V9" s="519">
        <f>T5B_PLAN_vs_PRFM_NCLP!I14</f>
        <v>0</v>
      </c>
      <c r="W9" s="519">
        <f>AT27B_Req_FG_NCLP!D14</f>
        <v>309</v>
      </c>
      <c r="X9" s="519">
        <f>'AT-8_Hon_CCH_Pry'!C14</f>
        <v>2360</v>
      </c>
      <c r="Y9" s="519">
        <f>'AT-8_Hon_CCH_Pry'!D14</f>
        <v>2334</v>
      </c>
      <c r="Z9" s="519">
        <v>2334</v>
      </c>
      <c r="AA9" s="519">
        <f>'AT-8A_Hon_CCH_UPry'!C14</f>
        <v>1258</v>
      </c>
      <c r="AB9" s="519">
        <f>'AT-8A_Hon_CCH_UPry'!D14</f>
        <v>1260</v>
      </c>
      <c r="AC9" s="519">
        <v>1260</v>
      </c>
      <c r="AD9" s="519">
        <f>'AT11A_KS-District wise'!C16</f>
        <v>1222</v>
      </c>
      <c r="AE9" s="519">
        <f>'AT11A_KS-District wise'!F16</f>
        <v>1222</v>
      </c>
      <c r="AF9" s="519">
        <f>'AT11A_KS-District wise'!H16</f>
        <v>0</v>
      </c>
      <c r="AG9" s="519">
        <f>'AT11A_KS-District wise'!N16</f>
        <v>0</v>
      </c>
      <c r="AH9" s="519">
        <f>AT_28_RqmtKitchen!AA14+AT_28_RqmtKitchen!AC14+AT_28_RqmtKitchen!AD14</f>
        <v>0</v>
      </c>
      <c r="AI9" s="519">
        <f t="shared" si="25"/>
        <v>0</v>
      </c>
      <c r="AJ9" s="519">
        <f>'AT12_KD-New-Districtwise'!C15</f>
        <v>1661</v>
      </c>
      <c r="AK9" s="519">
        <f>'AT12_KD-New-Districtwise'!E15</f>
        <v>1661</v>
      </c>
      <c r="AL9" s="519">
        <f>'AT12_KD-New-Districtwise'!G15</f>
        <v>0</v>
      </c>
      <c r="AM9" s="519">
        <f>'AT12_KD-New-Districtwise'!M15</f>
        <v>0</v>
      </c>
      <c r="AN9" s="519">
        <f>AT29_K_D!U14+AT29_K_D!V14+AT29_K_D!W14+AT29_K_D!Y14</f>
        <v>0</v>
      </c>
      <c r="AO9" s="521">
        <f t="shared" si="26"/>
        <v>0</v>
      </c>
      <c r="AP9" s="519">
        <f>'AT12A_KD-Replace-Districtwise'!C15</f>
        <v>1426</v>
      </c>
      <c r="AQ9" s="519">
        <f>'AT12A_KD-Replace-Districtwise'!E15</f>
        <v>507</v>
      </c>
      <c r="AR9" s="519">
        <f>'AT12A_KD-Replace-Districtwise'!G15</f>
        <v>0</v>
      </c>
      <c r="AS9" s="519">
        <f>'AT12A_KD-Replace-Districtwise'!M15</f>
        <v>0</v>
      </c>
      <c r="AT9" s="519">
        <v>183</v>
      </c>
      <c r="AU9" s="521">
        <f t="shared" si="27"/>
        <v>9.15</v>
      </c>
    </row>
    <row r="10" spans="1:47" x14ac:dyDescent="0.2">
      <c r="A10" s="514">
        <f>AT3A_Schools_PS!A15</f>
        <v>6</v>
      </c>
      <c r="B10" s="515" t="str">
        <f>AT3A_Schools_PS!B15</f>
        <v>06-AZAMGARH</v>
      </c>
      <c r="C10" s="517">
        <f>'AT4_enrolment vs availed_PY'!H15</f>
        <v>283186</v>
      </c>
      <c r="D10" s="517">
        <f>T5_PLAN_vs_PRFM_PS!D15</f>
        <v>177804</v>
      </c>
      <c r="E10" s="517">
        <f>T5_PLAN_vs_PRFM_PS!J15</f>
        <v>156669</v>
      </c>
      <c r="F10" s="517">
        <f>AT27_Req_FG_Pry!H15</f>
        <v>169696</v>
      </c>
      <c r="G10" s="517">
        <f>'AT4A_enrolment vs availed_UPY'!H15-'AT4A_enrolment vs availed_UPY'!F15</f>
        <v>138301</v>
      </c>
      <c r="H10" s="517">
        <f>T5A_PLAN_vs_PRFM_UPS!D15</f>
        <v>79213</v>
      </c>
      <c r="I10" s="517">
        <f>T5A_PLAN_vs_PRFM_UPS!J15</f>
        <v>65573</v>
      </c>
      <c r="J10" s="517">
        <f>AT27A_Req_FG_UPry!H15</f>
        <v>71178</v>
      </c>
      <c r="K10" s="517">
        <f>'AT4A_enrolment vs availed_UPY'!F15</f>
        <v>0</v>
      </c>
      <c r="L10" s="517">
        <f>T5B_PLAN_vs_PRFM_NCLP!D15</f>
        <v>0</v>
      </c>
      <c r="M10" s="517">
        <f>T5B_PLAN_vs_PRFM_NCLP!J15</f>
        <v>0</v>
      </c>
      <c r="N10" s="517">
        <f t="shared" si="24"/>
        <v>0</v>
      </c>
      <c r="O10" s="519">
        <f>T5_PLAN_vs_PRFM_PS!E15</f>
        <v>247</v>
      </c>
      <c r="P10" s="519">
        <f>T5_PLAN_vs_PRFM_PS!I15</f>
        <v>224</v>
      </c>
      <c r="Q10" s="519">
        <f>AT27_Req_FG_Pry!I15</f>
        <v>244</v>
      </c>
      <c r="R10" s="519">
        <f>T5A_PLAN_vs_PRFM_UPS!E15</f>
        <v>247</v>
      </c>
      <c r="S10" s="519">
        <f>T5A_PLAN_vs_PRFM_UPS!I15</f>
        <v>224</v>
      </c>
      <c r="T10" s="519">
        <f>AT27A_Req_FG_UPry!I15</f>
        <v>244</v>
      </c>
      <c r="U10" s="519">
        <f>T5B_PLAN_vs_PRFM_NCLP!E15</f>
        <v>310</v>
      </c>
      <c r="V10" s="519">
        <f>T5B_PLAN_vs_PRFM_NCLP!I15</f>
        <v>0</v>
      </c>
      <c r="W10" s="519">
        <f>AT27B_Req_FG_NCLP!D15</f>
        <v>309</v>
      </c>
      <c r="X10" s="519">
        <f>'AT-8_Hon_CCH_Pry'!C15</f>
        <v>6795</v>
      </c>
      <c r="Y10" s="519">
        <f>'AT-8_Hon_CCH_Pry'!D15</f>
        <v>6535</v>
      </c>
      <c r="Z10" s="519">
        <v>6535</v>
      </c>
      <c r="AA10" s="519">
        <f>'AT-8A_Hon_CCH_UPry'!C15</f>
        <v>3111</v>
      </c>
      <c r="AB10" s="519">
        <f>'AT-8A_Hon_CCH_UPry'!D15</f>
        <v>3063</v>
      </c>
      <c r="AC10" s="519">
        <v>3063</v>
      </c>
      <c r="AD10" s="519">
        <f>'AT11A_KS-District wise'!C17</f>
        <v>2950</v>
      </c>
      <c r="AE10" s="519">
        <f>'AT11A_KS-District wise'!F17</f>
        <v>2817</v>
      </c>
      <c r="AF10" s="519">
        <f>'AT11A_KS-District wise'!H17</f>
        <v>0</v>
      </c>
      <c r="AG10" s="519">
        <f>'AT11A_KS-District wise'!N17</f>
        <v>0</v>
      </c>
      <c r="AH10" s="519">
        <f>AT_28_RqmtKitchen!AA15+AT_28_RqmtKitchen!AC15+AT_28_RqmtKitchen!AD15</f>
        <v>12</v>
      </c>
      <c r="AI10" s="519">
        <f t="shared" si="25"/>
        <v>8.57</v>
      </c>
      <c r="AJ10" s="519">
        <f>'AT12_KD-New-Districtwise'!C16</f>
        <v>4036</v>
      </c>
      <c r="AK10" s="519">
        <f>'AT12_KD-New-Districtwise'!E16</f>
        <v>3997</v>
      </c>
      <c r="AL10" s="519">
        <f>'AT12_KD-New-Districtwise'!G16</f>
        <v>0</v>
      </c>
      <c r="AM10" s="519">
        <f>'AT12_KD-New-Districtwise'!M16</f>
        <v>0</v>
      </c>
      <c r="AN10" s="519">
        <f>AT29_K_D!U15+AT29_K_D!V15+AT29_K_D!W15+AT29_K_D!Y15</f>
        <v>0</v>
      </c>
      <c r="AO10" s="521">
        <f t="shared" si="26"/>
        <v>0</v>
      </c>
      <c r="AP10" s="519">
        <f>'AT12A_KD-Replace-Districtwise'!C16</f>
        <v>2957</v>
      </c>
      <c r="AQ10" s="519">
        <f>'AT12A_KD-Replace-Districtwise'!E16</f>
        <v>2957</v>
      </c>
      <c r="AR10" s="519">
        <f>'AT12A_KD-Replace-Districtwise'!G16</f>
        <v>0</v>
      </c>
      <c r="AS10" s="519">
        <f>'AT12A_KD-Replace-Districtwise'!M16</f>
        <v>0</v>
      </c>
      <c r="AT10" s="519">
        <v>469</v>
      </c>
      <c r="AU10" s="521">
        <f t="shared" si="27"/>
        <v>23.45</v>
      </c>
    </row>
    <row r="11" spans="1:47" x14ac:dyDescent="0.2">
      <c r="A11" s="514">
        <f>AT3A_Schools_PS!A16</f>
        <v>7</v>
      </c>
      <c r="B11" s="515" t="str">
        <f>AT3A_Schools_PS!B16</f>
        <v>07-BADAUN</v>
      </c>
      <c r="C11" s="517">
        <f>'AT4_enrolment vs availed_PY'!H16</f>
        <v>245300</v>
      </c>
      <c r="D11" s="517">
        <f>T5_PLAN_vs_PRFM_PS!D16</f>
        <v>132801</v>
      </c>
      <c r="E11" s="517">
        <f>T5_PLAN_vs_PRFM_PS!J16</f>
        <v>131697</v>
      </c>
      <c r="F11" s="517">
        <f>AT27_Req_FG_Pry!H16</f>
        <v>148052</v>
      </c>
      <c r="G11" s="517">
        <f>'AT4A_enrolment vs availed_UPY'!H16-'AT4A_enrolment vs availed_UPY'!F16</f>
        <v>95031</v>
      </c>
      <c r="H11" s="517">
        <f>T5A_PLAN_vs_PRFM_UPS!D16</f>
        <v>36481</v>
      </c>
      <c r="I11" s="517">
        <f>T5A_PLAN_vs_PRFM_UPS!J16</f>
        <v>43668</v>
      </c>
      <c r="J11" s="517">
        <f>AT27A_Req_FG_UPry!H16</f>
        <v>48359</v>
      </c>
      <c r="K11" s="517">
        <f>'AT4A_enrolment vs availed_UPY'!F16</f>
        <v>0</v>
      </c>
      <c r="L11" s="517">
        <f>T5B_PLAN_vs_PRFM_NCLP!D16</f>
        <v>0</v>
      </c>
      <c r="M11" s="517">
        <f>T5B_PLAN_vs_PRFM_NCLP!J16</f>
        <v>0</v>
      </c>
      <c r="N11" s="517">
        <f t="shared" si="24"/>
        <v>0</v>
      </c>
      <c r="O11" s="519">
        <f>T5_PLAN_vs_PRFM_PS!E16</f>
        <v>247</v>
      </c>
      <c r="P11" s="519">
        <f>T5_PLAN_vs_PRFM_PS!I16</f>
        <v>222</v>
      </c>
      <c r="Q11" s="519">
        <f>AT27_Req_FG_Pry!I16</f>
        <v>244</v>
      </c>
      <c r="R11" s="519">
        <f>T5A_PLAN_vs_PRFM_UPS!E16</f>
        <v>247</v>
      </c>
      <c r="S11" s="519">
        <f>T5A_PLAN_vs_PRFM_UPS!I16</f>
        <v>213</v>
      </c>
      <c r="T11" s="519">
        <f>AT27A_Req_FG_UPry!I16</f>
        <v>244</v>
      </c>
      <c r="U11" s="519">
        <f>T5B_PLAN_vs_PRFM_NCLP!E16</f>
        <v>310</v>
      </c>
      <c r="V11" s="519">
        <f>T5B_PLAN_vs_PRFM_NCLP!I16</f>
        <v>0</v>
      </c>
      <c r="W11" s="519">
        <f>AT27B_Req_FG_NCLP!D16</f>
        <v>309</v>
      </c>
      <c r="X11" s="519">
        <f>'AT-8_Hon_CCH_Pry'!C16</f>
        <v>4568</v>
      </c>
      <c r="Y11" s="519">
        <f>'AT-8_Hon_CCH_Pry'!D16</f>
        <v>4577</v>
      </c>
      <c r="Z11" s="519">
        <v>4577</v>
      </c>
      <c r="AA11" s="519">
        <f>'AT-8A_Hon_CCH_UPry'!C16</f>
        <v>1537</v>
      </c>
      <c r="AB11" s="519">
        <f>'AT-8A_Hon_CCH_UPry'!D16</f>
        <v>1530</v>
      </c>
      <c r="AC11" s="519">
        <v>1530</v>
      </c>
      <c r="AD11" s="519">
        <f>'AT11A_KS-District wise'!C18</f>
        <v>1674</v>
      </c>
      <c r="AE11" s="519">
        <f>'AT11A_KS-District wise'!F18</f>
        <v>1680</v>
      </c>
      <c r="AF11" s="519">
        <f>'AT11A_KS-District wise'!H18</f>
        <v>0</v>
      </c>
      <c r="AG11" s="519">
        <f>'AT11A_KS-District wise'!N18</f>
        <v>0</v>
      </c>
      <c r="AH11" s="519">
        <f>AT_28_RqmtKitchen!AA16+AT_28_RqmtKitchen!AC16+AT_28_RqmtKitchen!AD16</f>
        <v>3</v>
      </c>
      <c r="AI11" s="519">
        <f t="shared" si="25"/>
        <v>2.14</v>
      </c>
      <c r="AJ11" s="519">
        <f>'AT12_KD-New-Districtwise'!C17</f>
        <v>2594</v>
      </c>
      <c r="AK11" s="519">
        <f>'AT12_KD-New-Districtwise'!E17</f>
        <v>2594</v>
      </c>
      <c r="AL11" s="519">
        <f>'AT12_KD-New-Districtwise'!G17</f>
        <v>0</v>
      </c>
      <c r="AM11" s="519">
        <f>'AT12_KD-New-Districtwise'!M17</f>
        <v>0</v>
      </c>
      <c r="AN11" s="519">
        <f>AT29_K_D!U16+AT29_K_D!V16+AT29_K_D!W16+AT29_K_D!Y16</f>
        <v>2</v>
      </c>
      <c r="AO11" s="521">
        <f t="shared" si="26"/>
        <v>0.1</v>
      </c>
      <c r="AP11" s="519">
        <f>'AT12A_KD-Replace-Districtwise'!C17</f>
        <v>2452</v>
      </c>
      <c r="AQ11" s="519">
        <f>'AT12A_KD-Replace-Districtwise'!E17</f>
        <v>2368</v>
      </c>
      <c r="AR11" s="519">
        <f>'AT12A_KD-Replace-Districtwise'!G17</f>
        <v>0</v>
      </c>
      <c r="AS11" s="519">
        <f>'AT12A_KD-Replace-Districtwise'!M17</f>
        <v>0</v>
      </c>
      <c r="AT11" s="519">
        <v>165</v>
      </c>
      <c r="AU11" s="521">
        <f t="shared" si="27"/>
        <v>8.25</v>
      </c>
    </row>
    <row r="12" spans="1:47" x14ac:dyDescent="0.2">
      <c r="A12" s="514">
        <f>AT3A_Schools_PS!A17</f>
        <v>8</v>
      </c>
      <c r="B12" s="515" t="str">
        <f>AT3A_Schools_PS!B17</f>
        <v>08-BAGHPAT</v>
      </c>
      <c r="C12" s="517">
        <f>'AT4_enrolment vs availed_PY'!H17</f>
        <v>57233</v>
      </c>
      <c r="D12" s="517">
        <f>T5_PLAN_vs_PRFM_PS!D17</f>
        <v>35416</v>
      </c>
      <c r="E12" s="517">
        <f>T5_PLAN_vs_PRFM_PS!J17</f>
        <v>35534</v>
      </c>
      <c r="F12" s="517">
        <f>AT27_Req_FG_Pry!H17</f>
        <v>35942</v>
      </c>
      <c r="G12" s="517">
        <f>'AT4A_enrolment vs availed_UPY'!H17-'AT4A_enrolment vs availed_UPY'!F17</f>
        <v>34378</v>
      </c>
      <c r="H12" s="517">
        <f>T5A_PLAN_vs_PRFM_UPS!D17</f>
        <v>18674</v>
      </c>
      <c r="I12" s="517">
        <f>T5A_PLAN_vs_PRFM_UPS!J17</f>
        <v>18993</v>
      </c>
      <c r="J12" s="517">
        <f>AT27A_Req_FG_UPry!H17</f>
        <v>21965</v>
      </c>
      <c r="K12" s="517">
        <f>'AT4A_enrolment vs availed_UPY'!F17</f>
        <v>0</v>
      </c>
      <c r="L12" s="517">
        <f>T5B_PLAN_vs_PRFM_NCLP!D17</f>
        <v>0</v>
      </c>
      <c r="M12" s="517">
        <f>T5B_PLAN_vs_PRFM_NCLP!J17</f>
        <v>0</v>
      </c>
      <c r="N12" s="517">
        <f t="shared" si="24"/>
        <v>0</v>
      </c>
      <c r="O12" s="519">
        <f>T5_PLAN_vs_PRFM_PS!E17</f>
        <v>247</v>
      </c>
      <c r="P12" s="519">
        <f>T5_PLAN_vs_PRFM_PS!I17</f>
        <v>234</v>
      </c>
      <c r="Q12" s="519">
        <f>AT27_Req_FG_Pry!I17</f>
        <v>244</v>
      </c>
      <c r="R12" s="519">
        <f>T5A_PLAN_vs_PRFM_UPS!E17</f>
        <v>247</v>
      </c>
      <c r="S12" s="519">
        <f>T5A_PLAN_vs_PRFM_UPS!I17</f>
        <v>229</v>
      </c>
      <c r="T12" s="519">
        <f>AT27A_Req_FG_UPry!I17</f>
        <v>244</v>
      </c>
      <c r="U12" s="519">
        <f>T5B_PLAN_vs_PRFM_NCLP!E17</f>
        <v>310</v>
      </c>
      <c r="V12" s="519">
        <f>T5B_PLAN_vs_PRFM_NCLP!I17</f>
        <v>0</v>
      </c>
      <c r="W12" s="519">
        <f>AT27B_Req_FG_NCLP!D17</f>
        <v>309</v>
      </c>
      <c r="X12" s="519">
        <f>'AT-8_Hon_CCH_Pry'!C17</f>
        <v>1259</v>
      </c>
      <c r="Y12" s="519">
        <f>'AT-8_Hon_CCH_Pry'!D17</f>
        <v>1255</v>
      </c>
      <c r="Z12" s="519">
        <v>1304</v>
      </c>
      <c r="AA12" s="519">
        <f>'AT-8A_Hon_CCH_UPry'!C17</f>
        <v>445</v>
      </c>
      <c r="AB12" s="519">
        <f>'AT-8A_Hon_CCH_UPry'!D17</f>
        <v>445</v>
      </c>
      <c r="AC12" s="519">
        <v>462</v>
      </c>
      <c r="AD12" s="519">
        <f>'AT11A_KS-District wise'!C19</f>
        <v>586</v>
      </c>
      <c r="AE12" s="519">
        <f>'AT11A_KS-District wise'!F19</f>
        <v>539</v>
      </c>
      <c r="AF12" s="519">
        <f>'AT11A_KS-District wise'!H19</f>
        <v>0</v>
      </c>
      <c r="AG12" s="519">
        <f>'AT11A_KS-District wise'!N19</f>
        <v>0</v>
      </c>
      <c r="AH12" s="519">
        <f>AT_28_RqmtKitchen!AA17+AT_28_RqmtKitchen!AC17+AT_28_RqmtKitchen!AD17</f>
        <v>0</v>
      </c>
      <c r="AI12" s="519">
        <f t="shared" si="25"/>
        <v>0</v>
      </c>
      <c r="AJ12" s="519">
        <f>'AT12_KD-New-Districtwise'!C18</f>
        <v>773</v>
      </c>
      <c r="AK12" s="519">
        <f>'AT12_KD-New-Districtwise'!E18</f>
        <v>773</v>
      </c>
      <c r="AL12" s="519">
        <f>'AT12_KD-New-Districtwise'!G18</f>
        <v>0</v>
      </c>
      <c r="AM12" s="519">
        <f>'AT12_KD-New-Districtwise'!M18</f>
        <v>0</v>
      </c>
      <c r="AN12" s="519">
        <f>AT29_K_D!U17+AT29_K_D!V17+AT29_K_D!W17+AT29_K_D!Y17</f>
        <v>5</v>
      </c>
      <c r="AO12" s="521">
        <f t="shared" si="26"/>
        <v>0.25</v>
      </c>
      <c r="AP12" s="519">
        <f>'AT12A_KD-Replace-Districtwise'!C18</f>
        <v>654</v>
      </c>
      <c r="AQ12" s="519">
        <f>'AT12A_KD-Replace-Districtwise'!E18</f>
        <v>654</v>
      </c>
      <c r="AR12" s="519">
        <f>'AT12A_KD-Replace-Districtwise'!G18</f>
        <v>0</v>
      </c>
      <c r="AS12" s="519">
        <f>'AT12A_KD-Replace-Districtwise'!M18</f>
        <v>0</v>
      </c>
      <c r="AT12" s="519">
        <v>89</v>
      </c>
      <c r="AU12" s="521">
        <f t="shared" si="27"/>
        <v>4.45</v>
      </c>
    </row>
    <row r="13" spans="1:47" x14ac:dyDescent="0.2">
      <c r="A13" s="514">
        <f>AT3A_Schools_PS!A18</f>
        <v>9</v>
      </c>
      <c r="B13" s="515" t="str">
        <f>AT3A_Schools_PS!B18</f>
        <v>09-BAHRAICH</v>
      </c>
      <c r="C13" s="517">
        <f>'AT4_enrolment vs availed_PY'!H18</f>
        <v>337749</v>
      </c>
      <c r="D13" s="517">
        <f>T5_PLAN_vs_PRFM_PS!D18</f>
        <v>202930</v>
      </c>
      <c r="E13" s="517">
        <f>T5_PLAN_vs_PRFM_PS!J18</f>
        <v>191576</v>
      </c>
      <c r="F13" s="517">
        <f>AT27_Req_FG_Pry!H18</f>
        <v>214453</v>
      </c>
      <c r="G13" s="517">
        <f>'AT4A_enrolment vs availed_UPY'!H18-'AT4A_enrolment vs availed_UPY'!F18</f>
        <v>110519</v>
      </c>
      <c r="H13" s="517">
        <f>T5A_PLAN_vs_PRFM_UPS!D18</f>
        <v>58133</v>
      </c>
      <c r="I13" s="517">
        <f>T5A_PLAN_vs_PRFM_UPS!J18</f>
        <v>57939</v>
      </c>
      <c r="J13" s="517">
        <f>AT27A_Req_FG_UPry!H18</f>
        <v>63855</v>
      </c>
      <c r="K13" s="517">
        <f>'AT4A_enrolment vs availed_UPY'!F18</f>
        <v>0</v>
      </c>
      <c r="L13" s="517">
        <f>T5B_PLAN_vs_PRFM_NCLP!D18</f>
        <v>0</v>
      </c>
      <c r="M13" s="517">
        <f>T5B_PLAN_vs_PRFM_NCLP!J18</f>
        <v>0</v>
      </c>
      <c r="N13" s="517">
        <f t="shared" si="24"/>
        <v>0</v>
      </c>
      <c r="O13" s="519">
        <f>T5_PLAN_vs_PRFM_PS!E18</f>
        <v>247</v>
      </c>
      <c r="P13" s="519">
        <f>T5_PLAN_vs_PRFM_PS!I18</f>
        <v>224</v>
      </c>
      <c r="Q13" s="519">
        <f>AT27_Req_FG_Pry!I18</f>
        <v>244</v>
      </c>
      <c r="R13" s="519">
        <f>T5A_PLAN_vs_PRFM_UPS!E18</f>
        <v>247</v>
      </c>
      <c r="S13" s="519">
        <f>T5A_PLAN_vs_PRFM_UPS!I18</f>
        <v>223</v>
      </c>
      <c r="T13" s="519">
        <f>AT27A_Req_FG_UPry!I18</f>
        <v>244</v>
      </c>
      <c r="U13" s="519">
        <f>T5B_PLAN_vs_PRFM_NCLP!E18</f>
        <v>310</v>
      </c>
      <c r="V13" s="519">
        <f>T5B_PLAN_vs_PRFM_NCLP!I18</f>
        <v>0</v>
      </c>
      <c r="W13" s="519">
        <f>AT27B_Req_FG_NCLP!D18</f>
        <v>309</v>
      </c>
      <c r="X13" s="519">
        <f>'AT-8_Hon_CCH_Pry'!C18</f>
        <v>7556</v>
      </c>
      <c r="Y13" s="519">
        <f>'AT-8_Hon_CCH_Pry'!D18</f>
        <v>7479</v>
      </c>
      <c r="Z13" s="519">
        <v>7479</v>
      </c>
      <c r="AA13" s="519">
        <f>'AT-8A_Hon_CCH_UPry'!C18</f>
        <v>2598</v>
      </c>
      <c r="AB13" s="519">
        <f>'AT-8A_Hon_CCH_UPry'!D18</f>
        <v>2565</v>
      </c>
      <c r="AC13" s="519">
        <v>2565</v>
      </c>
      <c r="AD13" s="519">
        <f>'AT11A_KS-District wise'!C20</f>
        <v>2503</v>
      </c>
      <c r="AE13" s="519">
        <f>'AT11A_KS-District wise'!F20</f>
        <v>2503</v>
      </c>
      <c r="AF13" s="519">
        <f>'AT11A_KS-District wise'!H20</f>
        <v>0</v>
      </c>
      <c r="AG13" s="519">
        <f>'AT11A_KS-District wise'!N20</f>
        <v>0</v>
      </c>
      <c r="AH13" s="519">
        <f>AT_28_RqmtKitchen!AA18+AT_28_RqmtKitchen!AC18+AT_28_RqmtKitchen!AD18</f>
        <v>2</v>
      </c>
      <c r="AI13" s="519">
        <f t="shared" si="25"/>
        <v>1.43</v>
      </c>
      <c r="AJ13" s="519">
        <f>'AT12_KD-New-Districtwise'!C19</f>
        <v>3736</v>
      </c>
      <c r="AK13" s="519">
        <f>'AT12_KD-New-Districtwise'!E19</f>
        <v>3515</v>
      </c>
      <c r="AL13" s="519">
        <f>'AT12_KD-New-Districtwise'!G19</f>
        <v>0</v>
      </c>
      <c r="AM13" s="519">
        <f>'AT12_KD-New-Districtwise'!M19</f>
        <v>0</v>
      </c>
      <c r="AN13" s="519">
        <f>AT29_K_D!U18+AT29_K_D!V18+AT29_K_D!W18+AT29_K_D!Y18</f>
        <v>6</v>
      </c>
      <c r="AO13" s="521">
        <f t="shared" si="26"/>
        <v>0.3</v>
      </c>
      <c r="AP13" s="519">
        <f>'AT12A_KD-Replace-Districtwise'!C19</f>
        <v>3115</v>
      </c>
      <c r="AQ13" s="519">
        <f>'AT12A_KD-Replace-Districtwise'!E19</f>
        <v>2441</v>
      </c>
      <c r="AR13" s="519">
        <f>'AT12A_KD-Replace-Districtwise'!G19</f>
        <v>0</v>
      </c>
      <c r="AS13" s="519">
        <f>'AT12A_KD-Replace-Districtwise'!M19</f>
        <v>0</v>
      </c>
      <c r="AT13" s="519">
        <v>362</v>
      </c>
      <c r="AU13" s="521">
        <f t="shared" si="27"/>
        <v>18.100000000000001</v>
      </c>
    </row>
    <row r="14" spans="1:47" x14ac:dyDescent="0.2">
      <c r="A14" s="514">
        <f>AT3A_Schools_PS!A19</f>
        <v>10</v>
      </c>
      <c r="B14" s="515" t="str">
        <f>AT3A_Schools_PS!B19</f>
        <v>10-BALLIA</v>
      </c>
      <c r="C14" s="517">
        <f>'AT4_enrolment vs availed_PY'!H19</f>
        <v>222779</v>
      </c>
      <c r="D14" s="517">
        <f>T5_PLAN_vs_PRFM_PS!D19</f>
        <v>172768</v>
      </c>
      <c r="E14" s="517">
        <f>T5_PLAN_vs_PRFM_PS!J19</f>
        <v>141011</v>
      </c>
      <c r="F14" s="517">
        <f>AT27_Req_FG_Pry!H19</f>
        <v>132607</v>
      </c>
      <c r="G14" s="517">
        <f>'AT4A_enrolment vs availed_UPY'!H19-'AT4A_enrolment vs availed_UPY'!F19</f>
        <v>85498</v>
      </c>
      <c r="H14" s="517">
        <f>T5A_PLAN_vs_PRFM_UPS!D19</f>
        <v>62422</v>
      </c>
      <c r="I14" s="517">
        <f>T5A_PLAN_vs_PRFM_UPS!J19</f>
        <v>53220</v>
      </c>
      <c r="J14" s="517">
        <f>AT27A_Req_FG_UPry!H19</f>
        <v>50601</v>
      </c>
      <c r="K14" s="517">
        <f>'AT4A_enrolment vs availed_UPY'!F19</f>
        <v>0</v>
      </c>
      <c r="L14" s="517">
        <f>T5B_PLAN_vs_PRFM_NCLP!D19</f>
        <v>0</v>
      </c>
      <c r="M14" s="517">
        <f>T5B_PLAN_vs_PRFM_NCLP!J19</f>
        <v>0</v>
      </c>
      <c r="N14" s="517">
        <f t="shared" si="24"/>
        <v>0</v>
      </c>
      <c r="O14" s="519">
        <f>T5_PLAN_vs_PRFM_PS!E19</f>
        <v>247</v>
      </c>
      <c r="P14" s="519">
        <f>T5_PLAN_vs_PRFM_PS!I19</f>
        <v>228</v>
      </c>
      <c r="Q14" s="519">
        <f>AT27_Req_FG_Pry!I19</f>
        <v>244</v>
      </c>
      <c r="R14" s="519">
        <f>T5A_PLAN_vs_PRFM_UPS!E19</f>
        <v>247</v>
      </c>
      <c r="S14" s="519">
        <f>T5A_PLAN_vs_PRFM_UPS!I19</f>
        <v>228</v>
      </c>
      <c r="T14" s="519">
        <f>AT27A_Req_FG_UPry!I19</f>
        <v>244</v>
      </c>
      <c r="U14" s="519">
        <f>T5B_PLAN_vs_PRFM_NCLP!E19</f>
        <v>310</v>
      </c>
      <c r="V14" s="519">
        <f>T5B_PLAN_vs_PRFM_NCLP!I19</f>
        <v>0</v>
      </c>
      <c r="W14" s="519">
        <f>AT27B_Req_FG_NCLP!D19</f>
        <v>309</v>
      </c>
      <c r="X14" s="519">
        <f>'AT-8_Hon_CCH_Pry'!C19</f>
        <v>5727</v>
      </c>
      <c r="Y14" s="519">
        <f>'AT-8_Hon_CCH_Pry'!D19</f>
        <v>5476</v>
      </c>
      <c r="Z14" s="519">
        <v>5476</v>
      </c>
      <c r="AA14" s="519">
        <f>'AT-8A_Hon_CCH_UPry'!C19</f>
        <v>1815</v>
      </c>
      <c r="AB14" s="519">
        <f>'AT-8A_Hon_CCH_UPry'!D19</f>
        <v>1871</v>
      </c>
      <c r="AC14" s="519">
        <v>1871</v>
      </c>
      <c r="AD14" s="519">
        <f>'AT11A_KS-District wise'!C21</f>
        <v>1942</v>
      </c>
      <c r="AE14" s="519">
        <f>'AT11A_KS-District wise'!F21</f>
        <v>1942</v>
      </c>
      <c r="AF14" s="519">
        <f>'AT11A_KS-District wise'!H21</f>
        <v>0</v>
      </c>
      <c r="AG14" s="519">
        <f>'AT11A_KS-District wise'!N21</f>
        <v>0</v>
      </c>
      <c r="AH14" s="519">
        <f>AT_28_RqmtKitchen!AA19+AT_28_RqmtKitchen!AC19+AT_28_RqmtKitchen!AD19</f>
        <v>0</v>
      </c>
      <c r="AI14" s="519">
        <f t="shared" si="25"/>
        <v>0</v>
      </c>
      <c r="AJ14" s="519">
        <f>'AT12_KD-New-Districtwise'!C20</f>
        <v>3183</v>
      </c>
      <c r="AK14" s="519">
        <f>'AT12_KD-New-Districtwise'!E20</f>
        <v>3119</v>
      </c>
      <c r="AL14" s="519">
        <f>'AT12_KD-New-Districtwise'!G20</f>
        <v>0</v>
      </c>
      <c r="AM14" s="519">
        <f>'AT12_KD-New-Districtwise'!M20</f>
        <v>0</v>
      </c>
      <c r="AN14" s="519">
        <f>AT29_K_D!U19+AT29_K_D!V19+AT29_K_D!W19+AT29_K_D!Y19</f>
        <v>0</v>
      </c>
      <c r="AO14" s="521">
        <f t="shared" si="26"/>
        <v>0</v>
      </c>
      <c r="AP14" s="519">
        <f>'AT12A_KD-Replace-Districtwise'!C20</f>
        <v>2437</v>
      </c>
      <c r="AQ14" s="519">
        <f>'AT12A_KD-Replace-Districtwise'!E20</f>
        <v>2437</v>
      </c>
      <c r="AR14" s="519">
        <f>'AT12A_KD-Replace-Districtwise'!G20</f>
        <v>0</v>
      </c>
      <c r="AS14" s="519">
        <f>'AT12A_KD-Replace-Districtwise'!M20</f>
        <v>0</v>
      </c>
      <c r="AT14" s="519">
        <v>448</v>
      </c>
      <c r="AU14" s="521">
        <f t="shared" si="27"/>
        <v>22.4</v>
      </c>
    </row>
    <row r="15" spans="1:47" x14ac:dyDescent="0.2">
      <c r="A15" s="514">
        <f>AT3A_Schools_PS!A20</f>
        <v>11</v>
      </c>
      <c r="B15" s="515" t="str">
        <f>AT3A_Schools_PS!B20</f>
        <v>11-BALRAMPUR</v>
      </c>
      <c r="C15" s="517">
        <f>'AT4_enrolment vs availed_PY'!H20</f>
        <v>187057</v>
      </c>
      <c r="D15" s="517">
        <f>T5_PLAN_vs_PRFM_PS!D20</f>
        <v>111095</v>
      </c>
      <c r="E15" s="517">
        <f>T5_PLAN_vs_PRFM_PS!J20</f>
        <v>123559</v>
      </c>
      <c r="F15" s="517">
        <f>AT27_Req_FG_Pry!H20</f>
        <v>129759</v>
      </c>
      <c r="G15" s="517">
        <f>'AT4A_enrolment vs availed_UPY'!H20-'AT4A_enrolment vs availed_UPY'!F20</f>
        <v>55090</v>
      </c>
      <c r="H15" s="517">
        <f>T5A_PLAN_vs_PRFM_UPS!D20</f>
        <v>30673</v>
      </c>
      <c r="I15" s="517">
        <f>T5A_PLAN_vs_PRFM_UPS!J20</f>
        <v>33564</v>
      </c>
      <c r="J15" s="517">
        <f>AT27A_Req_FG_UPry!H20</f>
        <v>34522</v>
      </c>
      <c r="K15" s="517">
        <f>'AT4A_enrolment vs availed_UPY'!F20</f>
        <v>0</v>
      </c>
      <c r="L15" s="517">
        <f>T5B_PLAN_vs_PRFM_NCLP!D20</f>
        <v>0</v>
      </c>
      <c r="M15" s="517">
        <f>T5B_PLAN_vs_PRFM_NCLP!J20</f>
        <v>0</v>
      </c>
      <c r="N15" s="517">
        <f t="shared" si="24"/>
        <v>0</v>
      </c>
      <c r="O15" s="519">
        <f>T5_PLAN_vs_PRFM_PS!E20</f>
        <v>247</v>
      </c>
      <c r="P15" s="519">
        <f>T5_PLAN_vs_PRFM_PS!I20</f>
        <v>215</v>
      </c>
      <c r="Q15" s="519">
        <f>AT27_Req_FG_Pry!I20</f>
        <v>244</v>
      </c>
      <c r="R15" s="519">
        <f>T5A_PLAN_vs_PRFM_UPS!E20</f>
        <v>247</v>
      </c>
      <c r="S15" s="519">
        <f>T5A_PLAN_vs_PRFM_UPS!I20</f>
        <v>212</v>
      </c>
      <c r="T15" s="519">
        <f>AT27A_Req_FG_UPry!I20</f>
        <v>244</v>
      </c>
      <c r="U15" s="519">
        <f>T5B_PLAN_vs_PRFM_NCLP!E20</f>
        <v>310</v>
      </c>
      <c r="V15" s="519">
        <f>T5B_PLAN_vs_PRFM_NCLP!I20</f>
        <v>0</v>
      </c>
      <c r="W15" s="519">
        <f>AT27B_Req_FG_NCLP!D20</f>
        <v>309</v>
      </c>
      <c r="X15" s="519">
        <f>'AT-8_Hon_CCH_Pry'!C20</f>
        <v>3588</v>
      </c>
      <c r="Y15" s="519">
        <f>'AT-8_Hon_CCH_Pry'!D20</f>
        <v>3588</v>
      </c>
      <c r="Z15" s="519">
        <v>3588</v>
      </c>
      <c r="AA15" s="519">
        <f>'AT-8A_Hon_CCH_UPry'!C20</f>
        <v>1283</v>
      </c>
      <c r="AB15" s="519">
        <f>'AT-8A_Hon_CCH_UPry'!D20</f>
        <v>1283</v>
      </c>
      <c r="AC15" s="519">
        <v>1283</v>
      </c>
      <c r="AD15" s="519">
        <f>'AT11A_KS-District wise'!C22</f>
        <v>1443</v>
      </c>
      <c r="AE15" s="519">
        <f>'AT11A_KS-District wise'!F22</f>
        <v>1443</v>
      </c>
      <c r="AF15" s="519">
        <f>'AT11A_KS-District wise'!H22</f>
        <v>0</v>
      </c>
      <c r="AG15" s="519">
        <f>'AT11A_KS-District wise'!N22</f>
        <v>0</v>
      </c>
      <c r="AH15" s="519">
        <f>AT_28_RqmtKitchen!AA20+AT_28_RqmtKitchen!AC20+AT_28_RqmtKitchen!AD20</f>
        <v>0</v>
      </c>
      <c r="AI15" s="519">
        <f t="shared" si="25"/>
        <v>0</v>
      </c>
      <c r="AJ15" s="519">
        <f>'AT12_KD-New-Districtwise'!C21</f>
        <v>2644</v>
      </c>
      <c r="AK15" s="519">
        <f>'AT12_KD-New-Districtwise'!E21</f>
        <v>2298</v>
      </c>
      <c r="AL15" s="519">
        <f>'AT12_KD-New-Districtwise'!G21</f>
        <v>0</v>
      </c>
      <c r="AM15" s="519">
        <f>'AT12_KD-New-Districtwise'!M21</f>
        <v>0</v>
      </c>
      <c r="AN15" s="519">
        <f>AT29_K_D!U20+AT29_K_D!V20+AT29_K_D!W20+AT29_K_D!Y20</f>
        <v>6</v>
      </c>
      <c r="AO15" s="521">
        <f t="shared" si="26"/>
        <v>0.3</v>
      </c>
      <c r="AP15" s="519">
        <f>'AT12A_KD-Replace-Districtwise'!C21</f>
        <v>1848</v>
      </c>
      <c r="AQ15" s="519">
        <f>'AT12A_KD-Replace-Districtwise'!E21</f>
        <v>328</v>
      </c>
      <c r="AR15" s="519">
        <f>'AT12A_KD-Replace-Districtwise'!G21</f>
        <v>0</v>
      </c>
      <c r="AS15" s="519">
        <f>'AT12A_KD-Replace-Districtwise'!M21</f>
        <v>0</v>
      </c>
      <c r="AT15" s="519">
        <v>414</v>
      </c>
      <c r="AU15" s="521">
        <f t="shared" si="27"/>
        <v>20.7</v>
      </c>
    </row>
    <row r="16" spans="1:47" x14ac:dyDescent="0.2">
      <c r="A16" s="514">
        <f>AT3A_Schools_PS!A21</f>
        <v>12</v>
      </c>
      <c r="B16" s="515" t="str">
        <f>AT3A_Schools_PS!B21</f>
        <v>12-BANDA</v>
      </c>
      <c r="C16" s="517">
        <f>'AT4_enrolment vs availed_PY'!H21</f>
        <v>157110</v>
      </c>
      <c r="D16" s="517">
        <f>T5_PLAN_vs_PRFM_PS!D21</f>
        <v>89186</v>
      </c>
      <c r="E16" s="517">
        <f>T5_PLAN_vs_PRFM_PS!J21</f>
        <v>91451</v>
      </c>
      <c r="F16" s="517">
        <f>AT27_Req_FG_Pry!H21</f>
        <v>101378</v>
      </c>
      <c r="G16" s="517">
        <f>'AT4A_enrolment vs availed_UPY'!H21-'AT4A_enrolment vs availed_UPY'!F21</f>
        <v>75946</v>
      </c>
      <c r="H16" s="517">
        <f>T5A_PLAN_vs_PRFM_UPS!D21</f>
        <v>40215</v>
      </c>
      <c r="I16" s="517">
        <f>T5A_PLAN_vs_PRFM_UPS!J21</f>
        <v>41908</v>
      </c>
      <c r="J16" s="517">
        <f>AT27A_Req_FG_UPry!H21</f>
        <v>46985</v>
      </c>
      <c r="K16" s="517">
        <f>'AT4A_enrolment vs availed_UPY'!F21</f>
        <v>0</v>
      </c>
      <c r="L16" s="517">
        <f>T5B_PLAN_vs_PRFM_NCLP!D21</f>
        <v>0</v>
      </c>
      <c r="M16" s="517">
        <f>T5B_PLAN_vs_PRFM_NCLP!J21</f>
        <v>0</v>
      </c>
      <c r="N16" s="517">
        <f t="shared" si="24"/>
        <v>0</v>
      </c>
      <c r="O16" s="519">
        <f>T5_PLAN_vs_PRFM_PS!E21</f>
        <v>247</v>
      </c>
      <c r="P16" s="519">
        <f>T5_PLAN_vs_PRFM_PS!I21</f>
        <v>232</v>
      </c>
      <c r="Q16" s="519">
        <f>AT27_Req_FG_Pry!I21</f>
        <v>244</v>
      </c>
      <c r="R16" s="519">
        <f>T5A_PLAN_vs_PRFM_UPS!E21</f>
        <v>247</v>
      </c>
      <c r="S16" s="519">
        <f>T5A_PLAN_vs_PRFM_UPS!I21</f>
        <v>232</v>
      </c>
      <c r="T16" s="519">
        <f>AT27A_Req_FG_UPry!I21</f>
        <v>244</v>
      </c>
      <c r="U16" s="519">
        <f>T5B_PLAN_vs_PRFM_NCLP!E21</f>
        <v>310</v>
      </c>
      <c r="V16" s="519">
        <f>T5B_PLAN_vs_PRFM_NCLP!I21</f>
        <v>0</v>
      </c>
      <c r="W16" s="519">
        <f>AT27B_Req_FG_NCLP!D21</f>
        <v>309</v>
      </c>
      <c r="X16" s="519">
        <f>'AT-8_Hon_CCH_Pry'!C21</f>
        <v>3660</v>
      </c>
      <c r="Y16" s="519">
        <f>'AT-8_Hon_CCH_Pry'!D21</f>
        <v>3587</v>
      </c>
      <c r="Z16" s="519">
        <v>3588</v>
      </c>
      <c r="AA16" s="519">
        <f>'AT-8A_Hon_CCH_UPry'!C21</f>
        <v>1795</v>
      </c>
      <c r="AB16" s="519">
        <f>'AT-8A_Hon_CCH_UPry'!D21</f>
        <v>1781</v>
      </c>
      <c r="AC16" s="519">
        <v>1781</v>
      </c>
      <c r="AD16" s="519">
        <f>'AT11A_KS-District wise'!C23</f>
        <v>1772</v>
      </c>
      <c r="AE16" s="519">
        <f>'AT11A_KS-District wise'!F23</f>
        <v>1772</v>
      </c>
      <c r="AF16" s="519">
        <f>'AT11A_KS-District wise'!H23</f>
        <v>0</v>
      </c>
      <c r="AG16" s="519">
        <f>'AT11A_KS-District wise'!N23</f>
        <v>0</v>
      </c>
      <c r="AH16" s="519">
        <f>AT_28_RqmtKitchen!AA21+AT_28_RqmtKitchen!AC21+AT_28_RqmtKitchen!AD21</f>
        <v>0</v>
      </c>
      <c r="AI16" s="519">
        <f t="shared" si="25"/>
        <v>0</v>
      </c>
      <c r="AJ16" s="519">
        <f>'AT12_KD-New-Districtwise'!C22</f>
        <v>2142</v>
      </c>
      <c r="AK16" s="519">
        <f>'AT12_KD-New-Districtwise'!E22</f>
        <v>2142</v>
      </c>
      <c r="AL16" s="519">
        <f>'AT12_KD-New-Districtwise'!G22</f>
        <v>0</v>
      </c>
      <c r="AM16" s="519">
        <f>'AT12_KD-New-Districtwise'!M22</f>
        <v>0</v>
      </c>
      <c r="AN16" s="519">
        <f>AT29_K_D!U21+AT29_K_D!V21+AT29_K_D!W21+AT29_K_D!Y21</f>
        <v>0</v>
      </c>
      <c r="AO16" s="521">
        <f t="shared" si="26"/>
        <v>0</v>
      </c>
      <c r="AP16" s="519">
        <f>'AT12A_KD-Replace-Districtwise'!C22</f>
        <v>1934</v>
      </c>
      <c r="AQ16" s="519">
        <f>'AT12A_KD-Replace-Districtwise'!E22</f>
        <v>1908</v>
      </c>
      <c r="AR16" s="519">
        <f>'AT12A_KD-Replace-Districtwise'!G22</f>
        <v>0</v>
      </c>
      <c r="AS16" s="519">
        <f>'AT12A_KD-Replace-Districtwise'!M22</f>
        <v>0</v>
      </c>
      <c r="AT16" s="519">
        <v>156</v>
      </c>
      <c r="AU16" s="521">
        <f t="shared" si="27"/>
        <v>7.8</v>
      </c>
    </row>
    <row r="17" spans="1:47" x14ac:dyDescent="0.2">
      <c r="A17" s="514">
        <f>AT3A_Schools_PS!A22</f>
        <v>13</v>
      </c>
      <c r="B17" s="515" t="str">
        <f>AT3A_Schools_PS!B22</f>
        <v>13-BARABANKI</v>
      </c>
      <c r="C17" s="517">
        <f>'AT4_enrolment vs availed_PY'!H22</f>
        <v>251732</v>
      </c>
      <c r="D17" s="517">
        <f>T5_PLAN_vs_PRFM_PS!D22</f>
        <v>125373</v>
      </c>
      <c r="E17" s="517">
        <f>T5_PLAN_vs_PRFM_PS!J22</f>
        <v>132616</v>
      </c>
      <c r="F17" s="517">
        <f>AT27_Req_FG_Pry!H22</f>
        <v>143674</v>
      </c>
      <c r="G17" s="517">
        <f>'AT4A_enrolment vs availed_UPY'!H22-'AT4A_enrolment vs availed_UPY'!F22</f>
        <v>104427</v>
      </c>
      <c r="H17" s="517">
        <f>T5A_PLAN_vs_PRFM_UPS!D22</f>
        <v>52014</v>
      </c>
      <c r="I17" s="517">
        <f>T5A_PLAN_vs_PRFM_UPS!J22</f>
        <v>50641</v>
      </c>
      <c r="J17" s="517">
        <f>AT27A_Req_FG_UPry!H22</f>
        <v>51681</v>
      </c>
      <c r="K17" s="517">
        <f>'AT4A_enrolment vs availed_UPY'!F22</f>
        <v>654</v>
      </c>
      <c r="L17" s="517">
        <f>T5B_PLAN_vs_PRFM_NCLP!D22</f>
        <v>0</v>
      </c>
      <c r="M17" s="517">
        <f>T5B_PLAN_vs_PRFM_NCLP!J22</f>
        <v>0</v>
      </c>
      <c r="N17" s="517">
        <f t="shared" si="24"/>
        <v>654</v>
      </c>
      <c r="O17" s="519">
        <f>T5_PLAN_vs_PRFM_PS!E22</f>
        <v>247</v>
      </c>
      <c r="P17" s="519">
        <f>T5_PLAN_vs_PRFM_PS!I22</f>
        <v>224</v>
      </c>
      <c r="Q17" s="519">
        <f>AT27_Req_FG_Pry!I22</f>
        <v>244</v>
      </c>
      <c r="R17" s="519">
        <f>T5A_PLAN_vs_PRFM_UPS!E22</f>
        <v>247</v>
      </c>
      <c r="S17" s="519">
        <f>T5A_PLAN_vs_PRFM_UPS!I22</f>
        <v>224</v>
      </c>
      <c r="T17" s="519">
        <f>AT27A_Req_FG_UPry!I22</f>
        <v>244</v>
      </c>
      <c r="U17" s="519">
        <f>T5B_PLAN_vs_PRFM_NCLP!E22</f>
        <v>310</v>
      </c>
      <c r="V17" s="519">
        <f>T5B_PLAN_vs_PRFM_NCLP!I22</f>
        <v>0</v>
      </c>
      <c r="W17" s="519">
        <f>AT27B_Req_FG_NCLP!D22</f>
        <v>309</v>
      </c>
      <c r="X17" s="519">
        <f>'AT-8_Hon_CCH_Pry'!C22</f>
        <v>5754</v>
      </c>
      <c r="Y17" s="519">
        <f>'AT-8_Hon_CCH_Pry'!D22</f>
        <v>5596</v>
      </c>
      <c r="Z17" s="519">
        <v>5629</v>
      </c>
      <c r="AA17" s="519">
        <f>'AT-8A_Hon_CCH_UPry'!C22</f>
        <v>2348</v>
      </c>
      <c r="AB17" s="519">
        <f>'AT-8A_Hon_CCH_UPry'!D22</f>
        <v>2283</v>
      </c>
      <c r="AC17" s="519">
        <v>2297</v>
      </c>
      <c r="AD17" s="519">
        <f>'AT11A_KS-District wise'!C24</f>
        <v>2357</v>
      </c>
      <c r="AE17" s="519">
        <f>'AT11A_KS-District wise'!F24</f>
        <v>2357</v>
      </c>
      <c r="AF17" s="519">
        <f>'AT11A_KS-District wise'!H24</f>
        <v>0</v>
      </c>
      <c r="AG17" s="519">
        <f>'AT11A_KS-District wise'!N24</f>
        <v>0</v>
      </c>
      <c r="AH17" s="519">
        <f>AT_28_RqmtKitchen!AA22+AT_28_RqmtKitchen!AC22+AT_28_RqmtKitchen!AD22</f>
        <v>4</v>
      </c>
      <c r="AI17" s="519">
        <f t="shared" si="25"/>
        <v>2.86</v>
      </c>
      <c r="AJ17" s="519">
        <f>'AT12_KD-New-Districtwise'!C23</f>
        <v>3461</v>
      </c>
      <c r="AK17" s="519">
        <f>'AT12_KD-New-Districtwise'!E23</f>
        <v>3266</v>
      </c>
      <c r="AL17" s="519">
        <f>'AT12_KD-New-Districtwise'!G23</f>
        <v>0</v>
      </c>
      <c r="AM17" s="519">
        <f>'AT12_KD-New-Districtwise'!M23</f>
        <v>0</v>
      </c>
      <c r="AN17" s="519">
        <f>AT29_K_D!U22+AT29_K_D!V22+AT29_K_D!W22+AT29_K_D!Y22</f>
        <v>23</v>
      </c>
      <c r="AO17" s="521">
        <f t="shared" si="26"/>
        <v>1.1499999999999999</v>
      </c>
      <c r="AP17" s="519">
        <f>'AT12A_KD-Replace-Districtwise'!C23</f>
        <v>2640</v>
      </c>
      <c r="AQ17" s="519">
        <f>'AT12A_KD-Replace-Districtwise'!E23</f>
        <v>2640</v>
      </c>
      <c r="AR17" s="519">
        <f>'AT12A_KD-Replace-Districtwise'!G23</f>
        <v>0</v>
      </c>
      <c r="AS17" s="519">
        <f>'AT12A_KD-Replace-Districtwise'!M23</f>
        <v>0</v>
      </c>
      <c r="AT17" s="519">
        <v>420</v>
      </c>
      <c r="AU17" s="521">
        <f t="shared" si="27"/>
        <v>21</v>
      </c>
    </row>
    <row r="18" spans="1:47" x14ac:dyDescent="0.2">
      <c r="A18" s="514">
        <f>AT3A_Schools_PS!A23</f>
        <v>14</v>
      </c>
      <c r="B18" s="515" t="str">
        <f>AT3A_Schools_PS!B23</f>
        <v>14-BAREILY</v>
      </c>
      <c r="C18" s="517">
        <f>'AT4_enrolment vs availed_PY'!H23</f>
        <v>248989</v>
      </c>
      <c r="D18" s="517">
        <f>T5_PLAN_vs_PRFM_PS!D23</f>
        <v>151005</v>
      </c>
      <c r="E18" s="517">
        <f>T5_PLAN_vs_PRFM_PS!J23</f>
        <v>147717</v>
      </c>
      <c r="F18" s="517">
        <f>AT27_Req_FG_Pry!H23</f>
        <v>158501</v>
      </c>
      <c r="G18" s="517">
        <f>'AT4A_enrolment vs availed_UPY'!H23-'AT4A_enrolment vs availed_UPY'!F23</f>
        <v>105723</v>
      </c>
      <c r="H18" s="517">
        <f>T5A_PLAN_vs_PRFM_UPS!D23</f>
        <v>57386</v>
      </c>
      <c r="I18" s="517">
        <f>T5A_PLAN_vs_PRFM_UPS!J23</f>
        <v>52753</v>
      </c>
      <c r="J18" s="517">
        <f>AT27A_Req_FG_UPry!H23</f>
        <v>60158</v>
      </c>
      <c r="K18" s="517">
        <f>'AT4A_enrolment vs availed_UPY'!F23</f>
        <v>0</v>
      </c>
      <c r="L18" s="517">
        <f>T5B_PLAN_vs_PRFM_NCLP!D23</f>
        <v>0</v>
      </c>
      <c r="M18" s="517">
        <f>T5B_PLAN_vs_PRFM_NCLP!J23</f>
        <v>0</v>
      </c>
      <c r="N18" s="517">
        <f t="shared" si="24"/>
        <v>0</v>
      </c>
      <c r="O18" s="519">
        <f>T5_PLAN_vs_PRFM_PS!E23</f>
        <v>247</v>
      </c>
      <c r="P18" s="519">
        <f>T5_PLAN_vs_PRFM_PS!I23</f>
        <v>227</v>
      </c>
      <c r="Q18" s="519">
        <f>AT27_Req_FG_Pry!I23</f>
        <v>244</v>
      </c>
      <c r="R18" s="519">
        <f>T5A_PLAN_vs_PRFM_UPS!E23</f>
        <v>247</v>
      </c>
      <c r="S18" s="519">
        <f>T5A_PLAN_vs_PRFM_UPS!I23</f>
        <v>227</v>
      </c>
      <c r="T18" s="519">
        <f>AT27A_Req_FG_UPry!I23</f>
        <v>244</v>
      </c>
      <c r="U18" s="519">
        <f>T5B_PLAN_vs_PRFM_NCLP!E23</f>
        <v>310</v>
      </c>
      <c r="V18" s="519">
        <f>T5B_PLAN_vs_PRFM_NCLP!I23</f>
        <v>0</v>
      </c>
      <c r="W18" s="519">
        <f>AT27B_Req_FG_NCLP!D23</f>
        <v>309</v>
      </c>
      <c r="X18" s="519">
        <f>'AT-8_Hon_CCH_Pry'!C23</f>
        <v>4959</v>
      </c>
      <c r="Y18" s="519">
        <f>'AT-8_Hon_CCH_Pry'!D23</f>
        <v>4922</v>
      </c>
      <c r="Z18" s="519">
        <v>5181</v>
      </c>
      <c r="AA18" s="519">
        <f>'AT-8A_Hon_CCH_UPry'!C23</f>
        <v>1814</v>
      </c>
      <c r="AB18" s="519">
        <f>'AT-8A_Hon_CCH_UPry'!D23</f>
        <v>1853</v>
      </c>
      <c r="AC18" s="519">
        <v>1951</v>
      </c>
      <c r="AD18" s="519">
        <f>'AT11A_KS-District wise'!C25</f>
        <v>2451</v>
      </c>
      <c r="AE18" s="519">
        <f>'AT11A_KS-District wise'!F25</f>
        <v>2333</v>
      </c>
      <c r="AF18" s="519">
        <f>'AT11A_KS-District wise'!H25</f>
        <v>0</v>
      </c>
      <c r="AG18" s="519">
        <f>'AT11A_KS-District wise'!N25</f>
        <v>0</v>
      </c>
      <c r="AH18" s="519">
        <f>AT_28_RqmtKitchen!AA23+AT_28_RqmtKitchen!AC23+AT_28_RqmtKitchen!AD23</f>
        <v>0</v>
      </c>
      <c r="AI18" s="519">
        <f t="shared" si="25"/>
        <v>0</v>
      </c>
      <c r="AJ18" s="519">
        <f>'AT12_KD-New-Districtwise'!C24</f>
        <v>3199</v>
      </c>
      <c r="AK18" s="519">
        <f>'AT12_KD-New-Districtwise'!E24</f>
        <v>3069</v>
      </c>
      <c r="AL18" s="519">
        <f>'AT12_KD-New-Districtwise'!G24</f>
        <v>0</v>
      </c>
      <c r="AM18" s="519">
        <f>'AT12_KD-New-Districtwise'!M24</f>
        <v>0</v>
      </c>
      <c r="AN18" s="519">
        <f>AT29_K_D!U23+AT29_K_D!V23+AT29_K_D!W23+AT29_K_D!Y23</f>
        <v>110</v>
      </c>
      <c r="AO18" s="521">
        <f t="shared" si="26"/>
        <v>5.5</v>
      </c>
      <c r="AP18" s="519">
        <f>'AT12A_KD-Replace-Districtwise'!C24</f>
        <v>2615</v>
      </c>
      <c r="AQ18" s="519">
        <f>'AT12A_KD-Replace-Districtwise'!E24</f>
        <v>1967</v>
      </c>
      <c r="AR18" s="519">
        <f>'AT12A_KD-Replace-Districtwise'!G24</f>
        <v>0</v>
      </c>
      <c r="AS18" s="519">
        <f>'AT12A_KD-Replace-Districtwise'!M24</f>
        <v>0</v>
      </c>
      <c r="AT18" s="519">
        <v>377</v>
      </c>
      <c r="AU18" s="521">
        <f t="shared" si="27"/>
        <v>18.850000000000001</v>
      </c>
    </row>
    <row r="19" spans="1:47" x14ac:dyDescent="0.2">
      <c r="A19" s="514">
        <f>AT3A_Schools_PS!A24</f>
        <v>15</v>
      </c>
      <c r="B19" s="515" t="str">
        <f>AT3A_Schools_PS!B24</f>
        <v>15-BASTI</v>
      </c>
      <c r="C19" s="517">
        <f>'AT4_enrolment vs availed_PY'!H24</f>
        <v>148060</v>
      </c>
      <c r="D19" s="517">
        <f>T5_PLAN_vs_PRFM_PS!D24</f>
        <v>109284</v>
      </c>
      <c r="E19" s="517">
        <f>T5_PLAN_vs_PRFM_PS!J24</f>
        <v>94853</v>
      </c>
      <c r="F19" s="517">
        <f>AT27_Req_FG_Pry!H24</f>
        <v>108875</v>
      </c>
      <c r="G19" s="517">
        <f>'AT4A_enrolment vs availed_UPY'!H24-'AT4A_enrolment vs availed_UPY'!F24</f>
        <v>76877</v>
      </c>
      <c r="H19" s="517">
        <f>T5A_PLAN_vs_PRFM_UPS!D24</f>
        <v>44966</v>
      </c>
      <c r="I19" s="517">
        <f>T5A_PLAN_vs_PRFM_UPS!J24</f>
        <v>42680</v>
      </c>
      <c r="J19" s="517">
        <f>AT27A_Req_FG_UPry!H24</f>
        <v>50184</v>
      </c>
      <c r="K19" s="517">
        <f>'AT4A_enrolment vs availed_UPY'!F24</f>
        <v>0</v>
      </c>
      <c r="L19" s="517">
        <f>T5B_PLAN_vs_PRFM_NCLP!D24</f>
        <v>0</v>
      </c>
      <c r="M19" s="517">
        <f>T5B_PLAN_vs_PRFM_NCLP!J24</f>
        <v>0</v>
      </c>
      <c r="N19" s="517">
        <f t="shared" si="24"/>
        <v>0</v>
      </c>
      <c r="O19" s="519">
        <f>T5_PLAN_vs_PRFM_PS!E24</f>
        <v>247</v>
      </c>
      <c r="P19" s="519">
        <f>T5_PLAN_vs_PRFM_PS!I24</f>
        <v>224</v>
      </c>
      <c r="Q19" s="519">
        <f>AT27_Req_FG_Pry!I24</f>
        <v>244</v>
      </c>
      <c r="R19" s="519">
        <f>T5A_PLAN_vs_PRFM_UPS!E24</f>
        <v>247</v>
      </c>
      <c r="S19" s="519">
        <f>T5A_PLAN_vs_PRFM_UPS!I24</f>
        <v>219</v>
      </c>
      <c r="T19" s="519">
        <f>AT27A_Req_FG_UPry!I24</f>
        <v>244</v>
      </c>
      <c r="U19" s="519">
        <f>T5B_PLAN_vs_PRFM_NCLP!E24</f>
        <v>310</v>
      </c>
      <c r="V19" s="519">
        <f>T5B_PLAN_vs_PRFM_NCLP!I24</f>
        <v>0</v>
      </c>
      <c r="W19" s="519">
        <f>AT27B_Req_FG_NCLP!D24</f>
        <v>309</v>
      </c>
      <c r="X19" s="519">
        <f>'AT-8_Hon_CCH_Pry'!C24</f>
        <v>4117</v>
      </c>
      <c r="Y19" s="519">
        <f>'AT-8_Hon_CCH_Pry'!D24</f>
        <v>3959</v>
      </c>
      <c r="Z19" s="519">
        <v>3959</v>
      </c>
      <c r="AA19" s="519">
        <f>'AT-8A_Hon_CCH_UPry'!C24</f>
        <v>1848</v>
      </c>
      <c r="AB19" s="519">
        <f>'AT-8A_Hon_CCH_UPry'!D24</f>
        <v>1819</v>
      </c>
      <c r="AC19" s="519">
        <v>1819</v>
      </c>
      <c r="AD19" s="519">
        <f>'AT11A_KS-District wise'!C26</f>
        <v>1827</v>
      </c>
      <c r="AE19" s="519">
        <f>'AT11A_KS-District wise'!F26</f>
        <v>1827</v>
      </c>
      <c r="AF19" s="519">
        <f>'AT11A_KS-District wise'!H26</f>
        <v>0</v>
      </c>
      <c r="AG19" s="519">
        <f>'AT11A_KS-District wise'!N26</f>
        <v>0</v>
      </c>
      <c r="AH19" s="519">
        <f>AT_28_RqmtKitchen!AA24+AT_28_RqmtKitchen!AC24+AT_28_RqmtKitchen!AD24</f>
        <v>24</v>
      </c>
      <c r="AI19" s="519">
        <f t="shared" si="25"/>
        <v>17.14</v>
      </c>
      <c r="AJ19" s="519">
        <f>'AT12_KD-New-Districtwise'!C25</f>
        <v>2922</v>
      </c>
      <c r="AK19" s="519">
        <f>'AT12_KD-New-Districtwise'!E25</f>
        <v>2739</v>
      </c>
      <c r="AL19" s="519">
        <f>'AT12_KD-New-Districtwise'!G25</f>
        <v>0</v>
      </c>
      <c r="AM19" s="519">
        <f>'AT12_KD-New-Districtwise'!M25</f>
        <v>0</v>
      </c>
      <c r="AN19" s="519">
        <f>AT29_K_D!U24+AT29_K_D!V24+AT29_K_D!W24+AT29_K_D!Y24</f>
        <v>0</v>
      </c>
      <c r="AO19" s="521">
        <f t="shared" si="26"/>
        <v>0</v>
      </c>
      <c r="AP19" s="519">
        <f>'AT12A_KD-Replace-Districtwise'!C25</f>
        <v>2124</v>
      </c>
      <c r="AQ19" s="519">
        <f>'AT12A_KD-Replace-Districtwise'!E25</f>
        <v>2124</v>
      </c>
      <c r="AR19" s="519">
        <f>'AT12A_KD-Replace-Districtwise'!G25</f>
        <v>0</v>
      </c>
      <c r="AS19" s="519">
        <f>'AT12A_KD-Replace-Districtwise'!M25</f>
        <v>0</v>
      </c>
      <c r="AT19" s="519">
        <v>372</v>
      </c>
      <c r="AU19" s="521">
        <f t="shared" si="27"/>
        <v>18.600000000000001</v>
      </c>
    </row>
    <row r="20" spans="1:47" x14ac:dyDescent="0.2">
      <c r="A20" s="514">
        <f>AT3A_Schools_PS!A25</f>
        <v>16</v>
      </c>
      <c r="B20" s="515" t="str">
        <f>AT3A_Schools_PS!B25</f>
        <v>16-BHADOHI</v>
      </c>
      <c r="C20" s="517">
        <f>'AT4_enrolment vs availed_PY'!H25</f>
        <v>104518</v>
      </c>
      <c r="D20" s="517">
        <f>T5_PLAN_vs_PRFM_PS!D25</f>
        <v>53055</v>
      </c>
      <c r="E20" s="517">
        <f>T5_PLAN_vs_PRFM_PS!J25</f>
        <v>57156</v>
      </c>
      <c r="F20" s="517">
        <f>AT27_Req_FG_Pry!H25</f>
        <v>63486</v>
      </c>
      <c r="G20" s="517">
        <f>'AT4A_enrolment vs availed_UPY'!H25-'AT4A_enrolment vs availed_UPY'!F25</f>
        <v>46343</v>
      </c>
      <c r="H20" s="517">
        <f>T5A_PLAN_vs_PRFM_UPS!D25</f>
        <v>23445</v>
      </c>
      <c r="I20" s="517">
        <f>T5A_PLAN_vs_PRFM_UPS!J25</f>
        <v>24236</v>
      </c>
      <c r="J20" s="517">
        <f>AT27A_Req_FG_UPry!H25</f>
        <v>26225</v>
      </c>
      <c r="K20" s="517">
        <f>'AT4A_enrolment vs availed_UPY'!F25</f>
        <v>0</v>
      </c>
      <c r="L20" s="517">
        <f>T5B_PLAN_vs_PRFM_NCLP!D25</f>
        <v>0</v>
      </c>
      <c r="M20" s="517">
        <f>T5B_PLAN_vs_PRFM_NCLP!J25</f>
        <v>0</v>
      </c>
      <c r="N20" s="517">
        <f t="shared" si="24"/>
        <v>0</v>
      </c>
      <c r="O20" s="519">
        <f>T5_PLAN_vs_PRFM_PS!E25</f>
        <v>247</v>
      </c>
      <c r="P20" s="519">
        <f>T5_PLAN_vs_PRFM_PS!I25</f>
        <v>230</v>
      </c>
      <c r="Q20" s="519">
        <f>AT27_Req_FG_Pry!I25</f>
        <v>244</v>
      </c>
      <c r="R20" s="519">
        <f>T5A_PLAN_vs_PRFM_UPS!E25</f>
        <v>247</v>
      </c>
      <c r="S20" s="519">
        <f>T5A_PLAN_vs_PRFM_UPS!I25</f>
        <v>230</v>
      </c>
      <c r="T20" s="519">
        <f>AT27A_Req_FG_UPry!I25</f>
        <v>244</v>
      </c>
      <c r="U20" s="519">
        <f>T5B_PLAN_vs_PRFM_NCLP!E25</f>
        <v>310</v>
      </c>
      <c r="V20" s="519">
        <f>T5B_PLAN_vs_PRFM_NCLP!I25</f>
        <v>0</v>
      </c>
      <c r="W20" s="519">
        <f>AT27B_Req_FG_NCLP!D25</f>
        <v>309</v>
      </c>
      <c r="X20" s="519">
        <f>'AT-8_Hon_CCH_Pry'!C25</f>
        <v>1992</v>
      </c>
      <c r="Y20" s="519">
        <f>'AT-8_Hon_CCH_Pry'!D25</f>
        <v>1995</v>
      </c>
      <c r="Z20" s="519">
        <v>1995</v>
      </c>
      <c r="AA20" s="519">
        <f>'AT-8A_Hon_CCH_UPry'!C25</f>
        <v>1088</v>
      </c>
      <c r="AB20" s="519">
        <f>'AT-8A_Hon_CCH_UPry'!D25</f>
        <v>1088</v>
      </c>
      <c r="AC20" s="519">
        <v>1088</v>
      </c>
      <c r="AD20" s="519">
        <f>'AT11A_KS-District wise'!C27</f>
        <v>749</v>
      </c>
      <c r="AE20" s="519">
        <f>'AT11A_KS-District wise'!F27</f>
        <v>749</v>
      </c>
      <c r="AF20" s="519">
        <f>'AT11A_KS-District wise'!H27</f>
        <v>0</v>
      </c>
      <c r="AG20" s="519">
        <f>'AT11A_KS-District wise'!N27</f>
        <v>0</v>
      </c>
      <c r="AH20" s="519">
        <f>AT_28_RqmtKitchen!AA25+AT_28_RqmtKitchen!AC25+AT_28_RqmtKitchen!AD25</f>
        <v>0</v>
      </c>
      <c r="AI20" s="519">
        <f t="shared" si="25"/>
        <v>0</v>
      </c>
      <c r="AJ20" s="519">
        <f>'AT12_KD-New-Districtwise'!C26</f>
        <v>1238</v>
      </c>
      <c r="AK20" s="519">
        <f>'AT12_KD-New-Districtwise'!E26</f>
        <v>1148</v>
      </c>
      <c r="AL20" s="519">
        <f>'AT12_KD-New-Districtwise'!G26</f>
        <v>0</v>
      </c>
      <c r="AM20" s="519">
        <f>'AT12_KD-New-Districtwise'!M26</f>
        <v>0</v>
      </c>
      <c r="AN20" s="519">
        <f>AT29_K_D!U25+AT29_K_D!V25+AT29_K_D!W25+AT29_K_D!Y25</f>
        <v>2</v>
      </c>
      <c r="AO20" s="521">
        <f t="shared" si="26"/>
        <v>0.1</v>
      </c>
      <c r="AP20" s="519">
        <f>'AT12A_KD-Replace-Districtwise'!C26</f>
        <v>1000</v>
      </c>
      <c r="AQ20" s="519">
        <f>'AT12A_KD-Replace-Districtwise'!E26</f>
        <v>1000</v>
      </c>
      <c r="AR20" s="519">
        <f>'AT12A_KD-Replace-Districtwise'!G26</f>
        <v>0</v>
      </c>
      <c r="AS20" s="519">
        <f>'AT12A_KD-Replace-Districtwise'!M26</f>
        <v>0</v>
      </c>
      <c r="AT20" s="519">
        <v>140</v>
      </c>
      <c r="AU20" s="521">
        <f t="shared" si="27"/>
        <v>7</v>
      </c>
    </row>
    <row r="21" spans="1:47" x14ac:dyDescent="0.2">
      <c r="A21" s="514">
        <f>AT3A_Schools_PS!A26</f>
        <v>17</v>
      </c>
      <c r="B21" s="515" t="str">
        <f>AT3A_Schools_PS!B26</f>
        <v>17-BIJNOUR</v>
      </c>
      <c r="C21" s="517">
        <f>'AT4_enrolment vs availed_PY'!H26</f>
        <v>138817</v>
      </c>
      <c r="D21" s="517">
        <f>T5_PLAN_vs_PRFM_PS!D26</f>
        <v>106040</v>
      </c>
      <c r="E21" s="517">
        <f>T5_PLAN_vs_PRFM_PS!J26</f>
        <v>94522</v>
      </c>
      <c r="F21" s="517">
        <f>AT27_Req_FG_Pry!H26</f>
        <v>101069</v>
      </c>
      <c r="G21" s="517">
        <f>'AT4A_enrolment vs availed_UPY'!H26-'AT4A_enrolment vs availed_UPY'!F26</f>
        <v>90470</v>
      </c>
      <c r="H21" s="517">
        <f>T5A_PLAN_vs_PRFM_UPS!D26</f>
        <v>65355</v>
      </c>
      <c r="I21" s="517">
        <f>T5A_PLAN_vs_PRFM_UPS!J26</f>
        <v>61948</v>
      </c>
      <c r="J21" s="517">
        <f>AT27A_Req_FG_UPry!H26</f>
        <v>66430</v>
      </c>
      <c r="K21" s="517">
        <f>'AT4A_enrolment vs availed_UPY'!F26</f>
        <v>0</v>
      </c>
      <c r="L21" s="517">
        <f>T5B_PLAN_vs_PRFM_NCLP!D26</f>
        <v>0</v>
      </c>
      <c r="M21" s="517">
        <f>T5B_PLAN_vs_PRFM_NCLP!J26</f>
        <v>0</v>
      </c>
      <c r="N21" s="517">
        <f t="shared" si="24"/>
        <v>0</v>
      </c>
      <c r="O21" s="519">
        <f>T5_PLAN_vs_PRFM_PS!E26</f>
        <v>247</v>
      </c>
      <c r="P21" s="519">
        <f>T5_PLAN_vs_PRFM_PS!I26</f>
        <v>225</v>
      </c>
      <c r="Q21" s="519">
        <f>AT27_Req_FG_Pry!I26</f>
        <v>244</v>
      </c>
      <c r="R21" s="519">
        <f>T5A_PLAN_vs_PRFM_UPS!E26</f>
        <v>247</v>
      </c>
      <c r="S21" s="519">
        <f>T5A_PLAN_vs_PRFM_UPS!I26</f>
        <v>225</v>
      </c>
      <c r="T21" s="519">
        <f>AT27A_Req_FG_UPry!I26</f>
        <v>244</v>
      </c>
      <c r="U21" s="519">
        <f>T5B_PLAN_vs_PRFM_NCLP!E26</f>
        <v>310</v>
      </c>
      <c r="V21" s="519">
        <f>T5B_PLAN_vs_PRFM_NCLP!I26</f>
        <v>0</v>
      </c>
      <c r="W21" s="519">
        <f>AT27B_Req_FG_NCLP!D26</f>
        <v>309</v>
      </c>
      <c r="X21" s="519">
        <f>'AT-8_Hon_CCH_Pry'!C26</f>
        <v>3904</v>
      </c>
      <c r="Y21" s="519">
        <f>'AT-8_Hon_CCH_Pry'!D26</f>
        <v>3896</v>
      </c>
      <c r="Z21" s="519">
        <v>4051</v>
      </c>
      <c r="AA21" s="519">
        <f>'AT-8A_Hon_CCH_UPry'!C26</f>
        <v>2071</v>
      </c>
      <c r="AB21" s="519">
        <f>'AT-8A_Hon_CCH_UPry'!D26</f>
        <v>2062</v>
      </c>
      <c r="AC21" s="519">
        <v>2144</v>
      </c>
      <c r="AD21" s="519">
        <f>'AT11A_KS-District wise'!C28</f>
        <v>1047</v>
      </c>
      <c r="AE21" s="519">
        <f>'AT11A_KS-District wise'!F28</f>
        <v>1047</v>
      </c>
      <c r="AF21" s="519">
        <f>'AT11A_KS-District wise'!H28</f>
        <v>0</v>
      </c>
      <c r="AG21" s="519">
        <f>'AT11A_KS-District wise'!N28</f>
        <v>0</v>
      </c>
      <c r="AH21" s="519">
        <f>AT_28_RqmtKitchen!AA26+AT_28_RqmtKitchen!AC26+AT_28_RqmtKitchen!AD26</f>
        <v>0</v>
      </c>
      <c r="AI21" s="519">
        <f t="shared" si="25"/>
        <v>0</v>
      </c>
      <c r="AJ21" s="519">
        <f>'AT12_KD-New-Districtwise'!C27</f>
        <v>2754</v>
      </c>
      <c r="AK21" s="519">
        <f>'AT12_KD-New-Districtwise'!E27</f>
        <v>2754</v>
      </c>
      <c r="AL21" s="519">
        <f>'AT12_KD-New-Districtwise'!G27</f>
        <v>0</v>
      </c>
      <c r="AM21" s="519">
        <f>'AT12_KD-New-Districtwise'!M27</f>
        <v>0</v>
      </c>
      <c r="AN21" s="519">
        <f>AT29_K_D!U26+AT29_K_D!V26+AT29_K_D!W26+AT29_K_D!Y26</f>
        <v>0</v>
      </c>
      <c r="AO21" s="521">
        <f t="shared" si="26"/>
        <v>0</v>
      </c>
      <c r="AP21" s="519">
        <f>'AT12A_KD-Replace-Districtwise'!C27</f>
        <v>2469</v>
      </c>
      <c r="AQ21" s="519">
        <f>'AT12A_KD-Replace-Districtwise'!E27</f>
        <v>2469</v>
      </c>
      <c r="AR21" s="519">
        <f>'AT12A_KD-Replace-Districtwise'!G27</f>
        <v>0</v>
      </c>
      <c r="AS21" s="519">
        <f>'AT12A_KD-Replace-Districtwise'!M27</f>
        <v>0</v>
      </c>
      <c r="AT21" s="519">
        <v>206</v>
      </c>
      <c r="AU21" s="521">
        <f t="shared" si="27"/>
        <v>10.3</v>
      </c>
    </row>
    <row r="22" spans="1:47" x14ac:dyDescent="0.2">
      <c r="A22" s="514">
        <f>AT3A_Schools_PS!A27</f>
        <v>18</v>
      </c>
      <c r="B22" s="515" t="str">
        <f>AT3A_Schools_PS!B27</f>
        <v>18-BULANDSHAHAR</v>
      </c>
      <c r="C22" s="517">
        <f>'AT4_enrolment vs availed_PY'!H27</f>
        <v>172404</v>
      </c>
      <c r="D22" s="517">
        <f>T5_PLAN_vs_PRFM_PS!D27</f>
        <v>89780</v>
      </c>
      <c r="E22" s="517">
        <f>T5_PLAN_vs_PRFM_PS!J27</f>
        <v>111272</v>
      </c>
      <c r="F22" s="517">
        <f>AT27_Req_FG_Pry!H27</f>
        <v>119340</v>
      </c>
      <c r="G22" s="517">
        <f>'AT4A_enrolment vs availed_UPY'!H27-'AT4A_enrolment vs availed_UPY'!F27</f>
        <v>96797</v>
      </c>
      <c r="H22" s="517">
        <f>T5A_PLAN_vs_PRFM_UPS!D27</f>
        <v>28227</v>
      </c>
      <c r="I22" s="517">
        <f>T5A_PLAN_vs_PRFM_UPS!J27</f>
        <v>32293</v>
      </c>
      <c r="J22" s="517">
        <f>AT27A_Req_FG_UPry!H27</f>
        <v>34118</v>
      </c>
      <c r="K22" s="517">
        <f>'AT4A_enrolment vs availed_UPY'!F27</f>
        <v>0</v>
      </c>
      <c r="L22" s="517">
        <f>T5B_PLAN_vs_PRFM_NCLP!D27</f>
        <v>0</v>
      </c>
      <c r="M22" s="517">
        <f>T5B_PLAN_vs_PRFM_NCLP!J27</f>
        <v>0</v>
      </c>
      <c r="N22" s="517">
        <f t="shared" si="24"/>
        <v>0</v>
      </c>
      <c r="O22" s="519">
        <f>T5_PLAN_vs_PRFM_PS!E27</f>
        <v>247</v>
      </c>
      <c r="P22" s="519">
        <f>T5_PLAN_vs_PRFM_PS!I27</f>
        <v>228</v>
      </c>
      <c r="Q22" s="519">
        <f>AT27_Req_FG_Pry!I27</f>
        <v>244</v>
      </c>
      <c r="R22" s="519">
        <f>T5A_PLAN_vs_PRFM_UPS!E27</f>
        <v>247</v>
      </c>
      <c r="S22" s="519">
        <f>T5A_PLAN_vs_PRFM_UPS!I27</f>
        <v>228</v>
      </c>
      <c r="T22" s="519">
        <f>AT27A_Req_FG_UPry!I27</f>
        <v>244</v>
      </c>
      <c r="U22" s="519">
        <f>T5B_PLAN_vs_PRFM_NCLP!E27</f>
        <v>310</v>
      </c>
      <c r="V22" s="519">
        <f>T5B_PLAN_vs_PRFM_NCLP!I27</f>
        <v>0</v>
      </c>
      <c r="W22" s="519">
        <f>AT27B_Req_FG_NCLP!D27</f>
        <v>309</v>
      </c>
      <c r="X22" s="519">
        <f>'AT-8_Hon_CCH_Pry'!C27</f>
        <v>3574</v>
      </c>
      <c r="Y22" s="519">
        <f>'AT-8_Hon_CCH_Pry'!D27</f>
        <v>3800</v>
      </c>
      <c r="Z22" s="519">
        <v>4268</v>
      </c>
      <c r="AA22" s="519">
        <f>'AT-8A_Hon_CCH_UPry'!C27</f>
        <v>1377</v>
      </c>
      <c r="AB22" s="519">
        <f>'AT-8A_Hon_CCH_UPry'!D27</f>
        <v>1519</v>
      </c>
      <c r="AC22" s="519">
        <v>1706</v>
      </c>
      <c r="AD22" s="519">
        <f>'AT11A_KS-District wise'!C29</f>
        <v>1316</v>
      </c>
      <c r="AE22" s="519">
        <f>'AT11A_KS-District wise'!F29</f>
        <v>1278</v>
      </c>
      <c r="AF22" s="519">
        <f>'AT11A_KS-District wise'!H29</f>
        <v>0</v>
      </c>
      <c r="AG22" s="519">
        <f>'AT11A_KS-District wise'!N29</f>
        <v>0</v>
      </c>
      <c r="AH22" s="519">
        <f>AT_28_RqmtKitchen!AA27+AT_28_RqmtKitchen!AC27+AT_28_RqmtKitchen!AD27</f>
        <v>0</v>
      </c>
      <c r="AI22" s="519">
        <f t="shared" si="25"/>
        <v>0</v>
      </c>
      <c r="AJ22" s="519">
        <f>'AT12_KD-New-Districtwise'!C28</f>
        <v>2663</v>
      </c>
      <c r="AK22" s="519">
        <f>'AT12_KD-New-Districtwise'!E28</f>
        <v>2651</v>
      </c>
      <c r="AL22" s="519">
        <f>'AT12_KD-New-Districtwise'!G28</f>
        <v>0</v>
      </c>
      <c r="AM22" s="519">
        <f>'AT12_KD-New-Districtwise'!M28</f>
        <v>0</v>
      </c>
      <c r="AN22" s="519">
        <f>AT29_K_D!U27+AT29_K_D!V27+AT29_K_D!W27+AT29_K_D!Y27</f>
        <v>0</v>
      </c>
      <c r="AO22" s="521">
        <f t="shared" si="26"/>
        <v>0</v>
      </c>
      <c r="AP22" s="519">
        <f>'AT12A_KD-Replace-Districtwise'!C28</f>
        <v>2382</v>
      </c>
      <c r="AQ22" s="519">
        <f>'AT12A_KD-Replace-Districtwise'!E28</f>
        <v>2382</v>
      </c>
      <c r="AR22" s="519">
        <f>'AT12A_KD-Replace-Districtwise'!G28</f>
        <v>0</v>
      </c>
      <c r="AS22" s="519">
        <f>'AT12A_KD-Replace-Districtwise'!M28</f>
        <v>0</v>
      </c>
      <c r="AT22" s="519">
        <v>244</v>
      </c>
      <c r="AU22" s="521">
        <f t="shared" si="27"/>
        <v>12.2</v>
      </c>
    </row>
    <row r="23" spans="1:47" x14ac:dyDescent="0.2">
      <c r="A23" s="514">
        <f>AT3A_Schools_PS!A28</f>
        <v>19</v>
      </c>
      <c r="B23" s="515" t="str">
        <f>AT3A_Schools_PS!B28</f>
        <v>19-CHANDAULI</v>
      </c>
      <c r="C23" s="517">
        <f>'AT4_enrolment vs availed_PY'!H28</f>
        <v>151828</v>
      </c>
      <c r="D23" s="517">
        <f>T5_PLAN_vs_PRFM_PS!D28</f>
        <v>88688</v>
      </c>
      <c r="E23" s="517">
        <f>T5_PLAN_vs_PRFM_PS!J28</f>
        <v>89427</v>
      </c>
      <c r="F23" s="517">
        <f>AT27_Req_FG_Pry!H28</f>
        <v>94633</v>
      </c>
      <c r="G23" s="517">
        <f>'AT4A_enrolment vs availed_UPY'!H28-'AT4A_enrolment vs availed_UPY'!F28</f>
        <v>77352</v>
      </c>
      <c r="H23" s="517">
        <f>T5A_PLAN_vs_PRFM_UPS!D28</f>
        <v>44360</v>
      </c>
      <c r="I23" s="517">
        <f>T5A_PLAN_vs_PRFM_UPS!J28</f>
        <v>44251</v>
      </c>
      <c r="J23" s="517">
        <f>AT27A_Req_FG_UPry!H28</f>
        <v>48425</v>
      </c>
      <c r="K23" s="517">
        <f>'AT4A_enrolment vs availed_UPY'!F28</f>
        <v>0</v>
      </c>
      <c r="L23" s="517">
        <f>T5B_PLAN_vs_PRFM_NCLP!D28</f>
        <v>0</v>
      </c>
      <c r="M23" s="517">
        <f>T5B_PLAN_vs_PRFM_NCLP!J28</f>
        <v>0</v>
      </c>
      <c r="N23" s="517">
        <f t="shared" si="24"/>
        <v>0</v>
      </c>
      <c r="O23" s="519">
        <f>T5_PLAN_vs_PRFM_PS!E28</f>
        <v>247</v>
      </c>
      <c r="P23" s="519">
        <f>T5_PLAN_vs_PRFM_PS!I28</f>
        <v>226</v>
      </c>
      <c r="Q23" s="519">
        <f>AT27_Req_FG_Pry!I28</f>
        <v>244</v>
      </c>
      <c r="R23" s="519">
        <f>T5A_PLAN_vs_PRFM_UPS!E28</f>
        <v>247</v>
      </c>
      <c r="S23" s="519">
        <f>T5A_PLAN_vs_PRFM_UPS!I28</f>
        <v>226</v>
      </c>
      <c r="T23" s="519">
        <f>AT27A_Req_FG_UPry!I28</f>
        <v>244</v>
      </c>
      <c r="U23" s="519">
        <f>T5B_PLAN_vs_PRFM_NCLP!E28</f>
        <v>310</v>
      </c>
      <c r="V23" s="519">
        <f>T5B_PLAN_vs_PRFM_NCLP!I28</f>
        <v>0</v>
      </c>
      <c r="W23" s="519">
        <f>AT27B_Req_FG_NCLP!D28</f>
        <v>309</v>
      </c>
      <c r="X23" s="519">
        <f>'AT-8_Hon_CCH_Pry'!C28</f>
        <v>3028</v>
      </c>
      <c r="Y23" s="519">
        <f>'AT-8_Hon_CCH_Pry'!D28</f>
        <v>3000</v>
      </c>
      <c r="Z23" s="519">
        <v>3012</v>
      </c>
      <c r="AA23" s="519">
        <f>'AT-8A_Hon_CCH_UPry'!C28</f>
        <v>1532</v>
      </c>
      <c r="AB23" s="519">
        <f>'AT-8A_Hon_CCH_UPry'!D28</f>
        <v>1515</v>
      </c>
      <c r="AC23" s="519">
        <v>1521</v>
      </c>
      <c r="AD23" s="519">
        <f>'AT11A_KS-District wise'!C30</f>
        <v>1076</v>
      </c>
      <c r="AE23" s="519">
        <f>'AT11A_KS-District wise'!F30</f>
        <v>1075</v>
      </c>
      <c r="AF23" s="519">
        <f>'AT11A_KS-District wise'!H30</f>
        <v>0</v>
      </c>
      <c r="AG23" s="519">
        <f>'AT11A_KS-District wise'!N30</f>
        <v>0</v>
      </c>
      <c r="AH23" s="519">
        <f>AT_28_RqmtKitchen!AA28+AT_28_RqmtKitchen!AC28+AT_28_RqmtKitchen!AD28</f>
        <v>0</v>
      </c>
      <c r="AI23" s="519">
        <f t="shared" si="25"/>
        <v>0</v>
      </c>
      <c r="AJ23" s="519">
        <f>'AT12_KD-New-Districtwise'!C29</f>
        <v>1572</v>
      </c>
      <c r="AK23" s="519">
        <f>'AT12_KD-New-Districtwise'!E29</f>
        <v>1571</v>
      </c>
      <c r="AL23" s="519">
        <f>'AT12_KD-New-Districtwise'!G29</f>
        <v>0</v>
      </c>
      <c r="AM23" s="519">
        <f>'AT12_KD-New-Districtwise'!M29</f>
        <v>0</v>
      </c>
      <c r="AN23" s="519">
        <f>AT29_K_D!U28+AT29_K_D!V28+AT29_K_D!W28+AT29_K_D!Y28</f>
        <v>4</v>
      </c>
      <c r="AO23" s="521">
        <f t="shared" si="26"/>
        <v>0.2</v>
      </c>
      <c r="AP23" s="519">
        <f>'AT12A_KD-Replace-Districtwise'!C29</f>
        <v>1443</v>
      </c>
      <c r="AQ23" s="519">
        <f>'AT12A_KD-Replace-Districtwise'!E29</f>
        <v>1443</v>
      </c>
      <c r="AR23" s="519">
        <f>'AT12A_KD-Replace-Districtwise'!G29</f>
        <v>0</v>
      </c>
      <c r="AS23" s="519">
        <f>'AT12A_KD-Replace-Districtwise'!M29</f>
        <v>0</v>
      </c>
      <c r="AT23" s="519">
        <v>75</v>
      </c>
      <c r="AU23" s="521">
        <f t="shared" si="27"/>
        <v>3.75</v>
      </c>
    </row>
    <row r="24" spans="1:47" x14ac:dyDescent="0.2">
      <c r="A24" s="514">
        <f>AT3A_Schools_PS!A29</f>
        <v>20</v>
      </c>
      <c r="B24" s="515" t="str">
        <f>AT3A_Schools_PS!B29</f>
        <v>20-CHITRAKOOT</v>
      </c>
      <c r="C24" s="517">
        <f>'AT4_enrolment vs availed_PY'!H29</f>
        <v>96126</v>
      </c>
      <c r="D24" s="517">
        <f>T5_PLAN_vs_PRFM_PS!D29</f>
        <v>59324</v>
      </c>
      <c r="E24" s="517">
        <f>T5_PLAN_vs_PRFM_PS!J29</f>
        <v>59183</v>
      </c>
      <c r="F24" s="517">
        <f>AT27_Req_FG_Pry!H29</f>
        <v>64238</v>
      </c>
      <c r="G24" s="517">
        <f>'AT4A_enrolment vs availed_UPY'!H29-'AT4A_enrolment vs availed_UPY'!F29</f>
        <v>46746</v>
      </c>
      <c r="H24" s="517">
        <f>T5A_PLAN_vs_PRFM_UPS!D29</f>
        <v>26515</v>
      </c>
      <c r="I24" s="517">
        <f>T5A_PLAN_vs_PRFM_UPS!J29</f>
        <v>26891</v>
      </c>
      <c r="J24" s="517">
        <f>AT27A_Req_FG_UPry!H29</f>
        <v>29173</v>
      </c>
      <c r="K24" s="517">
        <f>'AT4A_enrolment vs availed_UPY'!F29</f>
        <v>0</v>
      </c>
      <c r="L24" s="517">
        <f>T5B_PLAN_vs_PRFM_NCLP!D29</f>
        <v>0</v>
      </c>
      <c r="M24" s="517">
        <f>T5B_PLAN_vs_PRFM_NCLP!J29</f>
        <v>0</v>
      </c>
      <c r="N24" s="517">
        <f t="shared" si="24"/>
        <v>0</v>
      </c>
      <c r="O24" s="519">
        <f>T5_PLAN_vs_PRFM_PS!E29</f>
        <v>247</v>
      </c>
      <c r="P24" s="519">
        <f>T5_PLAN_vs_PRFM_PS!I29</f>
        <v>232</v>
      </c>
      <c r="Q24" s="519">
        <f>AT27_Req_FG_Pry!I29</f>
        <v>244</v>
      </c>
      <c r="R24" s="519">
        <f>T5A_PLAN_vs_PRFM_UPS!E29</f>
        <v>247</v>
      </c>
      <c r="S24" s="519">
        <f>T5A_PLAN_vs_PRFM_UPS!I29</f>
        <v>232</v>
      </c>
      <c r="T24" s="519">
        <f>AT27A_Req_FG_UPry!I29</f>
        <v>244</v>
      </c>
      <c r="U24" s="519">
        <f>T5B_PLAN_vs_PRFM_NCLP!E29</f>
        <v>310</v>
      </c>
      <c r="V24" s="519">
        <f>T5B_PLAN_vs_PRFM_NCLP!I29</f>
        <v>0</v>
      </c>
      <c r="W24" s="519">
        <f>AT27B_Req_FG_NCLP!D29</f>
        <v>309</v>
      </c>
      <c r="X24" s="519">
        <f>'AT-8_Hon_CCH_Pry'!C29</f>
        <v>2437</v>
      </c>
      <c r="Y24" s="519">
        <f>'AT-8_Hon_CCH_Pry'!D29</f>
        <v>2413</v>
      </c>
      <c r="Z24" s="519">
        <v>2413</v>
      </c>
      <c r="AA24" s="519">
        <f>'AT-8A_Hon_CCH_UPry'!C29</f>
        <v>1148</v>
      </c>
      <c r="AB24" s="519">
        <f>'AT-8A_Hon_CCH_UPry'!D29</f>
        <v>1164</v>
      </c>
      <c r="AC24" s="519">
        <v>1164</v>
      </c>
      <c r="AD24" s="519">
        <f>'AT11A_KS-District wise'!C31</f>
        <v>1171</v>
      </c>
      <c r="AE24" s="519">
        <f>'AT11A_KS-District wise'!F31</f>
        <v>1150</v>
      </c>
      <c r="AF24" s="519">
        <f>'AT11A_KS-District wise'!H31</f>
        <v>0</v>
      </c>
      <c r="AG24" s="519">
        <f>'AT11A_KS-District wise'!N31</f>
        <v>0</v>
      </c>
      <c r="AH24" s="519">
        <f>AT_28_RqmtKitchen!AA29+AT_28_RqmtKitchen!AC29+AT_28_RqmtKitchen!AD29</f>
        <v>0</v>
      </c>
      <c r="AI24" s="519">
        <f t="shared" si="25"/>
        <v>0</v>
      </c>
      <c r="AJ24" s="519">
        <f>'AT12_KD-New-Districtwise'!C30</f>
        <v>1578</v>
      </c>
      <c r="AK24" s="519">
        <f>'AT12_KD-New-Districtwise'!E30</f>
        <v>1451</v>
      </c>
      <c r="AL24" s="519">
        <f>'AT12_KD-New-Districtwise'!G30</f>
        <v>0</v>
      </c>
      <c r="AM24" s="519">
        <f>'AT12_KD-New-Districtwise'!M30</f>
        <v>0</v>
      </c>
      <c r="AN24" s="519">
        <f>AT29_K_D!U29+AT29_K_D!V29+AT29_K_D!W29+AT29_K_D!Y29</f>
        <v>0</v>
      </c>
      <c r="AO24" s="521">
        <f t="shared" si="26"/>
        <v>0</v>
      </c>
      <c r="AP24" s="519">
        <f>'AT12A_KD-Replace-Districtwise'!C30</f>
        <v>1310</v>
      </c>
      <c r="AQ24" s="519">
        <f>'AT12A_KD-Replace-Districtwise'!E30</f>
        <v>1081</v>
      </c>
      <c r="AR24" s="519">
        <f>'AT12A_KD-Replace-Districtwise'!G30</f>
        <v>0</v>
      </c>
      <c r="AS24" s="519">
        <f>'AT12A_KD-Replace-Districtwise'!M30</f>
        <v>0</v>
      </c>
      <c r="AT24" s="519">
        <v>153</v>
      </c>
      <c r="AU24" s="521">
        <f t="shared" si="27"/>
        <v>7.65</v>
      </c>
    </row>
    <row r="25" spans="1:47" x14ac:dyDescent="0.2">
      <c r="A25" s="514">
        <f>AT3A_Schools_PS!A30</f>
        <v>21</v>
      </c>
      <c r="B25" s="515" t="str">
        <f>AT3A_Schools_PS!B30</f>
        <v>21-AMETHI</v>
      </c>
      <c r="C25" s="517">
        <f>'AT4_enrolment vs availed_PY'!H30</f>
        <v>123823</v>
      </c>
      <c r="D25" s="517">
        <f>T5_PLAN_vs_PRFM_PS!D30</f>
        <v>64324</v>
      </c>
      <c r="E25" s="517">
        <f>T5_PLAN_vs_PRFM_PS!J30</f>
        <v>67184</v>
      </c>
      <c r="F25" s="517">
        <f>AT27_Req_FG_Pry!H30</f>
        <v>77645</v>
      </c>
      <c r="G25" s="517">
        <f>'AT4A_enrolment vs availed_UPY'!H30-'AT4A_enrolment vs availed_UPY'!F30</f>
        <v>51267</v>
      </c>
      <c r="H25" s="517">
        <f>T5A_PLAN_vs_PRFM_UPS!D30</f>
        <v>24693</v>
      </c>
      <c r="I25" s="517">
        <f>T5A_PLAN_vs_PRFM_UPS!J30</f>
        <v>26007</v>
      </c>
      <c r="J25" s="517">
        <f>AT27A_Req_FG_UPry!H30</f>
        <v>30197</v>
      </c>
      <c r="K25" s="517">
        <f>'AT4A_enrolment vs availed_UPY'!F30</f>
        <v>0</v>
      </c>
      <c r="L25" s="517">
        <f>T5B_PLAN_vs_PRFM_NCLP!D30</f>
        <v>0</v>
      </c>
      <c r="M25" s="517">
        <f>T5B_PLAN_vs_PRFM_NCLP!J30</f>
        <v>0</v>
      </c>
      <c r="N25" s="517">
        <f t="shared" si="24"/>
        <v>0</v>
      </c>
      <c r="O25" s="519">
        <f>T5_PLAN_vs_PRFM_PS!E30</f>
        <v>247</v>
      </c>
      <c r="P25" s="519">
        <f>T5_PLAN_vs_PRFM_PS!I30</f>
        <v>225</v>
      </c>
      <c r="Q25" s="519">
        <f>AT27_Req_FG_Pry!I30</f>
        <v>244</v>
      </c>
      <c r="R25" s="519">
        <f>T5A_PLAN_vs_PRFM_UPS!E30</f>
        <v>247</v>
      </c>
      <c r="S25" s="519">
        <f>T5A_PLAN_vs_PRFM_UPS!I30</f>
        <v>225</v>
      </c>
      <c r="T25" s="519">
        <f>AT27A_Req_FG_UPry!I30</f>
        <v>244</v>
      </c>
      <c r="U25" s="519">
        <f>T5B_PLAN_vs_PRFM_NCLP!E30</f>
        <v>310</v>
      </c>
      <c r="V25" s="519">
        <f>T5B_PLAN_vs_PRFM_NCLP!I30</f>
        <v>0</v>
      </c>
      <c r="W25" s="519">
        <f>AT27B_Req_FG_NCLP!D30</f>
        <v>309</v>
      </c>
      <c r="X25" s="519">
        <f>'AT-8_Hon_CCH_Pry'!C30</f>
        <v>3278</v>
      </c>
      <c r="Y25" s="519">
        <f>'AT-8_Hon_CCH_Pry'!D30</f>
        <v>3176</v>
      </c>
      <c r="Z25" s="519">
        <v>3178</v>
      </c>
      <c r="AA25" s="519">
        <f>'AT-8A_Hon_CCH_UPry'!C30</f>
        <v>1204</v>
      </c>
      <c r="AB25" s="519">
        <f>'AT-8A_Hon_CCH_UPry'!D30</f>
        <v>1200</v>
      </c>
      <c r="AC25" s="519">
        <v>1201</v>
      </c>
      <c r="AD25" s="519">
        <f>'AT11A_KS-District wise'!C32</f>
        <v>1431</v>
      </c>
      <c r="AE25" s="519">
        <f>'AT11A_KS-District wise'!F32</f>
        <v>1382</v>
      </c>
      <c r="AF25" s="519">
        <f>'AT11A_KS-District wise'!H32</f>
        <v>0</v>
      </c>
      <c r="AG25" s="519">
        <f>'AT11A_KS-District wise'!N32</f>
        <v>0</v>
      </c>
      <c r="AH25" s="519">
        <f>AT_28_RqmtKitchen!AA30+AT_28_RqmtKitchen!AC30+AT_28_RqmtKitchen!AD30</f>
        <v>0</v>
      </c>
      <c r="AI25" s="519">
        <f t="shared" si="25"/>
        <v>0</v>
      </c>
      <c r="AJ25" s="519">
        <f>'AT12_KD-New-Districtwise'!C31</f>
        <v>2388</v>
      </c>
      <c r="AK25" s="519">
        <f>'AT12_KD-New-Districtwise'!E31</f>
        <v>2388</v>
      </c>
      <c r="AL25" s="519">
        <f>'AT12_KD-New-Districtwise'!G31</f>
        <v>0</v>
      </c>
      <c r="AM25" s="519">
        <f>'AT12_KD-New-Districtwise'!M31</f>
        <v>0</v>
      </c>
      <c r="AN25" s="519">
        <f>AT29_K_D!U30+AT29_K_D!V30+AT29_K_D!W30+AT29_K_D!Y30</f>
        <v>1</v>
      </c>
      <c r="AO25" s="521">
        <f t="shared" si="26"/>
        <v>0.05</v>
      </c>
      <c r="AP25" s="519">
        <f>'AT12A_KD-Replace-Districtwise'!C31</f>
        <v>1625</v>
      </c>
      <c r="AQ25" s="519">
        <f>'AT12A_KD-Replace-Districtwise'!E31</f>
        <v>1499</v>
      </c>
      <c r="AR25" s="519">
        <f>'AT12A_KD-Replace-Districtwise'!G31</f>
        <v>0</v>
      </c>
      <c r="AS25" s="519">
        <f>'AT12A_KD-Replace-Districtwise'!M31</f>
        <v>0</v>
      </c>
      <c r="AT25" s="519">
        <v>438</v>
      </c>
      <c r="AU25" s="521">
        <f t="shared" si="27"/>
        <v>21.9</v>
      </c>
    </row>
    <row r="26" spans="1:47" x14ac:dyDescent="0.2">
      <c r="A26" s="514">
        <f>AT3A_Schools_PS!A31</f>
        <v>22</v>
      </c>
      <c r="B26" s="515" t="str">
        <f>AT3A_Schools_PS!B31</f>
        <v>22-DEORIA</v>
      </c>
      <c r="C26" s="517">
        <f>'AT4_enrolment vs availed_PY'!H31</f>
        <v>194537</v>
      </c>
      <c r="D26" s="517">
        <f>T5_PLAN_vs_PRFM_PS!D31</f>
        <v>107007</v>
      </c>
      <c r="E26" s="517">
        <f>T5_PLAN_vs_PRFM_PS!J31</f>
        <v>115813</v>
      </c>
      <c r="F26" s="517">
        <f>AT27_Req_FG_Pry!H31</f>
        <v>121711</v>
      </c>
      <c r="G26" s="517">
        <f>'AT4A_enrolment vs availed_UPY'!H31-'AT4A_enrolment vs availed_UPY'!F31</f>
        <v>98084</v>
      </c>
      <c r="H26" s="517">
        <f>T5A_PLAN_vs_PRFM_UPS!D31</f>
        <v>52669</v>
      </c>
      <c r="I26" s="517">
        <f>T5A_PLAN_vs_PRFM_UPS!J31</f>
        <v>51225</v>
      </c>
      <c r="J26" s="517">
        <f>AT27A_Req_FG_UPry!H31</f>
        <v>59125</v>
      </c>
      <c r="K26" s="517">
        <f>'AT4A_enrolment vs availed_UPY'!F31</f>
        <v>0</v>
      </c>
      <c r="L26" s="517">
        <f>T5B_PLAN_vs_PRFM_NCLP!D31</f>
        <v>0</v>
      </c>
      <c r="M26" s="517">
        <f>T5B_PLAN_vs_PRFM_NCLP!J31</f>
        <v>0</v>
      </c>
      <c r="N26" s="517">
        <f t="shared" si="24"/>
        <v>0</v>
      </c>
      <c r="O26" s="519">
        <f>T5_PLAN_vs_PRFM_PS!E31</f>
        <v>247</v>
      </c>
      <c r="P26" s="519">
        <f>T5_PLAN_vs_PRFM_PS!I31</f>
        <v>220</v>
      </c>
      <c r="Q26" s="519">
        <f>AT27_Req_FG_Pry!I31</f>
        <v>244</v>
      </c>
      <c r="R26" s="519">
        <f>T5A_PLAN_vs_PRFM_UPS!E31</f>
        <v>247</v>
      </c>
      <c r="S26" s="519">
        <f>T5A_PLAN_vs_PRFM_UPS!I31</f>
        <v>216</v>
      </c>
      <c r="T26" s="519">
        <f>AT27A_Req_FG_UPry!I31</f>
        <v>244</v>
      </c>
      <c r="U26" s="519">
        <f>T5B_PLAN_vs_PRFM_NCLP!E31</f>
        <v>310</v>
      </c>
      <c r="V26" s="519">
        <f>T5B_PLAN_vs_PRFM_NCLP!I31</f>
        <v>0</v>
      </c>
      <c r="W26" s="519">
        <f>AT27B_Req_FG_NCLP!D31</f>
        <v>309</v>
      </c>
      <c r="X26" s="519">
        <f>'AT-8_Hon_CCH_Pry'!C31</f>
        <v>5020</v>
      </c>
      <c r="Y26" s="519">
        <f>'AT-8_Hon_CCH_Pry'!D31</f>
        <v>4790</v>
      </c>
      <c r="Z26" s="519">
        <v>4794</v>
      </c>
      <c r="AA26" s="519">
        <f>'AT-8A_Hon_CCH_UPry'!C31</f>
        <v>2112</v>
      </c>
      <c r="AB26" s="519">
        <f>'AT-8A_Hon_CCH_UPry'!D31</f>
        <v>2243</v>
      </c>
      <c r="AC26" s="519">
        <v>2245</v>
      </c>
      <c r="AD26" s="519">
        <f>'AT11A_KS-District wise'!C33</f>
        <v>1951</v>
      </c>
      <c r="AE26" s="519">
        <f>'AT11A_KS-District wise'!F33</f>
        <v>1951</v>
      </c>
      <c r="AF26" s="519">
        <f>'AT11A_KS-District wise'!H33</f>
        <v>0</v>
      </c>
      <c r="AG26" s="519">
        <f>'AT11A_KS-District wise'!N33</f>
        <v>0</v>
      </c>
      <c r="AH26" s="519">
        <f>AT_28_RqmtKitchen!AA31+AT_28_RqmtKitchen!AC31+AT_28_RqmtKitchen!AD31</f>
        <v>0</v>
      </c>
      <c r="AI26" s="519">
        <f t="shared" si="25"/>
        <v>0</v>
      </c>
      <c r="AJ26" s="519">
        <f>'AT12_KD-New-Districtwise'!C32</f>
        <v>3773</v>
      </c>
      <c r="AK26" s="519">
        <f>'AT12_KD-New-Districtwise'!E32</f>
        <v>3773</v>
      </c>
      <c r="AL26" s="519">
        <f>'AT12_KD-New-Districtwise'!G32</f>
        <v>0</v>
      </c>
      <c r="AM26" s="519">
        <f>'AT12_KD-New-Districtwise'!M32</f>
        <v>0</v>
      </c>
      <c r="AN26" s="519">
        <f>AT29_K_D!U31+AT29_K_D!V31+AT29_K_D!W31+AT29_K_D!Y31</f>
        <v>0</v>
      </c>
      <c r="AO26" s="521">
        <f t="shared" si="26"/>
        <v>0</v>
      </c>
      <c r="AP26" s="519">
        <f>'AT12A_KD-Replace-Districtwise'!C32</f>
        <v>2174</v>
      </c>
      <c r="AQ26" s="519">
        <f>'AT12A_KD-Replace-Districtwise'!E32</f>
        <v>2174</v>
      </c>
      <c r="AR26" s="519">
        <f>'AT12A_KD-Replace-Districtwise'!G32</f>
        <v>0</v>
      </c>
      <c r="AS26" s="519">
        <f>'AT12A_KD-Replace-Districtwise'!M32</f>
        <v>0</v>
      </c>
      <c r="AT26" s="519">
        <v>624</v>
      </c>
      <c r="AU26" s="521">
        <f t="shared" si="27"/>
        <v>31.2</v>
      </c>
    </row>
    <row r="27" spans="1:47" x14ac:dyDescent="0.2">
      <c r="A27" s="514">
        <f>AT3A_Schools_PS!A32</f>
        <v>23</v>
      </c>
      <c r="B27" s="515" t="str">
        <f>AT3A_Schools_PS!B32</f>
        <v>23-ETAH</v>
      </c>
      <c r="C27" s="517">
        <f>'AT4_enrolment vs availed_PY'!H32</f>
        <v>112978</v>
      </c>
      <c r="D27" s="517">
        <f>T5_PLAN_vs_PRFM_PS!D32</f>
        <v>73156</v>
      </c>
      <c r="E27" s="517">
        <f>T5_PLAN_vs_PRFM_PS!J32</f>
        <v>72109</v>
      </c>
      <c r="F27" s="517">
        <f>AT27_Req_FG_Pry!H32</f>
        <v>82495</v>
      </c>
      <c r="G27" s="517">
        <f>'AT4A_enrolment vs availed_UPY'!H32-'AT4A_enrolment vs availed_UPY'!F32</f>
        <v>51010</v>
      </c>
      <c r="H27" s="517">
        <f>T5A_PLAN_vs_PRFM_UPS!D32</f>
        <v>31379</v>
      </c>
      <c r="I27" s="517">
        <f>T5A_PLAN_vs_PRFM_UPS!J32</f>
        <v>27291</v>
      </c>
      <c r="J27" s="517">
        <f>AT27A_Req_FG_UPry!H32</f>
        <v>31210</v>
      </c>
      <c r="K27" s="517">
        <f>'AT4A_enrolment vs availed_UPY'!F32</f>
        <v>0</v>
      </c>
      <c r="L27" s="517">
        <f>T5B_PLAN_vs_PRFM_NCLP!D32</f>
        <v>0</v>
      </c>
      <c r="M27" s="517">
        <f>T5B_PLAN_vs_PRFM_NCLP!J32</f>
        <v>0</v>
      </c>
      <c r="N27" s="517">
        <f t="shared" si="24"/>
        <v>0</v>
      </c>
      <c r="O27" s="519">
        <f>T5_PLAN_vs_PRFM_PS!E32</f>
        <v>247</v>
      </c>
      <c r="P27" s="519">
        <f>T5_PLAN_vs_PRFM_PS!I32</f>
        <v>231</v>
      </c>
      <c r="Q27" s="519">
        <f>AT27_Req_FG_Pry!I32</f>
        <v>244</v>
      </c>
      <c r="R27" s="519">
        <f>T5A_PLAN_vs_PRFM_UPS!E32</f>
        <v>247</v>
      </c>
      <c r="S27" s="519">
        <f>T5A_PLAN_vs_PRFM_UPS!I32</f>
        <v>231</v>
      </c>
      <c r="T27" s="519">
        <f>AT27A_Req_FG_UPry!I32</f>
        <v>244</v>
      </c>
      <c r="U27" s="519">
        <f>T5B_PLAN_vs_PRFM_NCLP!E32</f>
        <v>310</v>
      </c>
      <c r="V27" s="519">
        <f>T5B_PLAN_vs_PRFM_NCLP!I32</f>
        <v>0</v>
      </c>
      <c r="W27" s="519">
        <f>AT27B_Req_FG_NCLP!D32</f>
        <v>309</v>
      </c>
      <c r="X27" s="519">
        <f>'AT-8_Hon_CCH_Pry'!C32</f>
        <v>3078</v>
      </c>
      <c r="Y27" s="519">
        <f>'AT-8_Hon_CCH_Pry'!D32</f>
        <v>3066</v>
      </c>
      <c r="Z27" s="519">
        <v>3066</v>
      </c>
      <c r="AA27" s="519">
        <f>'AT-8A_Hon_CCH_UPry'!C32</f>
        <v>1345</v>
      </c>
      <c r="AB27" s="519">
        <f>'AT-8A_Hon_CCH_UPry'!D32</f>
        <v>1347</v>
      </c>
      <c r="AC27" s="519">
        <v>1347</v>
      </c>
      <c r="AD27" s="519">
        <f>'AT11A_KS-District wise'!C34</f>
        <v>1600</v>
      </c>
      <c r="AE27" s="519">
        <f>'AT11A_KS-District wise'!F34</f>
        <v>1398</v>
      </c>
      <c r="AF27" s="519">
        <f>'AT11A_KS-District wise'!H34</f>
        <v>0</v>
      </c>
      <c r="AG27" s="519">
        <f>'AT11A_KS-District wise'!N34</f>
        <v>0</v>
      </c>
      <c r="AH27" s="519">
        <f>AT_28_RqmtKitchen!AA32+AT_28_RqmtKitchen!AC32+AT_28_RqmtKitchen!AD32</f>
        <v>0</v>
      </c>
      <c r="AI27" s="519">
        <f t="shared" si="25"/>
        <v>0</v>
      </c>
      <c r="AJ27" s="519">
        <f>'AT12_KD-New-Districtwise'!C33</f>
        <v>1967</v>
      </c>
      <c r="AK27" s="519">
        <f>'AT12_KD-New-Districtwise'!E33</f>
        <v>1775</v>
      </c>
      <c r="AL27" s="519">
        <f>'AT12_KD-New-Districtwise'!G33</f>
        <v>0</v>
      </c>
      <c r="AM27" s="519">
        <f>'AT12_KD-New-Districtwise'!M33</f>
        <v>0</v>
      </c>
      <c r="AN27" s="519">
        <f>AT29_K_D!U32+AT29_K_D!V32+AT29_K_D!W32+AT29_K_D!Y32</f>
        <v>255</v>
      </c>
      <c r="AO27" s="521">
        <f t="shared" si="26"/>
        <v>12.75</v>
      </c>
      <c r="AP27" s="519">
        <f>'AT12A_KD-Replace-Districtwise'!C33</f>
        <v>1442</v>
      </c>
      <c r="AQ27" s="519">
        <f>'AT12A_KD-Replace-Districtwise'!E33</f>
        <v>448</v>
      </c>
      <c r="AR27" s="519">
        <f>'AT12A_KD-Replace-Districtwise'!G33</f>
        <v>0</v>
      </c>
      <c r="AS27" s="519">
        <f>'AT12A_KD-Replace-Districtwise'!M33</f>
        <v>0</v>
      </c>
      <c r="AT27" s="519">
        <v>314</v>
      </c>
      <c r="AU27" s="521">
        <f t="shared" si="27"/>
        <v>15.7</v>
      </c>
    </row>
    <row r="28" spans="1:47" x14ac:dyDescent="0.2">
      <c r="A28" s="514">
        <f>AT3A_Schools_PS!A33</f>
        <v>24</v>
      </c>
      <c r="B28" s="515" t="str">
        <f>AT3A_Schools_PS!B33</f>
        <v>24-FAIZABAD</v>
      </c>
      <c r="C28" s="517">
        <f>'AT4_enrolment vs availed_PY'!H33</f>
        <v>153504</v>
      </c>
      <c r="D28" s="517">
        <f>T5_PLAN_vs_PRFM_PS!D33</f>
        <v>92363</v>
      </c>
      <c r="E28" s="517">
        <f>T5_PLAN_vs_PRFM_PS!J33</f>
        <v>92759</v>
      </c>
      <c r="F28" s="517">
        <f>AT27_Req_FG_Pry!H33</f>
        <v>99898</v>
      </c>
      <c r="G28" s="517">
        <f>'AT4A_enrolment vs availed_UPY'!H33-'AT4A_enrolment vs availed_UPY'!F33</f>
        <v>76890</v>
      </c>
      <c r="H28" s="517">
        <f>T5A_PLAN_vs_PRFM_UPS!D33</f>
        <v>45431</v>
      </c>
      <c r="I28" s="517">
        <f>T5A_PLAN_vs_PRFM_UPS!J33</f>
        <v>42488</v>
      </c>
      <c r="J28" s="517">
        <f>AT27A_Req_FG_UPry!H33</f>
        <v>45692</v>
      </c>
      <c r="K28" s="517">
        <f>'AT4A_enrolment vs availed_UPY'!F33</f>
        <v>0</v>
      </c>
      <c r="L28" s="517">
        <f>T5B_PLAN_vs_PRFM_NCLP!D33</f>
        <v>0</v>
      </c>
      <c r="M28" s="517">
        <f>T5B_PLAN_vs_PRFM_NCLP!J33</f>
        <v>0</v>
      </c>
      <c r="N28" s="517">
        <f t="shared" si="24"/>
        <v>0</v>
      </c>
      <c r="O28" s="519">
        <f>T5_PLAN_vs_PRFM_PS!E33</f>
        <v>247</v>
      </c>
      <c r="P28" s="519">
        <f>T5_PLAN_vs_PRFM_PS!I33</f>
        <v>224</v>
      </c>
      <c r="Q28" s="519">
        <f>AT27_Req_FG_Pry!I33</f>
        <v>244</v>
      </c>
      <c r="R28" s="519">
        <f>T5A_PLAN_vs_PRFM_UPS!E33</f>
        <v>247</v>
      </c>
      <c r="S28" s="519">
        <f>T5A_PLAN_vs_PRFM_UPS!I33</f>
        <v>224</v>
      </c>
      <c r="T28" s="519">
        <f>AT27A_Req_FG_UPry!I33</f>
        <v>244</v>
      </c>
      <c r="U28" s="519">
        <f>T5B_PLAN_vs_PRFM_NCLP!E33</f>
        <v>310</v>
      </c>
      <c r="V28" s="519">
        <f>T5B_PLAN_vs_PRFM_NCLP!I33</f>
        <v>0</v>
      </c>
      <c r="W28" s="519">
        <f>AT27B_Req_FG_NCLP!D33</f>
        <v>309</v>
      </c>
      <c r="X28" s="519">
        <f>'AT-8_Hon_CCH_Pry'!C33</f>
        <v>4034</v>
      </c>
      <c r="Y28" s="519">
        <f>'AT-8_Hon_CCH_Pry'!D33</f>
        <v>4020</v>
      </c>
      <c r="Z28" s="519">
        <v>4020</v>
      </c>
      <c r="AA28" s="519">
        <f>'AT-8A_Hon_CCH_UPry'!C33</f>
        <v>1672</v>
      </c>
      <c r="AB28" s="519">
        <f>'AT-8A_Hon_CCH_UPry'!D33</f>
        <v>1664</v>
      </c>
      <c r="AC28" s="519">
        <v>1664</v>
      </c>
      <c r="AD28" s="519">
        <f>'AT11A_KS-District wise'!C35</f>
        <v>1448</v>
      </c>
      <c r="AE28" s="519">
        <f>'AT11A_KS-District wise'!F35</f>
        <v>1448</v>
      </c>
      <c r="AF28" s="519">
        <f>'AT11A_KS-District wise'!H35</f>
        <v>0</v>
      </c>
      <c r="AG28" s="519">
        <f>'AT11A_KS-District wise'!N35</f>
        <v>0</v>
      </c>
      <c r="AH28" s="519">
        <f>AT_28_RqmtKitchen!AA33+AT_28_RqmtKitchen!AC33+AT_28_RqmtKitchen!AD33</f>
        <v>36</v>
      </c>
      <c r="AI28" s="519">
        <f t="shared" si="25"/>
        <v>25.7</v>
      </c>
      <c r="AJ28" s="519">
        <f>'AT12_KD-New-Districtwise'!C34</f>
        <v>2573</v>
      </c>
      <c r="AK28" s="519">
        <f>'AT12_KD-New-Districtwise'!E34</f>
        <v>2302</v>
      </c>
      <c r="AL28" s="519">
        <f>'AT12_KD-New-Districtwise'!G34</f>
        <v>0</v>
      </c>
      <c r="AM28" s="519">
        <f>'AT12_KD-New-Districtwise'!M34</f>
        <v>0</v>
      </c>
      <c r="AN28" s="519">
        <f>AT29_K_D!U33+AT29_K_D!V33+AT29_K_D!W33+AT29_K_D!Y33</f>
        <v>0</v>
      </c>
      <c r="AO28" s="521">
        <f t="shared" si="26"/>
        <v>0</v>
      </c>
      <c r="AP28" s="519">
        <f>'AT12A_KD-Replace-Districtwise'!C34</f>
        <v>1933</v>
      </c>
      <c r="AQ28" s="519">
        <f>'AT12A_KD-Replace-Districtwise'!E34</f>
        <v>1933</v>
      </c>
      <c r="AR28" s="519">
        <f>'AT12A_KD-Replace-Districtwise'!G34</f>
        <v>0</v>
      </c>
      <c r="AS28" s="519">
        <f>'AT12A_KD-Replace-Districtwise'!M34</f>
        <v>0</v>
      </c>
      <c r="AT28" s="519">
        <v>165</v>
      </c>
      <c r="AU28" s="521">
        <f t="shared" si="27"/>
        <v>8.25</v>
      </c>
    </row>
    <row r="29" spans="1:47" x14ac:dyDescent="0.2">
      <c r="A29" s="514">
        <f>AT3A_Schools_PS!A34</f>
        <v>25</v>
      </c>
      <c r="B29" s="515" t="str">
        <f>AT3A_Schools_PS!B34</f>
        <v>25-FARRUKHABAD</v>
      </c>
      <c r="C29" s="517">
        <f>'AT4_enrolment vs availed_PY'!H34</f>
        <v>126198</v>
      </c>
      <c r="D29" s="517">
        <f>T5_PLAN_vs_PRFM_PS!D34</f>
        <v>71317</v>
      </c>
      <c r="E29" s="517">
        <f>T5_PLAN_vs_PRFM_PS!J34</f>
        <v>76462</v>
      </c>
      <c r="F29" s="517">
        <f>AT27_Req_FG_Pry!H34</f>
        <v>83297</v>
      </c>
      <c r="G29" s="517">
        <f>'AT4A_enrolment vs availed_UPY'!H34-'AT4A_enrolment vs availed_UPY'!F34</f>
        <v>58644</v>
      </c>
      <c r="H29" s="517">
        <f>T5A_PLAN_vs_PRFM_UPS!D34</f>
        <v>37357</v>
      </c>
      <c r="I29" s="517">
        <f>T5A_PLAN_vs_PRFM_UPS!J34</f>
        <v>30173</v>
      </c>
      <c r="J29" s="517">
        <f>AT27A_Req_FG_UPry!H34</f>
        <v>34306</v>
      </c>
      <c r="K29" s="517">
        <f>'AT4A_enrolment vs availed_UPY'!F34</f>
        <v>0</v>
      </c>
      <c r="L29" s="517">
        <f>T5B_PLAN_vs_PRFM_NCLP!D34</f>
        <v>0</v>
      </c>
      <c r="M29" s="517">
        <f>T5B_PLAN_vs_PRFM_NCLP!J34</f>
        <v>0</v>
      </c>
      <c r="N29" s="517">
        <f t="shared" si="24"/>
        <v>0</v>
      </c>
      <c r="O29" s="519">
        <f>T5_PLAN_vs_PRFM_PS!E34</f>
        <v>247</v>
      </c>
      <c r="P29" s="519">
        <f>T5_PLAN_vs_PRFM_PS!I34</f>
        <v>232</v>
      </c>
      <c r="Q29" s="519">
        <f>AT27_Req_FG_Pry!I34</f>
        <v>244</v>
      </c>
      <c r="R29" s="519">
        <f>T5A_PLAN_vs_PRFM_UPS!E34</f>
        <v>247</v>
      </c>
      <c r="S29" s="519">
        <f>T5A_PLAN_vs_PRFM_UPS!I34</f>
        <v>232</v>
      </c>
      <c r="T29" s="519">
        <f>AT27A_Req_FG_UPry!I34</f>
        <v>244</v>
      </c>
      <c r="U29" s="519">
        <f>T5B_PLAN_vs_PRFM_NCLP!E34</f>
        <v>310</v>
      </c>
      <c r="V29" s="519">
        <f>T5B_PLAN_vs_PRFM_NCLP!I34</f>
        <v>0</v>
      </c>
      <c r="W29" s="519">
        <f>AT27B_Req_FG_NCLP!D34</f>
        <v>309</v>
      </c>
      <c r="X29" s="519">
        <f>'AT-8_Hon_CCH_Pry'!C34</f>
        <v>3140</v>
      </c>
      <c r="Y29" s="519">
        <f>'AT-8_Hon_CCH_Pry'!D34</f>
        <v>3040</v>
      </c>
      <c r="Z29" s="519">
        <v>3040</v>
      </c>
      <c r="AA29" s="519">
        <f>'AT-8A_Hon_CCH_UPry'!C34</f>
        <v>1486</v>
      </c>
      <c r="AB29" s="519">
        <f>'AT-8A_Hon_CCH_UPry'!D34</f>
        <v>1457</v>
      </c>
      <c r="AC29" s="519">
        <v>1457</v>
      </c>
      <c r="AD29" s="519">
        <f>'AT11A_KS-District wise'!C36</f>
        <v>1518</v>
      </c>
      <c r="AE29" s="519">
        <f>'AT11A_KS-District wise'!F36</f>
        <v>1421</v>
      </c>
      <c r="AF29" s="519">
        <f>'AT11A_KS-District wise'!H36</f>
        <v>0</v>
      </c>
      <c r="AG29" s="519">
        <f>'AT11A_KS-District wise'!N36</f>
        <v>0</v>
      </c>
      <c r="AH29" s="519">
        <f>AT_28_RqmtKitchen!AA34+AT_28_RqmtKitchen!AC34+AT_28_RqmtKitchen!AD34</f>
        <v>0</v>
      </c>
      <c r="AI29" s="519">
        <f t="shared" si="25"/>
        <v>0</v>
      </c>
      <c r="AJ29" s="519">
        <f>'AT12_KD-New-Districtwise'!C35</f>
        <v>2107</v>
      </c>
      <c r="AK29" s="519">
        <f>'AT12_KD-New-Districtwise'!E35</f>
        <v>1857</v>
      </c>
      <c r="AL29" s="519">
        <f>'AT12_KD-New-Districtwise'!G35</f>
        <v>0</v>
      </c>
      <c r="AM29" s="519">
        <f>'AT12_KD-New-Districtwise'!M35</f>
        <v>0</v>
      </c>
      <c r="AN29" s="519">
        <f>AT29_K_D!U34+AT29_K_D!V34+AT29_K_D!W34+AT29_K_D!Y34</f>
        <v>0</v>
      </c>
      <c r="AO29" s="521">
        <f t="shared" si="26"/>
        <v>0</v>
      </c>
      <c r="AP29" s="519">
        <f>'AT12A_KD-Replace-Districtwise'!C35</f>
        <v>1711</v>
      </c>
      <c r="AQ29" s="519">
        <f>'AT12A_KD-Replace-Districtwise'!E35</f>
        <v>579</v>
      </c>
      <c r="AR29" s="519">
        <f>'AT12A_KD-Replace-Districtwise'!G35</f>
        <v>0</v>
      </c>
      <c r="AS29" s="519">
        <f>'AT12A_KD-Replace-Districtwise'!M35</f>
        <v>0</v>
      </c>
      <c r="AT29" s="519">
        <v>250</v>
      </c>
      <c r="AU29" s="521">
        <f t="shared" si="27"/>
        <v>12.5</v>
      </c>
    </row>
    <row r="30" spans="1:47" x14ac:dyDescent="0.2">
      <c r="A30" s="514">
        <f>AT3A_Schools_PS!A35</f>
        <v>26</v>
      </c>
      <c r="B30" s="515" t="str">
        <f>AT3A_Schools_PS!B35</f>
        <v>26-FATEHPUR</v>
      </c>
      <c r="C30" s="517">
        <f>'AT4_enrolment vs availed_PY'!H35</f>
        <v>175169</v>
      </c>
      <c r="D30" s="517">
        <f>T5_PLAN_vs_PRFM_PS!D35</f>
        <v>114228</v>
      </c>
      <c r="E30" s="517">
        <f>T5_PLAN_vs_PRFM_PS!J35</f>
        <v>112274</v>
      </c>
      <c r="F30" s="517">
        <f>AT27_Req_FG_Pry!H35</f>
        <v>124197</v>
      </c>
      <c r="G30" s="517">
        <f>'AT4A_enrolment vs availed_UPY'!H35-'AT4A_enrolment vs availed_UPY'!F35</f>
        <v>74571</v>
      </c>
      <c r="H30" s="517">
        <f>T5A_PLAN_vs_PRFM_UPS!D35</f>
        <v>45789</v>
      </c>
      <c r="I30" s="517">
        <f>T5A_PLAN_vs_PRFM_UPS!J35</f>
        <v>44119</v>
      </c>
      <c r="J30" s="517">
        <f>AT27A_Req_FG_UPry!H35</f>
        <v>50322</v>
      </c>
      <c r="K30" s="517">
        <f>'AT4A_enrolment vs availed_UPY'!F35</f>
        <v>1522</v>
      </c>
      <c r="L30" s="517">
        <f>T5B_PLAN_vs_PRFM_NCLP!D35</f>
        <v>0</v>
      </c>
      <c r="M30" s="517">
        <f>T5B_PLAN_vs_PRFM_NCLP!J35</f>
        <v>896</v>
      </c>
      <c r="N30" s="517">
        <f t="shared" si="24"/>
        <v>1522</v>
      </c>
      <c r="O30" s="519">
        <f>T5_PLAN_vs_PRFM_PS!E35</f>
        <v>247</v>
      </c>
      <c r="P30" s="519">
        <f>T5_PLAN_vs_PRFM_PS!I35</f>
        <v>233</v>
      </c>
      <c r="Q30" s="519">
        <f>AT27_Req_FG_Pry!I35</f>
        <v>244</v>
      </c>
      <c r="R30" s="519">
        <f>T5A_PLAN_vs_PRFM_UPS!E35</f>
        <v>247</v>
      </c>
      <c r="S30" s="519">
        <f>T5A_PLAN_vs_PRFM_UPS!I35</f>
        <v>228</v>
      </c>
      <c r="T30" s="519">
        <f>AT27A_Req_FG_UPry!I35</f>
        <v>244</v>
      </c>
      <c r="U30" s="519">
        <f>T5B_PLAN_vs_PRFM_NCLP!E35</f>
        <v>310</v>
      </c>
      <c r="V30" s="519">
        <f>T5B_PLAN_vs_PRFM_NCLP!I35</f>
        <v>197</v>
      </c>
      <c r="W30" s="519">
        <f>AT27B_Req_FG_NCLP!D35</f>
        <v>309</v>
      </c>
      <c r="X30" s="519">
        <f>'AT-8_Hon_CCH_Pry'!C35</f>
        <v>4640</v>
      </c>
      <c r="Y30" s="519">
        <f>'AT-8_Hon_CCH_Pry'!D35</f>
        <v>4574</v>
      </c>
      <c r="Z30" s="519">
        <v>4597</v>
      </c>
      <c r="AA30" s="519">
        <f>'AT-8A_Hon_CCH_UPry'!C35</f>
        <v>2016</v>
      </c>
      <c r="AB30" s="519">
        <f>'AT-8A_Hon_CCH_UPry'!D35</f>
        <v>2080</v>
      </c>
      <c r="AC30" s="519">
        <v>2090</v>
      </c>
      <c r="AD30" s="519">
        <f>'AT11A_KS-District wise'!C37</f>
        <v>1718</v>
      </c>
      <c r="AE30" s="519">
        <f>'AT11A_KS-District wise'!F37</f>
        <v>1718</v>
      </c>
      <c r="AF30" s="519">
        <f>'AT11A_KS-District wise'!H37</f>
        <v>0</v>
      </c>
      <c r="AG30" s="519">
        <f>'AT11A_KS-District wise'!N37</f>
        <v>0</v>
      </c>
      <c r="AH30" s="519">
        <f>AT_28_RqmtKitchen!AA35+AT_28_RqmtKitchen!AC35+AT_28_RqmtKitchen!AD35</f>
        <v>0</v>
      </c>
      <c r="AI30" s="519">
        <f t="shared" si="25"/>
        <v>0</v>
      </c>
      <c r="AJ30" s="519">
        <f>'AT12_KD-New-Districtwise'!C36</f>
        <v>3099</v>
      </c>
      <c r="AK30" s="519">
        <f>'AT12_KD-New-Districtwise'!E36</f>
        <v>3099</v>
      </c>
      <c r="AL30" s="519">
        <f>'AT12_KD-New-Districtwise'!G36</f>
        <v>0</v>
      </c>
      <c r="AM30" s="519">
        <f>'AT12_KD-New-Districtwise'!M36</f>
        <v>0</v>
      </c>
      <c r="AN30" s="519">
        <f>AT29_K_D!U35+AT29_K_D!V35+AT29_K_D!W35+AT29_K_D!Y35</f>
        <v>4</v>
      </c>
      <c r="AO30" s="521">
        <f t="shared" si="26"/>
        <v>0.2</v>
      </c>
      <c r="AP30" s="519">
        <f>'AT12A_KD-Replace-Districtwise'!C36</f>
        <v>2338</v>
      </c>
      <c r="AQ30" s="519">
        <f>'AT12A_KD-Replace-Districtwise'!E36</f>
        <v>2338</v>
      </c>
      <c r="AR30" s="519">
        <f>'AT12A_KD-Replace-Districtwise'!G36</f>
        <v>0</v>
      </c>
      <c r="AS30" s="519">
        <f>'AT12A_KD-Replace-Districtwise'!M36</f>
        <v>0</v>
      </c>
      <c r="AT30" s="519">
        <v>402</v>
      </c>
      <c r="AU30" s="521">
        <f t="shared" si="27"/>
        <v>20.100000000000001</v>
      </c>
    </row>
    <row r="31" spans="1:47" x14ac:dyDescent="0.2">
      <c r="A31" s="514">
        <f>AT3A_Schools_PS!A36</f>
        <v>27</v>
      </c>
      <c r="B31" s="515" t="str">
        <f>AT3A_Schools_PS!B36</f>
        <v>27-FIROZABAD</v>
      </c>
      <c r="C31" s="517">
        <f>'AT4_enrolment vs availed_PY'!H36</f>
        <v>116916</v>
      </c>
      <c r="D31" s="517">
        <f>T5_PLAN_vs_PRFM_PS!D36</f>
        <v>68639</v>
      </c>
      <c r="E31" s="517">
        <f>T5_PLAN_vs_PRFM_PS!J36</f>
        <v>69710</v>
      </c>
      <c r="F31" s="517">
        <f>AT27_Req_FG_Pry!H36</f>
        <v>74383</v>
      </c>
      <c r="G31" s="517">
        <f>'AT4A_enrolment vs availed_UPY'!H36-'AT4A_enrolment vs availed_UPY'!F36</f>
        <v>59885</v>
      </c>
      <c r="H31" s="517">
        <f>T5A_PLAN_vs_PRFM_UPS!D36</f>
        <v>25036</v>
      </c>
      <c r="I31" s="517">
        <f>T5A_PLAN_vs_PRFM_UPS!J36</f>
        <v>25524</v>
      </c>
      <c r="J31" s="517">
        <f>AT27A_Req_FG_UPry!H36</f>
        <v>24984</v>
      </c>
      <c r="K31" s="517">
        <f>'AT4A_enrolment vs availed_UPY'!F36</f>
        <v>1750</v>
      </c>
      <c r="L31" s="517">
        <f>T5B_PLAN_vs_PRFM_NCLP!D36</f>
        <v>0</v>
      </c>
      <c r="M31" s="517">
        <f>T5B_PLAN_vs_PRFM_NCLP!J36</f>
        <v>0</v>
      </c>
      <c r="N31" s="517">
        <f t="shared" si="24"/>
        <v>1750</v>
      </c>
      <c r="O31" s="519">
        <f>T5_PLAN_vs_PRFM_PS!E36</f>
        <v>247</v>
      </c>
      <c r="P31" s="519">
        <f>T5_PLAN_vs_PRFM_PS!I36</f>
        <v>233</v>
      </c>
      <c r="Q31" s="519">
        <f>AT27_Req_FG_Pry!I36</f>
        <v>244</v>
      </c>
      <c r="R31" s="519">
        <f>T5A_PLAN_vs_PRFM_UPS!E36</f>
        <v>247</v>
      </c>
      <c r="S31" s="519">
        <f>T5A_PLAN_vs_PRFM_UPS!I36</f>
        <v>233</v>
      </c>
      <c r="T31" s="519">
        <f>AT27A_Req_FG_UPry!I36</f>
        <v>244</v>
      </c>
      <c r="U31" s="519">
        <f>T5B_PLAN_vs_PRFM_NCLP!E36</f>
        <v>310</v>
      </c>
      <c r="V31" s="519">
        <f>T5B_PLAN_vs_PRFM_NCLP!I36</f>
        <v>0</v>
      </c>
      <c r="W31" s="519">
        <f>AT27B_Req_FG_NCLP!D36</f>
        <v>309</v>
      </c>
      <c r="X31" s="519">
        <f>'AT-8_Hon_CCH_Pry'!C36</f>
        <v>2975</v>
      </c>
      <c r="Y31" s="519">
        <f>'AT-8_Hon_CCH_Pry'!D36</f>
        <v>3058</v>
      </c>
      <c r="Z31" s="519">
        <v>3108</v>
      </c>
      <c r="AA31" s="519">
        <f>'AT-8A_Hon_CCH_UPry'!C36</f>
        <v>1170</v>
      </c>
      <c r="AB31" s="519">
        <f>'AT-8A_Hon_CCH_UPry'!D36</f>
        <v>1217</v>
      </c>
      <c r="AC31" s="519">
        <v>1237</v>
      </c>
      <c r="AD31" s="519">
        <f>'AT11A_KS-District wise'!C38</f>
        <v>1538</v>
      </c>
      <c r="AE31" s="519">
        <f>'AT11A_KS-District wise'!F38</f>
        <v>1538</v>
      </c>
      <c r="AF31" s="519">
        <f>'AT11A_KS-District wise'!H38</f>
        <v>0</v>
      </c>
      <c r="AG31" s="519">
        <f>'AT11A_KS-District wise'!N38</f>
        <v>0</v>
      </c>
      <c r="AH31" s="519">
        <f>AT_28_RqmtKitchen!AA36+AT_28_RqmtKitchen!AC36+AT_28_RqmtKitchen!AD36</f>
        <v>80</v>
      </c>
      <c r="AI31" s="519">
        <f t="shared" si="25"/>
        <v>57.12</v>
      </c>
      <c r="AJ31" s="519">
        <f>'AT12_KD-New-Districtwise'!C37</f>
        <v>2490</v>
      </c>
      <c r="AK31" s="519">
        <f>'AT12_KD-New-Districtwise'!E37</f>
        <v>2260</v>
      </c>
      <c r="AL31" s="519">
        <f>'AT12_KD-New-Districtwise'!G37</f>
        <v>0</v>
      </c>
      <c r="AM31" s="519">
        <f>'AT12_KD-New-Districtwise'!M37</f>
        <v>0</v>
      </c>
      <c r="AN31" s="519">
        <f>AT29_K_D!U36+AT29_K_D!V36+AT29_K_D!W36+AT29_K_D!Y36</f>
        <v>0</v>
      </c>
      <c r="AO31" s="521">
        <f t="shared" si="26"/>
        <v>0</v>
      </c>
      <c r="AP31" s="519">
        <f>'AT12A_KD-Replace-Districtwise'!C37</f>
        <v>1853</v>
      </c>
      <c r="AQ31" s="519">
        <f>'AT12A_KD-Replace-Districtwise'!E37</f>
        <v>1853</v>
      </c>
      <c r="AR31" s="519">
        <f>'AT12A_KD-Replace-Districtwise'!G37</f>
        <v>0</v>
      </c>
      <c r="AS31" s="519">
        <f>'AT12A_KD-Replace-Districtwise'!M37</f>
        <v>0</v>
      </c>
      <c r="AT31" s="519">
        <v>345</v>
      </c>
      <c r="AU31" s="521">
        <f t="shared" si="27"/>
        <v>17.25</v>
      </c>
    </row>
    <row r="32" spans="1:47" x14ac:dyDescent="0.2">
      <c r="A32" s="514">
        <f>AT3A_Schools_PS!A37</f>
        <v>28</v>
      </c>
      <c r="B32" s="515" t="str">
        <f>AT3A_Schools_PS!B37</f>
        <v>28-G.B. NAGAR</v>
      </c>
      <c r="C32" s="517">
        <f>'AT4_enrolment vs availed_PY'!H37</f>
        <v>63530</v>
      </c>
      <c r="D32" s="517">
        <f>T5_PLAN_vs_PRFM_PS!D37</f>
        <v>42550</v>
      </c>
      <c r="E32" s="517">
        <f>T5_PLAN_vs_PRFM_PS!J37</f>
        <v>37831</v>
      </c>
      <c r="F32" s="517">
        <f>AT27_Req_FG_Pry!H37</f>
        <v>40542</v>
      </c>
      <c r="G32" s="517">
        <f>'AT4A_enrolment vs availed_UPY'!H37-'AT4A_enrolment vs availed_UPY'!F37</f>
        <v>30484</v>
      </c>
      <c r="H32" s="517">
        <f>T5A_PLAN_vs_PRFM_UPS!D37</f>
        <v>20605</v>
      </c>
      <c r="I32" s="517">
        <f>T5A_PLAN_vs_PRFM_UPS!J37</f>
        <v>16775</v>
      </c>
      <c r="J32" s="517">
        <f>AT27A_Req_FG_UPry!H37</f>
        <v>19831</v>
      </c>
      <c r="K32" s="517">
        <f>'AT4A_enrolment vs availed_UPY'!F37</f>
        <v>0</v>
      </c>
      <c r="L32" s="517">
        <f>T5B_PLAN_vs_PRFM_NCLP!D37</f>
        <v>0</v>
      </c>
      <c r="M32" s="517">
        <f>T5B_PLAN_vs_PRFM_NCLP!J37</f>
        <v>0</v>
      </c>
      <c r="N32" s="517">
        <f t="shared" si="24"/>
        <v>0</v>
      </c>
      <c r="O32" s="519">
        <f>T5_PLAN_vs_PRFM_PS!E37</f>
        <v>247</v>
      </c>
      <c r="P32" s="519">
        <f>T5_PLAN_vs_PRFM_PS!I37</f>
        <v>232</v>
      </c>
      <c r="Q32" s="519">
        <f>AT27_Req_FG_Pry!I37</f>
        <v>244</v>
      </c>
      <c r="R32" s="519">
        <f>T5A_PLAN_vs_PRFM_UPS!E37</f>
        <v>247</v>
      </c>
      <c r="S32" s="519">
        <f>T5A_PLAN_vs_PRFM_UPS!I37</f>
        <v>232</v>
      </c>
      <c r="T32" s="519">
        <f>AT27A_Req_FG_UPry!I37</f>
        <v>244</v>
      </c>
      <c r="U32" s="519">
        <f>T5B_PLAN_vs_PRFM_NCLP!E37</f>
        <v>310</v>
      </c>
      <c r="V32" s="519">
        <f>T5B_PLAN_vs_PRFM_NCLP!I37</f>
        <v>0</v>
      </c>
      <c r="W32" s="519">
        <f>AT27B_Req_FG_NCLP!D37</f>
        <v>309</v>
      </c>
      <c r="X32" s="519">
        <f>'AT-8_Hon_CCH_Pry'!C37</f>
        <v>165</v>
      </c>
      <c r="Y32" s="519">
        <f>'AT-8_Hon_CCH_Pry'!D37</f>
        <v>167</v>
      </c>
      <c r="Z32" s="519">
        <v>911</v>
      </c>
      <c r="AA32" s="519">
        <f>'AT-8A_Hon_CCH_UPry'!C37</f>
        <v>0</v>
      </c>
      <c r="AB32" s="519">
        <f>'AT-8A_Hon_CCH_UPry'!D37</f>
        <v>0</v>
      </c>
      <c r="AC32" s="519">
        <v>0</v>
      </c>
      <c r="AD32" s="519">
        <f>'AT11A_KS-District wise'!C39</f>
        <v>474</v>
      </c>
      <c r="AE32" s="519">
        <f>'AT11A_KS-District wise'!F39</f>
        <v>287</v>
      </c>
      <c r="AF32" s="519">
        <f>'AT11A_KS-District wise'!H39</f>
        <v>0</v>
      </c>
      <c r="AG32" s="519">
        <f>'AT11A_KS-District wise'!N39</f>
        <v>0</v>
      </c>
      <c r="AH32" s="519">
        <f>AT_28_RqmtKitchen!AA37+AT_28_RqmtKitchen!AC37+AT_28_RqmtKitchen!AD37</f>
        <v>0</v>
      </c>
      <c r="AI32" s="519">
        <f t="shared" si="25"/>
        <v>0</v>
      </c>
      <c r="AJ32" s="519">
        <f>'AT12_KD-New-Districtwise'!C38</f>
        <v>745</v>
      </c>
      <c r="AK32" s="519">
        <f>'AT12_KD-New-Districtwise'!E38</f>
        <v>733</v>
      </c>
      <c r="AL32" s="519">
        <f>'AT12_KD-New-Districtwise'!G38</f>
        <v>0</v>
      </c>
      <c r="AM32" s="519">
        <f>'AT12_KD-New-Districtwise'!M38</f>
        <v>0</v>
      </c>
      <c r="AN32" s="519">
        <f>AT29_K_D!U37+AT29_K_D!V37+AT29_K_D!W37+AT29_K_D!Y37</f>
        <v>1</v>
      </c>
      <c r="AO32" s="521">
        <f t="shared" si="26"/>
        <v>0.05</v>
      </c>
      <c r="AP32" s="519">
        <f>'AT12A_KD-Replace-Districtwise'!C38</f>
        <v>665</v>
      </c>
      <c r="AQ32" s="519">
        <f>'AT12A_KD-Replace-Districtwise'!E38</f>
        <v>0</v>
      </c>
      <c r="AR32" s="519">
        <f>'AT12A_KD-Replace-Districtwise'!G38</f>
        <v>0</v>
      </c>
      <c r="AS32" s="519">
        <f>'AT12A_KD-Replace-Districtwise'!M38</f>
        <v>0</v>
      </c>
      <c r="AT32" s="519">
        <v>61</v>
      </c>
      <c r="AU32" s="521">
        <f t="shared" si="27"/>
        <v>3.05</v>
      </c>
    </row>
    <row r="33" spans="1:47" x14ac:dyDescent="0.2">
      <c r="A33" s="514">
        <f>AT3A_Schools_PS!A38</f>
        <v>29</v>
      </c>
      <c r="B33" s="515" t="str">
        <f>AT3A_Schools_PS!B38</f>
        <v>29-GHAZIPUR</v>
      </c>
      <c r="C33" s="517">
        <f>'AT4_enrolment vs availed_PY'!H38</f>
        <v>226736</v>
      </c>
      <c r="D33" s="517">
        <f>T5_PLAN_vs_PRFM_PS!D38</f>
        <v>135676</v>
      </c>
      <c r="E33" s="517">
        <f>T5_PLAN_vs_PRFM_PS!J38</f>
        <v>136227</v>
      </c>
      <c r="F33" s="517">
        <f>AT27_Req_FG_Pry!H38</f>
        <v>151955</v>
      </c>
      <c r="G33" s="517">
        <f>'AT4A_enrolment vs availed_UPY'!H38-'AT4A_enrolment vs availed_UPY'!F38</f>
        <v>102258</v>
      </c>
      <c r="H33" s="517">
        <f>T5A_PLAN_vs_PRFM_UPS!D38</f>
        <v>48862</v>
      </c>
      <c r="I33" s="517">
        <f>T5A_PLAN_vs_PRFM_UPS!J38</f>
        <v>49291</v>
      </c>
      <c r="J33" s="517">
        <f>AT27A_Req_FG_UPry!H38</f>
        <v>55656</v>
      </c>
      <c r="K33" s="517">
        <f>'AT4A_enrolment vs availed_UPY'!F38</f>
        <v>0</v>
      </c>
      <c r="L33" s="517">
        <f>T5B_PLAN_vs_PRFM_NCLP!D38</f>
        <v>0</v>
      </c>
      <c r="M33" s="517">
        <f>T5B_PLAN_vs_PRFM_NCLP!J38</f>
        <v>0</v>
      </c>
      <c r="N33" s="517">
        <f t="shared" si="24"/>
        <v>0</v>
      </c>
      <c r="O33" s="519">
        <f>T5_PLAN_vs_PRFM_PS!E38</f>
        <v>247</v>
      </c>
      <c r="P33" s="519">
        <f>T5_PLAN_vs_PRFM_PS!I38</f>
        <v>224</v>
      </c>
      <c r="Q33" s="519">
        <f>AT27_Req_FG_Pry!I38</f>
        <v>244</v>
      </c>
      <c r="R33" s="519">
        <f>T5A_PLAN_vs_PRFM_UPS!E38</f>
        <v>247</v>
      </c>
      <c r="S33" s="519">
        <f>T5A_PLAN_vs_PRFM_UPS!I38</f>
        <v>224</v>
      </c>
      <c r="T33" s="519">
        <f>AT27A_Req_FG_UPry!I38</f>
        <v>244</v>
      </c>
      <c r="U33" s="519">
        <f>T5B_PLAN_vs_PRFM_NCLP!E38</f>
        <v>310</v>
      </c>
      <c r="V33" s="519">
        <f>T5B_PLAN_vs_PRFM_NCLP!I38</f>
        <v>0</v>
      </c>
      <c r="W33" s="519">
        <f>AT27B_Req_FG_NCLP!D38</f>
        <v>309</v>
      </c>
      <c r="X33" s="519">
        <f>'AT-8_Hon_CCH_Pry'!C38</f>
        <v>5741</v>
      </c>
      <c r="Y33" s="519">
        <f>'AT-8_Hon_CCH_Pry'!D38</f>
        <v>5294</v>
      </c>
      <c r="Z33" s="519">
        <v>5294</v>
      </c>
      <c r="AA33" s="519">
        <f>'AT-8A_Hon_CCH_UPry'!C38</f>
        <v>2227</v>
      </c>
      <c r="AB33" s="519">
        <f>'AT-8A_Hon_CCH_UPry'!D38</f>
        <v>2189</v>
      </c>
      <c r="AC33" s="519">
        <v>2189</v>
      </c>
      <c r="AD33" s="519">
        <f>'AT11A_KS-District wise'!C40</f>
        <v>2250</v>
      </c>
      <c r="AE33" s="519">
        <f>'AT11A_KS-District wise'!F40</f>
        <v>2202</v>
      </c>
      <c r="AF33" s="519">
        <f>'AT11A_KS-District wise'!H40</f>
        <v>0</v>
      </c>
      <c r="AG33" s="519">
        <f>'AT11A_KS-District wise'!N40</f>
        <v>0</v>
      </c>
      <c r="AH33" s="519">
        <f>AT_28_RqmtKitchen!AA38+AT_28_RqmtKitchen!AC38+AT_28_RqmtKitchen!AD38</f>
        <v>0</v>
      </c>
      <c r="AI33" s="519">
        <f t="shared" si="25"/>
        <v>0</v>
      </c>
      <c r="AJ33" s="519">
        <f>'AT12_KD-New-Districtwise'!C39</f>
        <v>3270</v>
      </c>
      <c r="AK33" s="519">
        <f>'AT12_KD-New-Districtwise'!E39</f>
        <v>3270</v>
      </c>
      <c r="AL33" s="519">
        <f>'AT12_KD-New-Districtwise'!G39</f>
        <v>0</v>
      </c>
      <c r="AM33" s="519">
        <f>'AT12_KD-New-Districtwise'!M39</f>
        <v>0</v>
      </c>
      <c r="AN33" s="519">
        <f>AT29_K_D!U38+AT29_K_D!V38+AT29_K_D!W38+AT29_K_D!Y38</f>
        <v>17</v>
      </c>
      <c r="AO33" s="521">
        <f t="shared" si="26"/>
        <v>0.85</v>
      </c>
      <c r="AP33" s="519">
        <f>'AT12A_KD-Replace-Districtwise'!C39</f>
        <v>2428</v>
      </c>
      <c r="AQ33" s="519">
        <f>'AT12A_KD-Replace-Districtwise'!E39</f>
        <v>2428</v>
      </c>
      <c r="AR33" s="519">
        <f>'AT12A_KD-Replace-Districtwise'!G39</f>
        <v>0</v>
      </c>
      <c r="AS33" s="519">
        <f>'AT12A_KD-Replace-Districtwise'!M39</f>
        <v>0</v>
      </c>
      <c r="AT33" s="519">
        <v>586</v>
      </c>
      <c r="AU33" s="521">
        <f t="shared" si="27"/>
        <v>29.3</v>
      </c>
    </row>
    <row r="34" spans="1:47" x14ac:dyDescent="0.2">
      <c r="A34" s="514">
        <f>AT3A_Schools_PS!A39</f>
        <v>30</v>
      </c>
      <c r="B34" s="515" t="str">
        <f>AT3A_Schools_PS!B39</f>
        <v>30-GHAZIYABAD</v>
      </c>
      <c r="C34" s="517">
        <f>'AT4_enrolment vs availed_PY'!H39</f>
        <v>62846</v>
      </c>
      <c r="D34" s="517">
        <f>T5_PLAN_vs_PRFM_PS!D39</f>
        <v>38086</v>
      </c>
      <c r="E34" s="517">
        <f>T5_PLAN_vs_PRFM_PS!J39</f>
        <v>38981</v>
      </c>
      <c r="F34" s="517">
        <f>AT27_Req_FG_Pry!H39</f>
        <v>41672</v>
      </c>
      <c r="G34" s="517">
        <f>'AT4A_enrolment vs availed_UPY'!H39-'AT4A_enrolment vs availed_UPY'!F39</f>
        <v>38581</v>
      </c>
      <c r="H34" s="517">
        <f>T5A_PLAN_vs_PRFM_UPS!D39</f>
        <v>24317</v>
      </c>
      <c r="I34" s="517">
        <f>T5A_PLAN_vs_PRFM_UPS!J39</f>
        <v>16478</v>
      </c>
      <c r="J34" s="517">
        <f>AT27A_Req_FG_UPry!H39</f>
        <v>16525</v>
      </c>
      <c r="K34" s="517">
        <f>'AT4A_enrolment vs availed_UPY'!F39</f>
        <v>0</v>
      </c>
      <c r="L34" s="517">
        <f>T5B_PLAN_vs_PRFM_NCLP!D39</f>
        <v>0</v>
      </c>
      <c r="M34" s="517">
        <f>T5B_PLAN_vs_PRFM_NCLP!J39</f>
        <v>0</v>
      </c>
      <c r="N34" s="517">
        <f t="shared" si="24"/>
        <v>0</v>
      </c>
      <c r="O34" s="519">
        <f>T5_PLAN_vs_PRFM_PS!E39</f>
        <v>247</v>
      </c>
      <c r="P34" s="519">
        <f>T5_PLAN_vs_PRFM_PS!I39</f>
        <v>222</v>
      </c>
      <c r="Q34" s="519">
        <f>AT27_Req_FG_Pry!I39</f>
        <v>244</v>
      </c>
      <c r="R34" s="519">
        <f>T5A_PLAN_vs_PRFM_UPS!E39</f>
        <v>247</v>
      </c>
      <c r="S34" s="519">
        <f>T5A_PLAN_vs_PRFM_UPS!I39</f>
        <v>222</v>
      </c>
      <c r="T34" s="519">
        <f>AT27A_Req_FG_UPry!I39</f>
        <v>244</v>
      </c>
      <c r="U34" s="519">
        <f>T5B_PLAN_vs_PRFM_NCLP!E39</f>
        <v>310</v>
      </c>
      <c r="V34" s="519">
        <f>T5B_PLAN_vs_PRFM_NCLP!I39</f>
        <v>0</v>
      </c>
      <c r="W34" s="519">
        <f>AT27B_Req_FG_NCLP!D39</f>
        <v>309</v>
      </c>
      <c r="X34" s="519">
        <f>'AT-8_Hon_CCH_Pry'!C39</f>
        <v>200</v>
      </c>
      <c r="Y34" s="519">
        <f>'AT-8_Hon_CCH_Pry'!D39</f>
        <v>1023</v>
      </c>
      <c r="Z34" s="519">
        <v>1281</v>
      </c>
      <c r="AA34" s="519">
        <f>'AT-8A_Hon_CCH_UPry'!C39</f>
        <v>15</v>
      </c>
      <c r="AB34" s="519">
        <f>'AT-8A_Hon_CCH_UPry'!D39</f>
        <v>410</v>
      </c>
      <c r="AC34" s="519">
        <v>513</v>
      </c>
      <c r="AD34" s="519">
        <f>'AT11A_KS-District wise'!C41</f>
        <v>268</v>
      </c>
      <c r="AE34" s="519">
        <f>'AT11A_KS-District wise'!F41</f>
        <v>224</v>
      </c>
      <c r="AF34" s="519">
        <f>'AT11A_KS-District wise'!H41</f>
        <v>0</v>
      </c>
      <c r="AG34" s="519">
        <f>'AT11A_KS-District wise'!N41</f>
        <v>0</v>
      </c>
      <c r="AH34" s="519">
        <f>AT_28_RqmtKitchen!AA39+AT_28_RqmtKitchen!AC39+AT_28_RqmtKitchen!AD39</f>
        <v>4</v>
      </c>
      <c r="AI34" s="519">
        <f t="shared" si="25"/>
        <v>2.86</v>
      </c>
      <c r="AJ34" s="519">
        <f>'AT12_KD-New-Districtwise'!C40</f>
        <v>831</v>
      </c>
      <c r="AK34" s="519">
        <f>'AT12_KD-New-Districtwise'!E40</f>
        <v>681</v>
      </c>
      <c r="AL34" s="519">
        <f>'AT12_KD-New-Districtwise'!G40</f>
        <v>0</v>
      </c>
      <c r="AM34" s="519">
        <f>'AT12_KD-New-Districtwise'!M40</f>
        <v>0</v>
      </c>
      <c r="AN34" s="519">
        <f>AT29_K_D!U39+AT29_K_D!V39+AT29_K_D!W39+AT29_K_D!Y39</f>
        <v>0</v>
      </c>
      <c r="AO34" s="521">
        <f t="shared" si="26"/>
        <v>0</v>
      </c>
      <c r="AP34" s="519">
        <f>'AT12A_KD-Replace-Districtwise'!C40</f>
        <v>568</v>
      </c>
      <c r="AQ34" s="519">
        <f>'AT12A_KD-Replace-Districtwise'!E40</f>
        <v>568</v>
      </c>
      <c r="AR34" s="519">
        <f>'AT12A_KD-Replace-Districtwise'!G40</f>
        <v>0</v>
      </c>
      <c r="AS34" s="519">
        <f>'AT12A_KD-Replace-Districtwise'!M40</f>
        <v>0</v>
      </c>
      <c r="AT34" s="519">
        <v>178</v>
      </c>
      <c r="AU34" s="521">
        <f t="shared" si="27"/>
        <v>8.9</v>
      </c>
    </row>
    <row r="35" spans="1:47" x14ac:dyDescent="0.2">
      <c r="A35" s="514">
        <f>AT3A_Schools_PS!A40</f>
        <v>31</v>
      </c>
      <c r="B35" s="515" t="str">
        <f>AT3A_Schools_PS!B40</f>
        <v>31-GONDA</v>
      </c>
      <c r="C35" s="517">
        <f>'AT4_enrolment vs availed_PY'!H40</f>
        <v>263964</v>
      </c>
      <c r="D35" s="517">
        <f>T5_PLAN_vs_PRFM_PS!D40</f>
        <v>151166</v>
      </c>
      <c r="E35" s="517">
        <f>T5_PLAN_vs_PRFM_PS!J40</f>
        <v>153210</v>
      </c>
      <c r="F35" s="517">
        <f>AT27_Req_FG_Pry!H40</f>
        <v>170615</v>
      </c>
      <c r="G35" s="517">
        <f>'AT4A_enrolment vs availed_UPY'!H40-'AT4A_enrolment vs availed_UPY'!F40</f>
        <v>93651</v>
      </c>
      <c r="H35" s="517">
        <f>T5A_PLAN_vs_PRFM_UPS!D40</f>
        <v>53893</v>
      </c>
      <c r="I35" s="517">
        <f>T5A_PLAN_vs_PRFM_UPS!J40</f>
        <v>50932</v>
      </c>
      <c r="J35" s="517">
        <f>AT27A_Req_FG_UPry!H40</f>
        <v>54043</v>
      </c>
      <c r="K35" s="517">
        <f>'AT4A_enrolment vs availed_UPY'!F40</f>
        <v>0</v>
      </c>
      <c r="L35" s="517">
        <f>T5B_PLAN_vs_PRFM_NCLP!D40</f>
        <v>0</v>
      </c>
      <c r="M35" s="517">
        <f>T5B_PLAN_vs_PRFM_NCLP!J40</f>
        <v>0</v>
      </c>
      <c r="N35" s="517">
        <f t="shared" si="24"/>
        <v>0</v>
      </c>
      <c r="O35" s="519">
        <f>T5_PLAN_vs_PRFM_PS!E40</f>
        <v>247</v>
      </c>
      <c r="P35" s="519">
        <f>T5_PLAN_vs_PRFM_PS!I40</f>
        <v>224</v>
      </c>
      <c r="Q35" s="519">
        <f>AT27_Req_FG_Pry!I40</f>
        <v>244</v>
      </c>
      <c r="R35" s="519">
        <f>T5A_PLAN_vs_PRFM_UPS!E40</f>
        <v>247</v>
      </c>
      <c r="S35" s="519">
        <f>T5A_PLAN_vs_PRFM_UPS!I40</f>
        <v>224</v>
      </c>
      <c r="T35" s="519">
        <f>AT27A_Req_FG_UPry!I40</f>
        <v>244</v>
      </c>
      <c r="U35" s="519">
        <f>T5B_PLAN_vs_PRFM_NCLP!E40</f>
        <v>310</v>
      </c>
      <c r="V35" s="519">
        <f>T5B_PLAN_vs_PRFM_NCLP!I40</f>
        <v>0</v>
      </c>
      <c r="W35" s="519">
        <f>AT27B_Req_FG_NCLP!D40</f>
        <v>309</v>
      </c>
      <c r="X35" s="519">
        <f>'AT-8_Hon_CCH_Pry'!C40</f>
        <v>6080</v>
      </c>
      <c r="Y35" s="519">
        <f>'AT-8_Hon_CCH_Pry'!D40</f>
        <v>5978</v>
      </c>
      <c r="Z35" s="519">
        <v>6000</v>
      </c>
      <c r="AA35" s="519">
        <f>'AT-8A_Hon_CCH_UPry'!C40</f>
        <v>2315</v>
      </c>
      <c r="AB35" s="519">
        <f>'AT-8A_Hon_CCH_UPry'!D40</f>
        <v>2293</v>
      </c>
      <c r="AC35" s="519">
        <v>2301</v>
      </c>
      <c r="AD35" s="519">
        <f>'AT11A_KS-District wise'!C42</f>
        <v>2183</v>
      </c>
      <c r="AE35" s="519">
        <f>'AT11A_KS-District wise'!F42</f>
        <v>2183</v>
      </c>
      <c r="AF35" s="519">
        <f>'AT11A_KS-District wise'!H42</f>
        <v>0</v>
      </c>
      <c r="AG35" s="519">
        <f>'AT11A_KS-District wise'!N42</f>
        <v>0</v>
      </c>
      <c r="AH35" s="519">
        <f>AT_28_RqmtKitchen!AA40+AT_28_RqmtKitchen!AC40+AT_28_RqmtKitchen!AD40</f>
        <v>0</v>
      </c>
      <c r="AI35" s="519">
        <f t="shared" si="25"/>
        <v>0</v>
      </c>
      <c r="AJ35" s="519">
        <f>'AT12_KD-New-Districtwise'!C41</f>
        <v>3586</v>
      </c>
      <c r="AK35" s="519">
        <f>'AT12_KD-New-Districtwise'!E41</f>
        <v>3201</v>
      </c>
      <c r="AL35" s="519">
        <f>'AT12_KD-New-Districtwise'!G41</f>
        <v>0</v>
      </c>
      <c r="AM35" s="519">
        <f>'AT12_KD-New-Districtwise'!M41</f>
        <v>0</v>
      </c>
      <c r="AN35" s="519">
        <f>AT29_K_D!U40+AT29_K_D!V40+AT29_K_D!W40+AT29_K_D!Y40</f>
        <v>0</v>
      </c>
      <c r="AO35" s="521">
        <f t="shared" si="26"/>
        <v>0</v>
      </c>
      <c r="AP35" s="519">
        <f>'AT12A_KD-Replace-Districtwise'!C41</f>
        <v>2715</v>
      </c>
      <c r="AQ35" s="519">
        <f>'AT12A_KD-Replace-Districtwise'!E41</f>
        <v>2109</v>
      </c>
      <c r="AR35" s="519">
        <f>'AT12A_KD-Replace-Districtwise'!G41</f>
        <v>0</v>
      </c>
      <c r="AS35" s="519">
        <f>'AT12A_KD-Replace-Districtwise'!M41</f>
        <v>0</v>
      </c>
      <c r="AT35" s="519">
        <v>462</v>
      </c>
      <c r="AU35" s="521">
        <f t="shared" si="27"/>
        <v>23.1</v>
      </c>
    </row>
    <row r="36" spans="1:47" x14ac:dyDescent="0.2">
      <c r="A36" s="514">
        <f>AT3A_Schools_PS!A41</f>
        <v>32</v>
      </c>
      <c r="B36" s="515" t="str">
        <f>AT3A_Schools_PS!B41</f>
        <v>32-GORAKHPUR</v>
      </c>
      <c r="C36" s="517">
        <f>'AT4_enrolment vs availed_PY'!H41</f>
        <v>244393</v>
      </c>
      <c r="D36" s="517">
        <f>T5_PLAN_vs_PRFM_PS!D41</f>
        <v>126986</v>
      </c>
      <c r="E36" s="517">
        <f>T5_PLAN_vs_PRFM_PS!J41</f>
        <v>131716</v>
      </c>
      <c r="F36" s="517">
        <f>AT27_Req_FG_Pry!H41</f>
        <v>131546</v>
      </c>
      <c r="G36" s="517">
        <f>'AT4A_enrolment vs availed_UPY'!H41-'AT4A_enrolment vs availed_UPY'!F41</f>
        <v>115664</v>
      </c>
      <c r="H36" s="517">
        <f>T5A_PLAN_vs_PRFM_UPS!D41</f>
        <v>61748</v>
      </c>
      <c r="I36" s="517">
        <f>T5A_PLAN_vs_PRFM_UPS!J41</f>
        <v>58260</v>
      </c>
      <c r="J36" s="517">
        <f>AT27A_Req_FG_UPry!H41</f>
        <v>58514</v>
      </c>
      <c r="K36" s="517">
        <f>'AT4A_enrolment vs availed_UPY'!F41</f>
        <v>0</v>
      </c>
      <c r="L36" s="517">
        <f>T5B_PLAN_vs_PRFM_NCLP!D41</f>
        <v>0</v>
      </c>
      <c r="M36" s="517">
        <f>T5B_PLAN_vs_PRFM_NCLP!J41</f>
        <v>0</v>
      </c>
      <c r="N36" s="517">
        <f t="shared" si="24"/>
        <v>0</v>
      </c>
      <c r="O36" s="519">
        <f>T5_PLAN_vs_PRFM_PS!E41</f>
        <v>247</v>
      </c>
      <c r="P36" s="519">
        <f>T5_PLAN_vs_PRFM_PS!I41</f>
        <v>209</v>
      </c>
      <c r="Q36" s="519">
        <f>AT27_Req_FG_Pry!I41</f>
        <v>244</v>
      </c>
      <c r="R36" s="519">
        <f>T5A_PLAN_vs_PRFM_UPS!E41</f>
        <v>247</v>
      </c>
      <c r="S36" s="519">
        <f>T5A_PLAN_vs_PRFM_UPS!I41</f>
        <v>206</v>
      </c>
      <c r="T36" s="519">
        <f>AT27A_Req_FG_UPry!I41</f>
        <v>244</v>
      </c>
      <c r="U36" s="519">
        <f>T5B_PLAN_vs_PRFM_NCLP!E41</f>
        <v>310</v>
      </c>
      <c r="V36" s="519">
        <f>T5B_PLAN_vs_PRFM_NCLP!I41</f>
        <v>0</v>
      </c>
      <c r="W36" s="519">
        <f>AT27B_Req_FG_NCLP!D41</f>
        <v>309</v>
      </c>
      <c r="X36" s="519">
        <f>'AT-8_Hon_CCH_Pry'!C41</f>
        <v>6178</v>
      </c>
      <c r="Y36" s="519">
        <f>'AT-8_Hon_CCH_Pry'!D41</f>
        <v>5694</v>
      </c>
      <c r="Z36" s="519">
        <v>5694</v>
      </c>
      <c r="AA36" s="519">
        <f>'AT-8A_Hon_CCH_UPry'!C41</f>
        <v>2599</v>
      </c>
      <c r="AB36" s="519">
        <f>'AT-8A_Hon_CCH_UPry'!D41</f>
        <v>2605</v>
      </c>
      <c r="AC36" s="519">
        <v>2605</v>
      </c>
      <c r="AD36" s="519">
        <f>'AT11A_KS-District wise'!C43</f>
        <v>2318</v>
      </c>
      <c r="AE36" s="519">
        <f>'AT11A_KS-District wise'!F43</f>
        <v>2318</v>
      </c>
      <c r="AF36" s="519">
        <f>'AT11A_KS-District wise'!H43</f>
        <v>0</v>
      </c>
      <c r="AG36" s="519">
        <f>'AT11A_KS-District wise'!N43</f>
        <v>0</v>
      </c>
      <c r="AH36" s="519">
        <f>AT_28_RqmtKitchen!AA41+AT_28_RqmtKitchen!AC41+AT_28_RqmtKitchen!AD41</f>
        <v>0</v>
      </c>
      <c r="AI36" s="519">
        <f t="shared" si="25"/>
        <v>0</v>
      </c>
      <c r="AJ36" s="519">
        <f>'AT12_KD-New-Districtwise'!C42</f>
        <v>3302</v>
      </c>
      <c r="AK36" s="519">
        <f>'AT12_KD-New-Districtwise'!E42</f>
        <v>3302</v>
      </c>
      <c r="AL36" s="519">
        <f>'AT12_KD-New-Districtwise'!G42</f>
        <v>0</v>
      </c>
      <c r="AM36" s="519">
        <f>'AT12_KD-New-Districtwise'!M42</f>
        <v>0</v>
      </c>
      <c r="AN36" s="519">
        <f>AT29_K_D!U41+AT29_K_D!V41+AT29_K_D!W41+AT29_K_D!Y41</f>
        <v>2</v>
      </c>
      <c r="AO36" s="521">
        <f t="shared" si="26"/>
        <v>0.1</v>
      </c>
      <c r="AP36" s="519">
        <f>'AT12A_KD-Replace-Districtwise'!C42</f>
        <v>2820</v>
      </c>
      <c r="AQ36" s="519">
        <f>'AT12A_KD-Replace-Districtwise'!E42</f>
        <v>2820</v>
      </c>
      <c r="AR36" s="519">
        <f>'AT12A_KD-Replace-Districtwise'!G42</f>
        <v>0</v>
      </c>
      <c r="AS36" s="519">
        <f>'AT12A_KD-Replace-Districtwise'!M42</f>
        <v>0</v>
      </c>
      <c r="AT36" s="519">
        <v>357</v>
      </c>
      <c r="AU36" s="521">
        <f t="shared" si="27"/>
        <v>17.850000000000001</v>
      </c>
    </row>
    <row r="37" spans="1:47" x14ac:dyDescent="0.2">
      <c r="A37" s="514">
        <f>AT3A_Schools_PS!A42</f>
        <v>33</v>
      </c>
      <c r="B37" s="515" t="str">
        <f>AT3A_Schools_PS!B42</f>
        <v>33-HAMEERPUR</v>
      </c>
      <c r="C37" s="517">
        <f>'AT4_enrolment vs availed_PY'!H42</f>
        <v>74241</v>
      </c>
      <c r="D37" s="517">
        <f>T5_PLAN_vs_PRFM_PS!D42</f>
        <v>43115</v>
      </c>
      <c r="E37" s="517">
        <f>T5_PLAN_vs_PRFM_PS!J42</f>
        <v>46906</v>
      </c>
      <c r="F37" s="517">
        <f>AT27_Req_FG_Pry!H42</f>
        <v>50199</v>
      </c>
      <c r="G37" s="517">
        <f>'AT4A_enrolment vs availed_UPY'!H42-'AT4A_enrolment vs availed_UPY'!F42</f>
        <v>39432</v>
      </c>
      <c r="H37" s="517">
        <f>T5A_PLAN_vs_PRFM_UPS!D42</f>
        <v>24055</v>
      </c>
      <c r="I37" s="517">
        <f>T5A_PLAN_vs_PRFM_UPS!J42</f>
        <v>23828</v>
      </c>
      <c r="J37" s="517">
        <f>AT27A_Req_FG_UPry!H42</f>
        <v>25968</v>
      </c>
      <c r="K37" s="517">
        <f>'AT4A_enrolment vs availed_UPY'!F42</f>
        <v>0</v>
      </c>
      <c r="L37" s="517">
        <f>T5B_PLAN_vs_PRFM_NCLP!D42</f>
        <v>0</v>
      </c>
      <c r="M37" s="517">
        <f>T5B_PLAN_vs_PRFM_NCLP!J42</f>
        <v>0</v>
      </c>
      <c r="N37" s="517">
        <f t="shared" si="24"/>
        <v>0</v>
      </c>
      <c r="O37" s="519">
        <f>T5_PLAN_vs_PRFM_PS!E42</f>
        <v>247</v>
      </c>
      <c r="P37" s="519">
        <f>T5_PLAN_vs_PRFM_PS!I42</f>
        <v>234</v>
      </c>
      <c r="Q37" s="519">
        <f>AT27_Req_FG_Pry!I42</f>
        <v>244</v>
      </c>
      <c r="R37" s="519">
        <f>T5A_PLAN_vs_PRFM_UPS!E42</f>
        <v>247</v>
      </c>
      <c r="S37" s="519">
        <f>T5A_PLAN_vs_PRFM_UPS!I42</f>
        <v>233</v>
      </c>
      <c r="T37" s="519">
        <f>AT27A_Req_FG_UPry!I42</f>
        <v>244</v>
      </c>
      <c r="U37" s="519">
        <f>T5B_PLAN_vs_PRFM_NCLP!E42</f>
        <v>310</v>
      </c>
      <c r="V37" s="519">
        <f>T5B_PLAN_vs_PRFM_NCLP!I42</f>
        <v>0</v>
      </c>
      <c r="W37" s="519">
        <f>AT27B_Req_FG_NCLP!D42</f>
        <v>309</v>
      </c>
      <c r="X37" s="519">
        <f>'AT-8_Hon_CCH_Pry'!C42</f>
        <v>1872</v>
      </c>
      <c r="Y37" s="519">
        <f>'AT-8_Hon_CCH_Pry'!D42</f>
        <v>1846</v>
      </c>
      <c r="Z37" s="519">
        <v>1849</v>
      </c>
      <c r="AA37" s="519">
        <f>'AT-8A_Hon_CCH_UPry'!C42</f>
        <v>990</v>
      </c>
      <c r="AB37" s="519">
        <f>'AT-8A_Hon_CCH_UPry'!D42</f>
        <v>989</v>
      </c>
      <c r="AC37" s="519">
        <v>990</v>
      </c>
      <c r="AD37" s="519">
        <f>'AT11A_KS-District wise'!C44</f>
        <v>941</v>
      </c>
      <c r="AE37" s="519">
        <f>'AT11A_KS-District wise'!F44</f>
        <v>910</v>
      </c>
      <c r="AF37" s="519">
        <f>'AT11A_KS-District wise'!H44</f>
        <v>0</v>
      </c>
      <c r="AG37" s="519">
        <f>'AT11A_KS-District wise'!N44</f>
        <v>0</v>
      </c>
      <c r="AH37" s="519">
        <f>AT_28_RqmtKitchen!AA42+AT_28_RqmtKitchen!AC42+AT_28_RqmtKitchen!AD42</f>
        <v>1</v>
      </c>
      <c r="AI37" s="519">
        <f t="shared" si="25"/>
        <v>0.71</v>
      </c>
      <c r="AJ37" s="519">
        <f>'AT12_KD-New-Districtwise'!C43</f>
        <v>1261</v>
      </c>
      <c r="AK37" s="519">
        <f>'AT12_KD-New-Districtwise'!E43</f>
        <v>1228</v>
      </c>
      <c r="AL37" s="519">
        <f>'AT12_KD-New-Districtwise'!G43</f>
        <v>0</v>
      </c>
      <c r="AM37" s="519">
        <f>'AT12_KD-New-Districtwise'!M43</f>
        <v>0</v>
      </c>
      <c r="AN37" s="519">
        <f>AT29_K_D!U42+AT29_K_D!V42+AT29_K_D!W42+AT29_K_D!Y42</f>
        <v>0</v>
      </c>
      <c r="AO37" s="521">
        <f t="shared" si="26"/>
        <v>0</v>
      </c>
      <c r="AP37" s="519">
        <f>'AT12A_KD-Replace-Districtwise'!C43</f>
        <v>1498</v>
      </c>
      <c r="AQ37" s="519">
        <f>'AT12A_KD-Replace-Districtwise'!E43</f>
        <v>1202</v>
      </c>
      <c r="AR37" s="519">
        <f>'AT12A_KD-Replace-Districtwise'!G43</f>
        <v>0</v>
      </c>
      <c r="AS37" s="519">
        <f>'AT12A_KD-Replace-Districtwise'!M43</f>
        <v>0</v>
      </c>
      <c r="AT37" s="519">
        <v>81</v>
      </c>
      <c r="AU37" s="521">
        <f t="shared" si="27"/>
        <v>4.05</v>
      </c>
    </row>
    <row r="38" spans="1:47" x14ac:dyDescent="0.2">
      <c r="A38" s="514">
        <f>AT3A_Schools_PS!A43</f>
        <v>34</v>
      </c>
      <c r="B38" s="515" t="str">
        <f>AT3A_Schools_PS!B43</f>
        <v>34-HARDOI</v>
      </c>
      <c r="C38" s="517">
        <f>'AT4_enrolment vs availed_PY'!H43</f>
        <v>349121</v>
      </c>
      <c r="D38" s="517">
        <f>T5_PLAN_vs_PRFM_PS!D43</f>
        <v>207457</v>
      </c>
      <c r="E38" s="517">
        <f>T5_PLAN_vs_PRFM_PS!J43</f>
        <v>206704</v>
      </c>
      <c r="F38" s="517">
        <f>AT27_Req_FG_Pry!H43</f>
        <v>247462</v>
      </c>
      <c r="G38" s="517">
        <f>'AT4A_enrolment vs availed_UPY'!H43-'AT4A_enrolment vs availed_UPY'!F43</f>
        <v>141433</v>
      </c>
      <c r="H38" s="517">
        <f>T5A_PLAN_vs_PRFM_UPS!D43</f>
        <v>76836</v>
      </c>
      <c r="I38" s="517">
        <f>T5A_PLAN_vs_PRFM_UPS!J43</f>
        <v>77488</v>
      </c>
      <c r="J38" s="517">
        <f>AT27A_Req_FG_UPry!H43</f>
        <v>85729</v>
      </c>
      <c r="K38" s="517">
        <f>'AT4A_enrolment vs availed_UPY'!F43</f>
        <v>0</v>
      </c>
      <c r="L38" s="517">
        <f>T5B_PLAN_vs_PRFM_NCLP!D43</f>
        <v>0</v>
      </c>
      <c r="M38" s="517">
        <f>T5B_PLAN_vs_PRFM_NCLP!J43</f>
        <v>0</v>
      </c>
      <c r="N38" s="517">
        <f t="shared" si="24"/>
        <v>0</v>
      </c>
      <c r="O38" s="519">
        <f>T5_PLAN_vs_PRFM_PS!E43</f>
        <v>247</v>
      </c>
      <c r="P38" s="519">
        <f>T5_PLAN_vs_PRFM_PS!I43</f>
        <v>229</v>
      </c>
      <c r="Q38" s="519">
        <f>AT27_Req_FG_Pry!I43</f>
        <v>244</v>
      </c>
      <c r="R38" s="519">
        <f>T5A_PLAN_vs_PRFM_UPS!E43</f>
        <v>247</v>
      </c>
      <c r="S38" s="519">
        <f>T5A_PLAN_vs_PRFM_UPS!I43</f>
        <v>229</v>
      </c>
      <c r="T38" s="519">
        <f>AT27A_Req_FG_UPry!I43</f>
        <v>244</v>
      </c>
      <c r="U38" s="519">
        <f>T5B_PLAN_vs_PRFM_NCLP!E43</f>
        <v>310</v>
      </c>
      <c r="V38" s="519">
        <f>T5B_PLAN_vs_PRFM_NCLP!I43</f>
        <v>0</v>
      </c>
      <c r="W38" s="519">
        <f>AT27B_Req_FG_NCLP!D43</f>
        <v>309</v>
      </c>
      <c r="X38" s="519">
        <f>'AT-8_Hon_CCH_Pry'!C43</f>
        <v>7943</v>
      </c>
      <c r="Y38" s="519">
        <f>'AT-8_Hon_CCH_Pry'!D43</f>
        <v>7943</v>
      </c>
      <c r="Z38" s="519">
        <v>7943</v>
      </c>
      <c r="AA38" s="519">
        <f>'AT-8A_Hon_CCH_UPry'!C43</f>
        <v>3013</v>
      </c>
      <c r="AB38" s="519">
        <f>'AT-8A_Hon_CCH_UPry'!D43</f>
        <v>3013</v>
      </c>
      <c r="AC38" s="519">
        <v>3013</v>
      </c>
      <c r="AD38" s="519">
        <f>'AT11A_KS-District wise'!C45</f>
        <v>3140</v>
      </c>
      <c r="AE38" s="519">
        <f>'AT11A_KS-District wise'!F45</f>
        <v>2914</v>
      </c>
      <c r="AF38" s="519">
        <f>'AT11A_KS-District wise'!H45</f>
        <v>0</v>
      </c>
      <c r="AG38" s="519">
        <f>'AT11A_KS-District wise'!N45</f>
        <v>0</v>
      </c>
      <c r="AH38" s="519">
        <f>AT_28_RqmtKitchen!AA43+AT_28_RqmtKitchen!AC43+AT_28_RqmtKitchen!AD43</f>
        <v>0</v>
      </c>
      <c r="AI38" s="519">
        <f t="shared" si="25"/>
        <v>0</v>
      </c>
      <c r="AJ38" s="519">
        <f>'AT12_KD-New-Districtwise'!C44</f>
        <v>4699</v>
      </c>
      <c r="AK38" s="519">
        <f>'AT12_KD-New-Districtwise'!E44</f>
        <v>4341</v>
      </c>
      <c r="AL38" s="519">
        <f>'AT12_KD-New-Districtwise'!G44</f>
        <v>0</v>
      </c>
      <c r="AM38" s="519">
        <f>'AT12_KD-New-Districtwise'!M44</f>
        <v>0</v>
      </c>
      <c r="AN38" s="519">
        <f>AT29_K_D!U43+AT29_K_D!V43+AT29_K_D!W43+AT29_K_D!Y43</f>
        <v>0</v>
      </c>
      <c r="AO38" s="521">
        <f t="shared" si="26"/>
        <v>0</v>
      </c>
      <c r="AP38" s="519">
        <f>'AT12A_KD-Replace-Districtwise'!C44</f>
        <v>3438</v>
      </c>
      <c r="AQ38" s="519">
        <f>'AT12A_KD-Replace-Districtwise'!E44</f>
        <v>3438</v>
      </c>
      <c r="AR38" s="519">
        <f>'AT12A_KD-Replace-Districtwise'!G44</f>
        <v>0</v>
      </c>
      <c r="AS38" s="519">
        <f>'AT12A_KD-Replace-Districtwise'!M44</f>
        <v>0</v>
      </c>
      <c r="AT38" s="519">
        <v>524</v>
      </c>
      <c r="AU38" s="521">
        <f t="shared" si="27"/>
        <v>26.2</v>
      </c>
    </row>
    <row r="39" spans="1:47" x14ac:dyDescent="0.2">
      <c r="A39" s="514">
        <f>AT3A_Schools_PS!A44</f>
        <v>35</v>
      </c>
      <c r="B39" s="515" t="str">
        <f>AT3A_Schools_PS!B44</f>
        <v>35-HATHRAS</v>
      </c>
      <c r="C39" s="517">
        <f>'AT4_enrolment vs availed_PY'!H44</f>
        <v>91190</v>
      </c>
      <c r="D39" s="517">
        <f>T5_PLAN_vs_PRFM_PS!D44</f>
        <v>49020</v>
      </c>
      <c r="E39" s="517">
        <f>T5_PLAN_vs_PRFM_PS!J44</f>
        <v>50194</v>
      </c>
      <c r="F39" s="517">
        <f>AT27_Req_FG_Pry!H44</f>
        <v>58052</v>
      </c>
      <c r="G39" s="517">
        <f>'AT4A_enrolment vs availed_UPY'!H44-'AT4A_enrolment vs availed_UPY'!F44</f>
        <v>46159</v>
      </c>
      <c r="H39" s="517">
        <f>T5A_PLAN_vs_PRFM_UPS!D44</f>
        <v>21906</v>
      </c>
      <c r="I39" s="517">
        <f>T5A_PLAN_vs_PRFM_UPS!J44</f>
        <v>21595</v>
      </c>
      <c r="J39" s="517">
        <f>AT27A_Req_FG_UPry!H44</f>
        <v>24801</v>
      </c>
      <c r="K39" s="517">
        <f>'AT4A_enrolment vs availed_UPY'!F44</f>
        <v>0</v>
      </c>
      <c r="L39" s="517">
        <f>T5B_PLAN_vs_PRFM_NCLP!D44</f>
        <v>0</v>
      </c>
      <c r="M39" s="517">
        <f>T5B_PLAN_vs_PRFM_NCLP!J44</f>
        <v>0</v>
      </c>
      <c r="N39" s="517">
        <f t="shared" si="24"/>
        <v>0</v>
      </c>
      <c r="O39" s="519">
        <f>T5_PLAN_vs_PRFM_PS!E44</f>
        <v>247</v>
      </c>
      <c r="P39" s="519">
        <f>T5_PLAN_vs_PRFM_PS!I44</f>
        <v>230</v>
      </c>
      <c r="Q39" s="519">
        <f>AT27_Req_FG_Pry!I44</f>
        <v>244</v>
      </c>
      <c r="R39" s="519">
        <f>T5A_PLAN_vs_PRFM_UPS!E44</f>
        <v>247</v>
      </c>
      <c r="S39" s="519">
        <f>T5A_PLAN_vs_PRFM_UPS!I44</f>
        <v>229</v>
      </c>
      <c r="T39" s="519">
        <f>AT27A_Req_FG_UPry!I44</f>
        <v>244</v>
      </c>
      <c r="U39" s="519">
        <f>T5B_PLAN_vs_PRFM_NCLP!E44</f>
        <v>310</v>
      </c>
      <c r="V39" s="519">
        <f>T5B_PLAN_vs_PRFM_NCLP!I44</f>
        <v>0</v>
      </c>
      <c r="W39" s="519">
        <f>AT27B_Req_FG_NCLP!D44</f>
        <v>309</v>
      </c>
      <c r="X39" s="519">
        <f>'AT-8_Hon_CCH_Pry'!C44</f>
        <v>1832</v>
      </c>
      <c r="Y39" s="519">
        <f>'AT-8_Hon_CCH_Pry'!D44</f>
        <v>1992</v>
      </c>
      <c r="Z39" s="519">
        <v>2359</v>
      </c>
      <c r="AA39" s="519">
        <f>'AT-8A_Hon_CCH_UPry'!C44</f>
        <v>795</v>
      </c>
      <c r="AB39" s="519">
        <f>'AT-8A_Hon_CCH_UPry'!D44</f>
        <v>857</v>
      </c>
      <c r="AC39" s="519">
        <v>1015</v>
      </c>
      <c r="AD39" s="519">
        <f>'AT11A_KS-District wise'!C46</f>
        <v>844</v>
      </c>
      <c r="AE39" s="519">
        <f>'AT11A_KS-District wise'!F46</f>
        <v>844</v>
      </c>
      <c r="AF39" s="519">
        <f>'AT11A_KS-District wise'!H46</f>
        <v>0</v>
      </c>
      <c r="AG39" s="519">
        <f>'AT11A_KS-District wise'!N46</f>
        <v>0</v>
      </c>
      <c r="AH39" s="519">
        <f>AT_28_RqmtKitchen!AA44+AT_28_RqmtKitchen!AC44+AT_28_RqmtKitchen!AD44</f>
        <v>0</v>
      </c>
      <c r="AI39" s="519">
        <f t="shared" si="25"/>
        <v>0</v>
      </c>
      <c r="AJ39" s="519">
        <f>'AT12_KD-New-Districtwise'!C45</f>
        <v>1690</v>
      </c>
      <c r="AK39" s="519">
        <f>'AT12_KD-New-Districtwise'!E45</f>
        <v>1598</v>
      </c>
      <c r="AL39" s="519">
        <f>'AT12_KD-New-Districtwise'!G45</f>
        <v>0</v>
      </c>
      <c r="AM39" s="519">
        <f>'AT12_KD-New-Districtwise'!M45</f>
        <v>0</v>
      </c>
      <c r="AN39" s="519">
        <f>AT29_K_D!U44+AT29_K_D!V44+AT29_K_D!W44+AT29_K_D!Y44</f>
        <v>1</v>
      </c>
      <c r="AO39" s="521">
        <f t="shared" si="26"/>
        <v>0.05</v>
      </c>
      <c r="AP39" s="519">
        <f>'AT12A_KD-Replace-Districtwise'!C45</f>
        <v>1312</v>
      </c>
      <c r="AQ39" s="519">
        <f>'AT12A_KD-Replace-Districtwise'!E45</f>
        <v>373</v>
      </c>
      <c r="AR39" s="519">
        <f>'AT12A_KD-Replace-Districtwise'!G45</f>
        <v>0</v>
      </c>
      <c r="AS39" s="519">
        <f>'AT12A_KD-Replace-Districtwise'!M45</f>
        <v>0</v>
      </c>
      <c r="AT39" s="519">
        <v>248</v>
      </c>
      <c r="AU39" s="521">
        <f t="shared" si="27"/>
        <v>12.4</v>
      </c>
    </row>
    <row r="40" spans="1:47" x14ac:dyDescent="0.2">
      <c r="A40" s="514">
        <f>AT3A_Schools_PS!A45</f>
        <v>36</v>
      </c>
      <c r="B40" s="515" t="str">
        <f>AT3A_Schools_PS!B45</f>
        <v>36-ITAWAH</v>
      </c>
      <c r="C40" s="517">
        <f>'AT4_enrolment vs availed_PY'!H45</f>
        <v>80373</v>
      </c>
      <c r="D40" s="517">
        <f>T5_PLAN_vs_PRFM_PS!D45</f>
        <v>53637</v>
      </c>
      <c r="E40" s="517">
        <f>T5_PLAN_vs_PRFM_PS!J45</f>
        <v>52516</v>
      </c>
      <c r="F40" s="517">
        <f>AT27_Req_FG_Pry!H45</f>
        <v>56902</v>
      </c>
      <c r="G40" s="517">
        <f>'AT4A_enrolment vs availed_UPY'!H45-'AT4A_enrolment vs availed_UPY'!F45</f>
        <v>43530</v>
      </c>
      <c r="H40" s="517">
        <f>T5A_PLAN_vs_PRFM_UPS!D45</f>
        <v>29397</v>
      </c>
      <c r="I40" s="517">
        <f>T5A_PLAN_vs_PRFM_UPS!J45</f>
        <v>26576</v>
      </c>
      <c r="J40" s="517">
        <f>AT27A_Req_FG_UPry!H45</f>
        <v>29599</v>
      </c>
      <c r="K40" s="517">
        <f>'AT4A_enrolment vs availed_UPY'!F45</f>
        <v>0</v>
      </c>
      <c r="L40" s="517">
        <f>T5B_PLAN_vs_PRFM_NCLP!D45</f>
        <v>0</v>
      </c>
      <c r="M40" s="517">
        <f>T5B_PLAN_vs_PRFM_NCLP!J45</f>
        <v>0</v>
      </c>
      <c r="N40" s="517">
        <f t="shared" si="24"/>
        <v>0</v>
      </c>
      <c r="O40" s="519">
        <f>T5_PLAN_vs_PRFM_PS!E45</f>
        <v>247</v>
      </c>
      <c r="P40" s="519">
        <f>T5_PLAN_vs_PRFM_PS!I45</f>
        <v>229</v>
      </c>
      <c r="Q40" s="519">
        <f>AT27_Req_FG_Pry!I45</f>
        <v>244</v>
      </c>
      <c r="R40" s="519">
        <f>T5A_PLAN_vs_PRFM_UPS!E45</f>
        <v>247</v>
      </c>
      <c r="S40" s="519">
        <f>T5A_PLAN_vs_PRFM_UPS!I45</f>
        <v>229</v>
      </c>
      <c r="T40" s="519">
        <f>AT27A_Req_FG_UPry!I45</f>
        <v>244</v>
      </c>
      <c r="U40" s="519">
        <f>T5B_PLAN_vs_PRFM_NCLP!E45</f>
        <v>310</v>
      </c>
      <c r="V40" s="519">
        <f>T5B_PLAN_vs_PRFM_NCLP!I45</f>
        <v>0</v>
      </c>
      <c r="W40" s="519">
        <f>AT27B_Req_FG_NCLP!D45</f>
        <v>309</v>
      </c>
      <c r="X40" s="519">
        <f>'AT-8_Hon_CCH_Pry'!C45</f>
        <v>2520</v>
      </c>
      <c r="Y40" s="519">
        <f>'AT-8_Hon_CCH_Pry'!D45</f>
        <v>2520</v>
      </c>
      <c r="Z40" s="519">
        <v>2520</v>
      </c>
      <c r="AA40" s="519">
        <f>'AT-8A_Hon_CCH_UPry'!C45</f>
        <v>1300</v>
      </c>
      <c r="AB40" s="519">
        <f>'AT-8A_Hon_CCH_UPry'!D45</f>
        <v>1300</v>
      </c>
      <c r="AC40" s="519">
        <v>1300</v>
      </c>
      <c r="AD40" s="519">
        <f>'AT11A_KS-District wise'!C47</f>
        <v>1559</v>
      </c>
      <c r="AE40" s="519">
        <f>'AT11A_KS-District wise'!F47</f>
        <v>1459</v>
      </c>
      <c r="AF40" s="519">
        <f>'AT11A_KS-District wise'!H47</f>
        <v>0</v>
      </c>
      <c r="AG40" s="519">
        <f>'AT11A_KS-District wise'!N47</f>
        <v>0</v>
      </c>
      <c r="AH40" s="519">
        <f>AT_28_RqmtKitchen!AA45+AT_28_RqmtKitchen!AC45+AT_28_RqmtKitchen!AD45</f>
        <v>1</v>
      </c>
      <c r="AI40" s="519">
        <f t="shared" si="25"/>
        <v>0.71</v>
      </c>
      <c r="AJ40" s="519">
        <f>'AT12_KD-New-Districtwise'!C46</f>
        <v>2010</v>
      </c>
      <c r="AK40" s="519">
        <f>'AT12_KD-New-Districtwise'!E46</f>
        <v>1971</v>
      </c>
      <c r="AL40" s="519">
        <f>'AT12_KD-New-Districtwise'!G46</f>
        <v>0</v>
      </c>
      <c r="AM40" s="519">
        <f>'AT12_KD-New-Districtwise'!M46</f>
        <v>0</v>
      </c>
      <c r="AN40" s="519">
        <f>AT29_K_D!U45+AT29_K_D!V45+AT29_K_D!W45+AT29_K_D!Y45</f>
        <v>1</v>
      </c>
      <c r="AO40" s="521">
        <f t="shared" si="26"/>
        <v>0.05</v>
      </c>
      <c r="AP40" s="519">
        <f>'AT12A_KD-Replace-Districtwise'!C46</f>
        <v>1722</v>
      </c>
      <c r="AQ40" s="519">
        <f>'AT12A_KD-Replace-Districtwise'!E46</f>
        <v>1722</v>
      </c>
      <c r="AR40" s="519">
        <f>'AT12A_KD-Replace-Districtwise'!G46</f>
        <v>0</v>
      </c>
      <c r="AS40" s="519">
        <f>'AT12A_KD-Replace-Districtwise'!M46</f>
        <v>0</v>
      </c>
      <c r="AT40" s="519">
        <v>150</v>
      </c>
      <c r="AU40" s="521">
        <f t="shared" si="27"/>
        <v>7.5</v>
      </c>
    </row>
    <row r="41" spans="1:47" x14ac:dyDescent="0.2">
      <c r="A41" s="514">
        <f>AT3A_Schools_PS!A46</f>
        <v>37</v>
      </c>
      <c r="B41" s="515" t="str">
        <f>AT3A_Schools_PS!B46</f>
        <v>37-J.P. NAGAR</v>
      </c>
      <c r="C41" s="517">
        <f>'AT4_enrolment vs availed_PY'!H46</f>
        <v>82802</v>
      </c>
      <c r="D41" s="517">
        <f>T5_PLAN_vs_PRFM_PS!D46</f>
        <v>50187</v>
      </c>
      <c r="E41" s="517">
        <f>T5_PLAN_vs_PRFM_PS!J46</f>
        <v>50408</v>
      </c>
      <c r="F41" s="517">
        <f>AT27_Req_FG_Pry!H46</f>
        <v>54011</v>
      </c>
      <c r="G41" s="517">
        <f>'AT4A_enrolment vs availed_UPY'!H46-'AT4A_enrolment vs availed_UPY'!F46</f>
        <v>40949</v>
      </c>
      <c r="H41" s="517">
        <f>T5A_PLAN_vs_PRFM_UPS!D46</f>
        <v>25941</v>
      </c>
      <c r="I41" s="517">
        <f>T5A_PLAN_vs_PRFM_UPS!J46</f>
        <v>24126</v>
      </c>
      <c r="J41" s="517">
        <f>AT27A_Req_FG_UPry!H46</f>
        <v>25280</v>
      </c>
      <c r="K41" s="517">
        <f>'AT4A_enrolment vs availed_UPY'!F46</f>
        <v>0</v>
      </c>
      <c r="L41" s="517">
        <f>T5B_PLAN_vs_PRFM_NCLP!D46</f>
        <v>0</v>
      </c>
      <c r="M41" s="517">
        <f>T5B_PLAN_vs_PRFM_NCLP!J46</f>
        <v>0</v>
      </c>
      <c r="N41" s="517">
        <f t="shared" si="24"/>
        <v>0</v>
      </c>
      <c r="O41" s="519">
        <f>T5_PLAN_vs_PRFM_PS!E46</f>
        <v>247</v>
      </c>
      <c r="P41" s="519">
        <f>T5_PLAN_vs_PRFM_PS!I46</f>
        <v>232</v>
      </c>
      <c r="Q41" s="519">
        <f>AT27_Req_FG_Pry!I46</f>
        <v>244</v>
      </c>
      <c r="R41" s="519">
        <f>T5A_PLAN_vs_PRFM_UPS!E46</f>
        <v>247</v>
      </c>
      <c r="S41" s="519">
        <f>T5A_PLAN_vs_PRFM_UPS!I46</f>
        <v>232</v>
      </c>
      <c r="T41" s="519">
        <f>AT27A_Req_FG_UPry!I46</f>
        <v>244</v>
      </c>
      <c r="U41" s="519">
        <f>T5B_PLAN_vs_PRFM_NCLP!E46</f>
        <v>310</v>
      </c>
      <c r="V41" s="519">
        <f>T5B_PLAN_vs_PRFM_NCLP!I46</f>
        <v>0</v>
      </c>
      <c r="W41" s="519">
        <f>AT27B_Req_FG_NCLP!D46</f>
        <v>309</v>
      </c>
      <c r="X41" s="519">
        <f>'AT-8_Hon_CCH_Pry'!C46</f>
        <v>2204</v>
      </c>
      <c r="Y41" s="519">
        <f>'AT-8_Hon_CCH_Pry'!D46</f>
        <v>2204</v>
      </c>
      <c r="Z41" s="519">
        <v>2294</v>
      </c>
      <c r="AA41" s="519">
        <f>'AT-8A_Hon_CCH_UPry'!C46</f>
        <v>867</v>
      </c>
      <c r="AB41" s="519">
        <f>'AT-8A_Hon_CCH_UPry'!D46</f>
        <v>867</v>
      </c>
      <c r="AC41" s="519">
        <v>902</v>
      </c>
      <c r="AD41" s="519">
        <f>'AT11A_KS-District wise'!C48</f>
        <v>1166</v>
      </c>
      <c r="AE41" s="519">
        <f>'AT11A_KS-District wise'!F48</f>
        <v>1166</v>
      </c>
      <c r="AF41" s="519">
        <f>'AT11A_KS-District wise'!H48</f>
        <v>0</v>
      </c>
      <c r="AG41" s="519">
        <f>'AT11A_KS-District wise'!N48</f>
        <v>0</v>
      </c>
      <c r="AH41" s="519">
        <f>AT_28_RqmtKitchen!AA46+AT_28_RqmtKitchen!AC46+AT_28_RqmtKitchen!AD46</f>
        <v>1</v>
      </c>
      <c r="AI41" s="519">
        <f t="shared" si="25"/>
        <v>0.71</v>
      </c>
      <c r="AJ41" s="519">
        <f>'AT12_KD-New-Districtwise'!C47</f>
        <v>1646</v>
      </c>
      <c r="AK41" s="519">
        <f>'AT12_KD-New-Districtwise'!E47</f>
        <v>1614</v>
      </c>
      <c r="AL41" s="519">
        <f>'AT12_KD-New-Districtwise'!G47</f>
        <v>0</v>
      </c>
      <c r="AM41" s="519">
        <f>'AT12_KD-New-Districtwise'!M47</f>
        <v>0</v>
      </c>
      <c r="AN41" s="519">
        <f>AT29_K_D!U46+AT29_K_D!V46+AT29_K_D!W46+AT29_K_D!Y46</f>
        <v>0</v>
      </c>
      <c r="AO41" s="521">
        <f t="shared" si="26"/>
        <v>0</v>
      </c>
      <c r="AP41" s="519">
        <f>'AT12A_KD-Replace-Districtwise'!C47</f>
        <v>1439</v>
      </c>
      <c r="AQ41" s="519">
        <f>'AT12A_KD-Replace-Districtwise'!E47</f>
        <v>1041</v>
      </c>
      <c r="AR41" s="519">
        <f>'AT12A_KD-Replace-Districtwise'!G47</f>
        <v>0</v>
      </c>
      <c r="AS41" s="519">
        <f>'AT12A_KD-Replace-Districtwise'!M47</f>
        <v>0</v>
      </c>
      <c r="AT41" s="519">
        <v>164</v>
      </c>
      <c r="AU41" s="521">
        <f t="shared" si="27"/>
        <v>8.1999999999999993</v>
      </c>
    </row>
    <row r="42" spans="1:47" x14ac:dyDescent="0.2">
      <c r="A42" s="514">
        <f>AT3A_Schools_PS!A47</f>
        <v>38</v>
      </c>
      <c r="B42" s="515" t="str">
        <f>AT3A_Schools_PS!B47</f>
        <v>38-JALAUN</v>
      </c>
      <c r="C42" s="517">
        <f>'AT4_enrolment vs availed_PY'!H47</f>
        <v>89769</v>
      </c>
      <c r="D42" s="517">
        <f>T5_PLAN_vs_PRFM_PS!D47</f>
        <v>52512</v>
      </c>
      <c r="E42" s="517">
        <f>T5_PLAN_vs_PRFM_PS!J47</f>
        <v>52334</v>
      </c>
      <c r="F42" s="517">
        <f>AT27_Req_FG_Pry!H47</f>
        <v>57717</v>
      </c>
      <c r="G42" s="517">
        <f>'AT4A_enrolment vs availed_UPY'!H47-'AT4A_enrolment vs availed_UPY'!F47</f>
        <v>47412</v>
      </c>
      <c r="H42" s="517">
        <f>T5A_PLAN_vs_PRFM_UPS!D47</f>
        <v>27568</v>
      </c>
      <c r="I42" s="517">
        <f>T5A_PLAN_vs_PRFM_UPS!J47</f>
        <v>27201</v>
      </c>
      <c r="J42" s="517">
        <f>AT27A_Req_FG_UPry!H47</f>
        <v>31407</v>
      </c>
      <c r="K42" s="517">
        <f>'AT4A_enrolment vs availed_UPY'!F47</f>
        <v>0</v>
      </c>
      <c r="L42" s="517">
        <f>T5B_PLAN_vs_PRFM_NCLP!D47</f>
        <v>0</v>
      </c>
      <c r="M42" s="517">
        <f>T5B_PLAN_vs_PRFM_NCLP!J47</f>
        <v>0</v>
      </c>
      <c r="N42" s="517">
        <f t="shared" si="24"/>
        <v>0</v>
      </c>
      <c r="O42" s="519">
        <f>T5_PLAN_vs_PRFM_PS!E47</f>
        <v>247</v>
      </c>
      <c r="P42" s="519">
        <f>T5_PLAN_vs_PRFM_PS!I47</f>
        <v>236</v>
      </c>
      <c r="Q42" s="519">
        <f>AT27_Req_FG_Pry!I47</f>
        <v>244</v>
      </c>
      <c r="R42" s="519">
        <f>T5A_PLAN_vs_PRFM_UPS!E47</f>
        <v>247</v>
      </c>
      <c r="S42" s="519">
        <f>T5A_PLAN_vs_PRFM_UPS!I47</f>
        <v>236</v>
      </c>
      <c r="T42" s="519">
        <f>AT27A_Req_FG_UPry!I47</f>
        <v>244</v>
      </c>
      <c r="U42" s="519">
        <f>T5B_PLAN_vs_PRFM_NCLP!E47</f>
        <v>310</v>
      </c>
      <c r="V42" s="519">
        <f>T5B_PLAN_vs_PRFM_NCLP!I47</f>
        <v>0</v>
      </c>
      <c r="W42" s="519">
        <f>AT27B_Req_FG_NCLP!D47</f>
        <v>309</v>
      </c>
      <c r="X42" s="519">
        <f>'AT-8_Hon_CCH_Pry'!C47</f>
        <v>2577</v>
      </c>
      <c r="Y42" s="519">
        <f>'AT-8_Hon_CCH_Pry'!D47</f>
        <v>2529</v>
      </c>
      <c r="Z42" s="519">
        <v>2532</v>
      </c>
      <c r="AA42" s="519">
        <f>'AT-8A_Hon_CCH_UPry'!C47</f>
        <v>1331</v>
      </c>
      <c r="AB42" s="519">
        <f>'AT-8A_Hon_CCH_UPry'!D47</f>
        <v>1346</v>
      </c>
      <c r="AC42" s="519">
        <v>1347</v>
      </c>
      <c r="AD42" s="519">
        <f>'AT11A_KS-District wise'!C49</f>
        <v>1493</v>
      </c>
      <c r="AE42" s="519">
        <f>'AT11A_KS-District wise'!F49</f>
        <v>1493</v>
      </c>
      <c r="AF42" s="519">
        <f>'AT11A_KS-District wise'!H49</f>
        <v>0</v>
      </c>
      <c r="AG42" s="519">
        <f>'AT11A_KS-District wise'!N49</f>
        <v>0</v>
      </c>
      <c r="AH42" s="519">
        <f>AT_28_RqmtKitchen!AA47+AT_28_RqmtKitchen!AC47+AT_28_RqmtKitchen!AD47</f>
        <v>0</v>
      </c>
      <c r="AI42" s="519">
        <f t="shared" si="25"/>
        <v>0</v>
      </c>
      <c r="AJ42" s="519">
        <f>'AT12_KD-New-Districtwise'!C48</f>
        <v>1935</v>
      </c>
      <c r="AK42" s="519">
        <f>'AT12_KD-New-Districtwise'!E48</f>
        <v>1927</v>
      </c>
      <c r="AL42" s="519">
        <f>'AT12_KD-New-Districtwise'!G48</f>
        <v>0</v>
      </c>
      <c r="AM42" s="519">
        <f>'AT12_KD-New-Districtwise'!M48</f>
        <v>0</v>
      </c>
      <c r="AN42" s="519">
        <f>AT29_K_D!U47+AT29_K_D!V47+AT29_K_D!W47+AT29_K_D!Y47</f>
        <v>34</v>
      </c>
      <c r="AO42" s="521">
        <f t="shared" si="26"/>
        <v>1.7</v>
      </c>
      <c r="AP42" s="519">
        <f>'AT12A_KD-Replace-Districtwise'!C48</f>
        <v>1751</v>
      </c>
      <c r="AQ42" s="519">
        <f>'AT12A_KD-Replace-Districtwise'!E48</f>
        <v>1751</v>
      </c>
      <c r="AR42" s="519">
        <f>'AT12A_KD-Replace-Districtwise'!G48</f>
        <v>0</v>
      </c>
      <c r="AS42" s="519">
        <f>'AT12A_KD-Replace-Districtwise'!M48</f>
        <v>0</v>
      </c>
      <c r="AT42" s="519">
        <v>156</v>
      </c>
      <c r="AU42" s="521">
        <f t="shared" si="27"/>
        <v>7.8</v>
      </c>
    </row>
    <row r="43" spans="1:47" x14ac:dyDescent="0.2">
      <c r="A43" s="514">
        <f>AT3A_Schools_PS!A48</f>
        <v>39</v>
      </c>
      <c r="B43" s="515" t="str">
        <f>AT3A_Schools_PS!B48</f>
        <v>39-JAUNPUR</v>
      </c>
      <c r="C43" s="517">
        <f>'AT4_enrolment vs availed_PY'!H48</f>
        <v>298613</v>
      </c>
      <c r="D43" s="517">
        <f>T5_PLAN_vs_PRFM_PS!D48</f>
        <v>169099</v>
      </c>
      <c r="E43" s="517">
        <f>T5_PLAN_vs_PRFM_PS!J48</f>
        <v>168576</v>
      </c>
      <c r="F43" s="517">
        <f>AT27_Req_FG_Pry!H48</f>
        <v>187361</v>
      </c>
      <c r="G43" s="517">
        <f>'AT4A_enrolment vs availed_UPY'!H48-'AT4A_enrolment vs availed_UPY'!F48</f>
        <v>150591</v>
      </c>
      <c r="H43" s="517">
        <f>T5A_PLAN_vs_PRFM_UPS!D48</f>
        <v>82732</v>
      </c>
      <c r="I43" s="517">
        <f>T5A_PLAN_vs_PRFM_UPS!J48</f>
        <v>74294</v>
      </c>
      <c r="J43" s="517">
        <f>AT27A_Req_FG_UPry!H48</f>
        <v>86272</v>
      </c>
      <c r="K43" s="517">
        <f>'AT4A_enrolment vs availed_UPY'!F48</f>
        <v>0</v>
      </c>
      <c r="L43" s="517">
        <f>T5B_PLAN_vs_PRFM_NCLP!D48</f>
        <v>0</v>
      </c>
      <c r="M43" s="517">
        <f>T5B_PLAN_vs_PRFM_NCLP!J48</f>
        <v>0</v>
      </c>
      <c r="N43" s="517">
        <f t="shared" si="24"/>
        <v>0</v>
      </c>
      <c r="O43" s="519">
        <f>T5_PLAN_vs_PRFM_PS!E48</f>
        <v>247</v>
      </c>
      <c r="P43" s="519">
        <f>T5_PLAN_vs_PRFM_PS!I48</f>
        <v>228</v>
      </c>
      <c r="Q43" s="519">
        <f>AT27_Req_FG_Pry!I48</f>
        <v>244</v>
      </c>
      <c r="R43" s="519">
        <f>T5A_PLAN_vs_PRFM_UPS!E48</f>
        <v>247</v>
      </c>
      <c r="S43" s="519">
        <f>T5A_PLAN_vs_PRFM_UPS!I48</f>
        <v>228</v>
      </c>
      <c r="T43" s="519">
        <f>AT27A_Req_FG_UPry!I48</f>
        <v>244</v>
      </c>
      <c r="U43" s="519">
        <f>T5B_PLAN_vs_PRFM_NCLP!E48</f>
        <v>310</v>
      </c>
      <c r="V43" s="519">
        <f>T5B_PLAN_vs_PRFM_NCLP!I48</f>
        <v>0</v>
      </c>
      <c r="W43" s="519">
        <f>AT27B_Req_FG_NCLP!D48</f>
        <v>309</v>
      </c>
      <c r="X43" s="519">
        <f>'AT-8_Hon_CCH_Pry'!C48</f>
        <v>6524</v>
      </c>
      <c r="Y43" s="519">
        <f>'AT-8_Hon_CCH_Pry'!D48</f>
        <v>6396</v>
      </c>
      <c r="Z43" s="519">
        <v>6396</v>
      </c>
      <c r="AA43" s="519">
        <f>'AT-8A_Hon_CCH_UPry'!C48</f>
        <v>2973</v>
      </c>
      <c r="AB43" s="519">
        <f>'AT-8A_Hon_CCH_UPry'!D48</f>
        <v>2957</v>
      </c>
      <c r="AC43" s="519">
        <v>2957</v>
      </c>
      <c r="AD43" s="519">
        <f>'AT11A_KS-District wise'!C50</f>
        <v>2691</v>
      </c>
      <c r="AE43" s="519">
        <f>'AT11A_KS-District wise'!F50</f>
        <v>2691</v>
      </c>
      <c r="AF43" s="519">
        <f>'AT11A_KS-District wise'!H50</f>
        <v>0</v>
      </c>
      <c r="AG43" s="519">
        <f>'AT11A_KS-District wise'!N50</f>
        <v>0</v>
      </c>
      <c r="AH43" s="519">
        <f>AT_28_RqmtKitchen!AA48+AT_28_RqmtKitchen!AC48+AT_28_RqmtKitchen!AD48</f>
        <v>0</v>
      </c>
      <c r="AI43" s="519">
        <f t="shared" si="25"/>
        <v>0</v>
      </c>
      <c r="AJ43" s="519">
        <f>'AT12_KD-New-Districtwise'!C49</f>
        <v>3785</v>
      </c>
      <c r="AK43" s="519">
        <f>'AT12_KD-New-Districtwise'!E49</f>
        <v>3549</v>
      </c>
      <c r="AL43" s="519">
        <f>'AT12_KD-New-Districtwise'!G49</f>
        <v>0</v>
      </c>
      <c r="AM43" s="519">
        <f>'AT12_KD-New-Districtwise'!M49</f>
        <v>0</v>
      </c>
      <c r="AN43" s="519">
        <f>AT29_K_D!U48+AT29_K_D!V48+AT29_K_D!W48+AT29_K_D!Y48</f>
        <v>0</v>
      </c>
      <c r="AO43" s="521">
        <f t="shared" si="26"/>
        <v>0</v>
      </c>
      <c r="AP43" s="519">
        <f>'AT12A_KD-Replace-Districtwise'!C49</f>
        <v>3053</v>
      </c>
      <c r="AQ43" s="519">
        <f>'AT12A_KD-Replace-Districtwise'!E49</f>
        <v>3053</v>
      </c>
      <c r="AR43" s="519">
        <f>'AT12A_KD-Replace-Districtwise'!G49</f>
        <v>0</v>
      </c>
      <c r="AS43" s="519">
        <f>'AT12A_KD-Replace-Districtwise'!M49</f>
        <v>0</v>
      </c>
      <c r="AT43" s="519">
        <v>439</v>
      </c>
      <c r="AU43" s="521">
        <f t="shared" si="27"/>
        <v>21.95</v>
      </c>
    </row>
    <row r="44" spans="1:47" x14ac:dyDescent="0.2">
      <c r="A44" s="514">
        <f>AT3A_Schools_PS!A49</f>
        <v>40</v>
      </c>
      <c r="B44" s="515" t="str">
        <f>AT3A_Schools_PS!B49</f>
        <v>40-JHANSI</v>
      </c>
      <c r="C44" s="517">
        <f>'AT4_enrolment vs availed_PY'!H49</f>
        <v>94487</v>
      </c>
      <c r="D44" s="517">
        <f>T5_PLAN_vs_PRFM_PS!D49</f>
        <v>61077</v>
      </c>
      <c r="E44" s="517">
        <f>T5_PLAN_vs_PRFM_PS!J49</f>
        <v>58112</v>
      </c>
      <c r="F44" s="517">
        <f>AT27_Req_FG_Pry!H49</f>
        <v>63226</v>
      </c>
      <c r="G44" s="517">
        <f>'AT4A_enrolment vs availed_UPY'!H49-'AT4A_enrolment vs availed_UPY'!F49</f>
        <v>53857</v>
      </c>
      <c r="H44" s="517">
        <f>T5A_PLAN_vs_PRFM_UPS!D49</f>
        <v>33531</v>
      </c>
      <c r="I44" s="517">
        <f>T5A_PLAN_vs_PRFM_UPS!J49</f>
        <v>31732</v>
      </c>
      <c r="J44" s="517">
        <f>AT27A_Req_FG_UPry!H49</f>
        <v>34921</v>
      </c>
      <c r="K44" s="517">
        <f>'AT4A_enrolment vs availed_UPY'!F49</f>
        <v>0</v>
      </c>
      <c r="L44" s="517">
        <f>T5B_PLAN_vs_PRFM_NCLP!D49</f>
        <v>0</v>
      </c>
      <c r="M44" s="517">
        <f>T5B_PLAN_vs_PRFM_NCLP!J49</f>
        <v>0</v>
      </c>
      <c r="N44" s="517">
        <f t="shared" si="24"/>
        <v>0</v>
      </c>
      <c r="O44" s="519">
        <f>T5_PLAN_vs_PRFM_PS!E49</f>
        <v>247</v>
      </c>
      <c r="P44" s="519">
        <f>T5_PLAN_vs_PRFM_PS!I49</f>
        <v>238</v>
      </c>
      <c r="Q44" s="519">
        <f>AT27_Req_FG_Pry!I49</f>
        <v>244</v>
      </c>
      <c r="R44" s="519">
        <f>T5A_PLAN_vs_PRFM_UPS!E49</f>
        <v>247</v>
      </c>
      <c r="S44" s="519">
        <f>T5A_PLAN_vs_PRFM_UPS!I49</f>
        <v>236</v>
      </c>
      <c r="T44" s="519">
        <f>AT27A_Req_FG_UPry!I49</f>
        <v>244</v>
      </c>
      <c r="U44" s="519">
        <f>T5B_PLAN_vs_PRFM_NCLP!E49</f>
        <v>310</v>
      </c>
      <c r="V44" s="519">
        <f>T5B_PLAN_vs_PRFM_NCLP!I49</f>
        <v>0</v>
      </c>
      <c r="W44" s="519">
        <f>AT27B_Req_FG_NCLP!D49</f>
        <v>309</v>
      </c>
      <c r="X44" s="519">
        <f>'AT-8_Hon_CCH_Pry'!C49</f>
        <v>2741</v>
      </c>
      <c r="Y44" s="519">
        <f>'AT-8_Hon_CCH_Pry'!D49</f>
        <v>2647</v>
      </c>
      <c r="Z44" s="519">
        <v>2652</v>
      </c>
      <c r="AA44" s="519">
        <f>'AT-8A_Hon_CCH_UPry'!C49</f>
        <v>1502</v>
      </c>
      <c r="AB44" s="519">
        <f>'AT-8A_Hon_CCH_UPry'!D49</f>
        <v>1462</v>
      </c>
      <c r="AC44" s="519">
        <v>1464</v>
      </c>
      <c r="AD44" s="519">
        <f>'AT11A_KS-District wise'!C51</f>
        <v>1279</v>
      </c>
      <c r="AE44" s="519">
        <f>'AT11A_KS-District wise'!F51</f>
        <v>1275</v>
      </c>
      <c r="AF44" s="519">
        <f>'AT11A_KS-District wise'!H51</f>
        <v>0</v>
      </c>
      <c r="AG44" s="519">
        <f>'AT11A_KS-District wise'!N51</f>
        <v>0</v>
      </c>
      <c r="AH44" s="519">
        <f>AT_28_RqmtKitchen!AA49+AT_28_RqmtKitchen!AC49+AT_28_RqmtKitchen!AD49</f>
        <v>0</v>
      </c>
      <c r="AI44" s="519">
        <f t="shared" si="25"/>
        <v>0</v>
      </c>
      <c r="AJ44" s="519">
        <f>'AT12_KD-New-Districtwise'!C50</f>
        <v>1915</v>
      </c>
      <c r="AK44" s="519">
        <f>'AT12_KD-New-Districtwise'!E50</f>
        <v>1854</v>
      </c>
      <c r="AL44" s="519">
        <f>'AT12_KD-New-Districtwise'!G50</f>
        <v>0</v>
      </c>
      <c r="AM44" s="519">
        <f>'AT12_KD-New-Districtwise'!M50</f>
        <v>0</v>
      </c>
      <c r="AN44" s="519">
        <f>AT29_K_D!U49+AT29_K_D!V49+AT29_K_D!W49+AT29_K_D!Y49</f>
        <v>0</v>
      </c>
      <c r="AO44" s="521">
        <f t="shared" si="26"/>
        <v>0</v>
      </c>
      <c r="AP44" s="519">
        <f>'AT12A_KD-Replace-Districtwise'!C50</f>
        <v>1650</v>
      </c>
      <c r="AQ44" s="519">
        <f>'AT12A_KD-Replace-Districtwise'!E50</f>
        <v>1650</v>
      </c>
      <c r="AR44" s="519">
        <f>'AT12A_KD-Replace-Districtwise'!G50</f>
        <v>0</v>
      </c>
      <c r="AS44" s="519">
        <f>'AT12A_KD-Replace-Districtwise'!M50</f>
        <v>0</v>
      </c>
      <c r="AT44" s="519">
        <v>122</v>
      </c>
      <c r="AU44" s="521">
        <f t="shared" si="27"/>
        <v>6.1</v>
      </c>
    </row>
    <row r="45" spans="1:47" x14ac:dyDescent="0.2">
      <c r="A45" s="514">
        <f>AT3A_Schools_PS!A50</f>
        <v>41</v>
      </c>
      <c r="B45" s="515" t="str">
        <f>AT3A_Schools_PS!B50</f>
        <v>41-KANNAUJ</v>
      </c>
      <c r="C45" s="517">
        <f>'AT4_enrolment vs availed_PY'!H50</f>
        <v>105268</v>
      </c>
      <c r="D45" s="517">
        <f>T5_PLAN_vs_PRFM_PS!D50</f>
        <v>67221</v>
      </c>
      <c r="E45" s="517">
        <f>T5_PLAN_vs_PRFM_PS!J50</f>
        <v>70150</v>
      </c>
      <c r="F45" s="517">
        <f>AT27_Req_FG_Pry!H50</f>
        <v>71354</v>
      </c>
      <c r="G45" s="517">
        <f>'AT4A_enrolment vs availed_UPY'!H50-'AT4A_enrolment vs availed_UPY'!F50</f>
        <v>53822</v>
      </c>
      <c r="H45" s="517">
        <f>T5A_PLAN_vs_PRFM_UPS!D50</f>
        <v>41293</v>
      </c>
      <c r="I45" s="517">
        <f>T5A_PLAN_vs_PRFM_UPS!J50</f>
        <v>36349</v>
      </c>
      <c r="J45" s="517">
        <f>AT27A_Req_FG_UPry!H50</f>
        <v>37272</v>
      </c>
      <c r="K45" s="517">
        <f>'AT4A_enrolment vs availed_UPY'!F50</f>
        <v>0</v>
      </c>
      <c r="L45" s="517">
        <f>T5B_PLAN_vs_PRFM_NCLP!D50</f>
        <v>0</v>
      </c>
      <c r="M45" s="517">
        <f>T5B_PLAN_vs_PRFM_NCLP!J50</f>
        <v>0</v>
      </c>
      <c r="N45" s="517">
        <f t="shared" si="24"/>
        <v>0</v>
      </c>
      <c r="O45" s="519">
        <f>T5_PLAN_vs_PRFM_PS!E50</f>
        <v>247</v>
      </c>
      <c r="P45" s="519">
        <f>T5_PLAN_vs_PRFM_PS!I50</f>
        <v>230</v>
      </c>
      <c r="Q45" s="519">
        <f>AT27_Req_FG_Pry!I50</f>
        <v>244</v>
      </c>
      <c r="R45" s="519">
        <f>T5A_PLAN_vs_PRFM_UPS!E50</f>
        <v>247</v>
      </c>
      <c r="S45" s="519">
        <f>T5A_PLAN_vs_PRFM_UPS!I50</f>
        <v>230</v>
      </c>
      <c r="T45" s="519">
        <f>AT27A_Req_FG_UPry!I50</f>
        <v>244</v>
      </c>
      <c r="U45" s="519">
        <f>T5B_PLAN_vs_PRFM_NCLP!E50</f>
        <v>310</v>
      </c>
      <c r="V45" s="519">
        <f>T5B_PLAN_vs_PRFM_NCLP!I50</f>
        <v>0</v>
      </c>
      <c r="W45" s="519">
        <f>AT27B_Req_FG_NCLP!D50</f>
        <v>309</v>
      </c>
      <c r="X45" s="519">
        <f>'AT-8_Hon_CCH_Pry'!C50</f>
        <v>2822</v>
      </c>
      <c r="Y45" s="519">
        <f>'AT-8_Hon_CCH_Pry'!D50</f>
        <v>2738</v>
      </c>
      <c r="Z45" s="519">
        <v>2738</v>
      </c>
      <c r="AA45" s="519">
        <f>'AT-8A_Hon_CCH_UPry'!C50</f>
        <v>1242</v>
      </c>
      <c r="AB45" s="519">
        <f>'AT-8A_Hon_CCH_UPry'!D50</f>
        <v>1280</v>
      </c>
      <c r="AC45" s="519">
        <v>1280</v>
      </c>
      <c r="AD45" s="519">
        <f>'AT11A_KS-District wise'!C52</f>
        <v>1260</v>
      </c>
      <c r="AE45" s="519">
        <f>'AT11A_KS-District wise'!F52</f>
        <v>1260</v>
      </c>
      <c r="AF45" s="519">
        <f>'AT11A_KS-District wise'!H52</f>
        <v>0</v>
      </c>
      <c r="AG45" s="519">
        <f>'AT11A_KS-District wise'!N52</f>
        <v>0</v>
      </c>
      <c r="AH45" s="519">
        <f>AT_28_RqmtKitchen!AA50+AT_28_RqmtKitchen!AC50+AT_28_RqmtKitchen!AD50</f>
        <v>0</v>
      </c>
      <c r="AI45" s="519">
        <f t="shared" si="25"/>
        <v>0</v>
      </c>
      <c r="AJ45" s="519">
        <f>'AT12_KD-New-Districtwise'!C51</f>
        <v>1964</v>
      </c>
      <c r="AK45" s="519">
        <f>'AT12_KD-New-Districtwise'!E51</f>
        <v>1774</v>
      </c>
      <c r="AL45" s="519">
        <f>'AT12_KD-New-Districtwise'!G51</f>
        <v>0</v>
      </c>
      <c r="AM45" s="519">
        <f>'AT12_KD-New-Districtwise'!M51</f>
        <v>0</v>
      </c>
      <c r="AN45" s="519">
        <f>AT29_K_D!U50+AT29_K_D!V50+AT29_K_D!W50+AT29_K_D!Y50</f>
        <v>0</v>
      </c>
      <c r="AO45" s="521">
        <f t="shared" si="26"/>
        <v>0</v>
      </c>
      <c r="AP45" s="519">
        <f>'AT12A_KD-Replace-Districtwise'!C51</f>
        <v>1412</v>
      </c>
      <c r="AQ45" s="519">
        <f>'AT12A_KD-Replace-Districtwise'!E51</f>
        <v>1224</v>
      </c>
      <c r="AR45" s="519">
        <f>'AT12A_KD-Replace-Districtwise'!G51</f>
        <v>0</v>
      </c>
      <c r="AS45" s="519">
        <f>'AT12A_KD-Replace-Districtwise'!M51</f>
        <v>0</v>
      </c>
      <c r="AT45" s="519">
        <v>331</v>
      </c>
      <c r="AU45" s="521">
        <f t="shared" si="27"/>
        <v>16.55</v>
      </c>
    </row>
    <row r="46" spans="1:47" x14ac:dyDescent="0.2">
      <c r="A46" s="514">
        <f>AT3A_Schools_PS!A51</f>
        <v>42</v>
      </c>
      <c r="B46" s="515" t="str">
        <f>AT3A_Schools_PS!B51</f>
        <v>42-KANPUR DEHAT</v>
      </c>
      <c r="C46" s="517">
        <f>'AT4_enrolment vs availed_PY'!H51</f>
        <v>107113</v>
      </c>
      <c r="D46" s="517">
        <f>T5_PLAN_vs_PRFM_PS!D51</f>
        <v>61739</v>
      </c>
      <c r="E46" s="517">
        <f>T5_PLAN_vs_PRFM_PS!J51</f>
        <v>63338</v>
      </c>
      <c r="F46" s="517">
        <f>AT27_Req_FG_Pry!H51</f>
        <v>67178</v>
      </c>
      <c r="G46" s="517">
        <f>'AT4A_enrolment vs availed_UPY'!H51-'AT4A_enrolment vs availed_UPY'!F51</f>
        <v>52592</v>
      </c>
      <c r="H46" s="517">
        <f>T5A_PLAN_vs_PRFM_UPS!D51</f>
        <v>54383</v>
      </c>
      <c r="I46" s="517">
        <f>T5A_PLAN_vs_PRFM_UPS!J51</f>
        <v>41082</v>
      </c>
      <c r="J46" s="517">
        <f>AT27A_Req_FG_UPry!H51</f>
        <v>53528</v>
      </c>
      <c r="K46" s="517">
        <f>'AT4A_enrolment vs availed_UPY'!F51</f>
        <v>0</v>
      </c>
      <c r="L46" s="517">
        <f>T5B_PLAN_vs_PRFM_NCLP!D51</f>
        <v>0</v>
      </c>
      <c r="M46" s="517">
        <f>T5B_PLAN_vs_PRFM_NCLP!J51</f>
        <v>0</v>
      </c>
      <c r="N46" s="517">
        <f t="shared" si="24"/>
        <v>0</v>
      </c>
      <c r="O46" s="519">
        <f>T5_PLAN_vs_PRFM_PS!E51</f>
        <v>247</v>
      </c>
      <c r="P46" s="519">
        <f>T5_PLAN_vs_PRFM_PS!I51</f>
        <v>227</v>
      </c>
      <c r="Q46" s="519">
        <f>AT27_Req_FG_Pry!I51</f>
        <v>244</v>
      </c>
      <c r="R46" s="519">
        <f>T5A_PLAN_vs_PRFM_UPS!E51</f>
        <v>247</v>
      </c>
      <c r="S46" s="519">
        <f>T5A_PLAN_vs_PRFM_UPS!I51</f>
        <v>227</v>
      </c>
      <c r="T46" s="519">
        <f>AT27A_Req_FG_UPry!I51</f>
        <v>244</v>
      </c>
      <c r="U46" s="519">
        <f>T5B_PLAN_vs_PRFM_NCLP!E51</f>
        <v>310</v>
      </c>
      <c r="V46" s="519">
        <f>T5B_PLAN_vs_PRFM_NCLP!I51</f>
        <v>0</v>
      </c>
      <c r="W46" s="519">
        <f>AT27B_Req_FG_NCLP!D51</f>
        <v>309</v>
      </c>
      <c r="X46" s="519">
        <f>'AT-8_Hon_CCH_Pry'!C51</f>
        <v>3433</v>
      </c>
      <c r="Y46" s="519">
        <f>'AT-8_Hon_CCH_Pry'!D51</f>
        <v>3458</v>
      </c>
      <c r="Z46" s="519">
        <v>3458</v>
      </c>
      <c r="AA46" s="519">
        <f>'AT-8A_Hon_CCH_UPry'!C51</f>
        <v>1578</v>
      </c>
      <c r="AB46" s="519">
        <f>'AT-8A_Hon_CCH_UPry'!D51</f>
        <v>1540</v>
      </c>
      <c r="AC46" s="519">
        <v>1540</v>
      </c>
      <c r="AD46" s="519">
        <f>'AT11A_KS-District wise'!C53</f>
        <v>1803</v>
      </c>
      <c r="AE46" s="519">
        <f>'AT11A_KS-District wise'!F53</f>
        <v>1545</v>
      </c>
      <c r="AF46" s="519">
        <f>'AT11A_KS-District wise'!H53</f>
        <v>0</v>
      </c>
      <c r="AG46" s="519">
        <f>'AT11A_KS-District wise'!N53</f>
        <v>0</v>
      </c>
      <c r="AH46" s="519">
        <f>AT_28_RqmtKitchen!AA51+AT_28_RqmtKitchen!AC51+AT_28_RqmtKitchen!AD51</f>
        <v>0</v>
      </c>
      <c r="AI46" s="519">
        <f t="shared" si="25"/>
        <v>0</v>
      </c>
      <c r="AJ46" s="519">
        <f>'AT12_KD-New-Districtwise'!C52</f>
        <v>2493</v>
      </c>
      <c r="AK46" s="519">
        <f>'AT12_KD-New-Districtwise'!E52</f>
        <v>2370</v>
      </c>
      <c r="AL46" s="519">
        <f>'AT12_KD-New-Districtwise'!G52</f>
        <v>0</v>
      </c>
      <c r="AM46" s="519">
        <f>'AT12_KD-New-Districtwise'!M52</f>
        <v>0</v>
      </c>
      <c r="AN46" s="519">
        <f>AT29_K_D!U51+AT29_K_D!V51+AT29_K_D!W51+AT29_K_D!Y51</f>
        <v>10</v>
      </c>
      <c r="AO46" s="521">
        <f t="shared" si="26"/>
        <v>0.5</v>
      </c>
      <c r="AP46" s="519">
        <f>'AT12A_KD-Replace-Districtwise'!C52</f>
        <v>2190</v>
      </c>
      <c r="AQ46" s="519">
        <f>'AT12A_KD-Replace-Districtwise'!E52</f>
        <v>0</v>
      </c>
      <c r="AR46" s="519">
        <f>'AT12A_KD-Replace-Districtwise'!G52</f>
        <v>0</v>
      </c>
      <c r="AS46" s="519">
        <f>'AT12A_KD-Replace-Districtwise'!M52</f>
        <v>0</v>
      </c>
      <c r="AT46" s="519">
        <v>170</v>
      </c>
      <c r="AU46" s="521">
        <f t="shared" si="27"/>
        <v>8.5</v>
      </c>
    </row>
    <row r="47" spans="1:47" x14ac:dyDescent="0.2">
      <c r="A47" s="514">
        <f>AT3A_Schools_PS!A52</f>
        <v>43</v>
      </c>
      <c r="B47" s="515" t="str">
        <f>AT3A_Schools_PS!B52</f>
        <v>43-KANPUR NAGAR</v>
      </c>
      <c r="C47" s="517">
        <f>'AT4_enrolment vs availed_PY'!H52</f>
        <v>128492</v>
      </c>
      <c r="D47" s="517">
        <f>T5_PLAN_vs_PRFM_PS!D52</f>
        <v>72404</v>
      </c>
      <c r="E47" s="517">
        <f>T5_PLAN_vs_PRFM_PS!J52</f>
        <v>73622</v>
      </c>
      <c r="F47" s="517">
        <f>AT27_Req_FG_Pry!H52</f>
        <v>81692</v>
      </c>
      <c r="G47" s="517">
        <f>'AT4A_enrolment vs availed_UPY'!H52-'AT4A_enrolment vs availed_UPY'!F52</f>
        <v>72008</v>
      </c>
      <c r="H47" s="517">
        <f>T5A_PLAN_vs_PRFM_UPS!D52</f>
        <v>36583</v>
      </c>
      <c r="I47" s="517">
        <f>T5A_PLAN_vs_PRFM_UPS!J52</f>
        <v>34068</v>
      </c>
      <c r="J47" s="517">
        <f>AT27A_Req_FG_UPry!H52</f>
        <v>39305</v>
      </c>
      <c r="K47" s="517">
        <f>'AT4A_enrolment vs availed_UPY'!F52</f>
        <v>0</v>
      </c>
      <c r="L47" s="517">
        <f>T5B_PLAN_vs_PRFM_NCLP!D52</f>
        <v>0</v>
      </c>
      <c r="M47" s="517">
        <f>T5B_PLAN_vs_PRFM_NCLP!J52</f>
        <v>0</v>
      </c>
      <c r="N47" s="517">
        <f t="shared" si="24"/>
        <v>0</v>
      </c>
      <c r="O47" s="519">
        <f>T5_PLAN_vs_PRFM_PS!E52</f>
        <v>247</v>
      </c>
      <c r="P47" s="519">
        <f>T5_PLAN_vs_PRFM_PS!I52</f>
        <v>231</v>
      </c>
      <c r="Q47" s="519">
        <f>AT27_Req_FG_Pry!I52</f>
        <v>244</v>
      </c>
      <c r="R47" s="519">
        <f>T5A_PLAN_vs_PRFM_UPS!E52</f>
        <v>247</v>
      </c>
      <c r="S47" s="519">
        <f>T5A_PLAN_vs_PRFM_UPS!I52</f>
        <v>231</v>
      </c>
      <c r="T47" s="519">
        <f>AT27A_Req_FG_UPry!I52</f>
        <v>244</v>
      </c>
      <c r="U47" s="519">
        <f>T5B_PLAN_vs_PRFM_NCLP!E52</f>
        <v>310</v>
      </c>
      <c r="V47" s="519">
        <f>T5B_PLAN_vs_PRFM_NCLP!I52</f>
        <v>0</v>
      </c>
      <c r="W47" s="519">
        <f>AT27B_Req_FG_NCLP!D52</f>
        <v>309</v>
      </c>
      <c r="X47" s="519">
        <f>'AT-8_Hon_CCH_Pry'!C52</f>
        <v>2924</v>
      </c>
      <c r="Y47" s="519">
        <f>'AT-8_Hon_CCH_Pry'!D52</f>
        <v>2895</v>
      </c>
      <c r="Z47" s="519">
        <v>3284</v>
      </c>
      <c r="AA47" s="519">
        <f>'AT-8A_Hon_CCH_UPry'!C52</f>
        <v>1310</v>
      </c>
      <c r="AB47" s="519">
        <f>'AT-8A_Hon_CCH_UPry'!D52</f>
        <v>1305</v>
      </c>
      <c r="AC47" s="519">
        <v>1481</v>
      </c>
      <c r="AD47" s="519">
        <f>'AT11A_KS-District wise'!C54</f>
        <v>1504</v>
      </c>
      <c r="AE47" s="519">
        <f>'AT11A_KS-District wise'!F54</f>
        <v>1504</v>
      </c>
      <c r="AF47" s="519">
        <f>'AT11A_KS-District wise'!H54</f>
        <v>0</v>
      </c>
      <c r="AG47" s="519">
        <f>'AT11A_KS-District wise'!N54</f>
        <v>0</v>
      </c>
      <c r="AH47" s="519">
        <f>AT_28_RqmtKitchen!AA52+AT_28_RqmtKitchen!AC52+AT_28_RqmtKitchen!AD52</f>
        <v>8</v>
      </c>
      <c r="AI47" s="519">
        <f t="shared" si="25"/>
        <v>5.71</v>
      </c>
      <c r="AJ47" s="519">
        <f>'AT12_KD-New-Districtwise'!C53</f>
        <v>2544</v>
      </c>
      <c r="AK47" s="519">
        <f>'AT12_KD-New-Districtwise'!E53</f>
        <v>2544</v>
      </c>
      <c r="AL47" s="519">
        <f>'AT12_KD-New-Districtwise'!G53</f>
        <v>0</v>
      </c>
      <c r="AM47" s="519">
        <f>'AT12_KD-New-Districtwise'!M53</f>
        <v>0</v>
      </c>
      <c r="AN47" s="519">
        <f>AT29_K_D!U52+AT29_K_D!V52+AT29_K_D!W52+AT29_K_D!Y52</f>
        <v>4</v>
      </c>
      <c r="AO47" s="521">
        <f t="shared" si="26"/>
        <v>0.2</v>
      </c>
      <c r="AP47" s="519">
        <f>'AT12A_KD-Replace-Districtwise'!C53</f>
        <v>2200</v>
      </c>
      <c r="AQ47" s="519">
        <f>'AT12A_KD-Replace-Districtwise'!E53</f>
        <v>2200</v>
      </c>
      <c r="AR47" s="519">
        <f>'AT12A_KD-Replace-Districtwise'!G53</f>
        <v>0</v>
      </c>
      <c r="AS47" s="519">
        <f>'AT12A_KD-Replace-Districtwise'!M53</f>
        <v>0</v>
      </c>
      <c r="AT47" s="519">
        <v>310</v>
      </c>
      <c r="AU47" s="521">
        <f t="shared" si="27"/>
        <v>15.5</v>
      </c>
    </row>
    <row r="48" spans="1:47" x14ac:dyDescent="0.2">
      <c r="A48" s="514">
        <f>AT3A_Schools_PS!A53</f>
        <v>44</v>
      </c>
      <c r="B48" s="515" t="str">
        <f>AT3A_Schools_PS!B53</f>
        <v>44-KAAS GANJ</v>
      </c>
      <c r="C48" s="517">
        <f>'AT4_enrolment vs availed_PY'!H53</f>
        <v>103441</v>
      </c>
      <c r="D48" s="517">
        <f>T5_PLAN_vs_PRFM_PS!D53</f>
        <v>58933</v>
      </c>
      <c r="E48" s="517">
        <f>T5_PLAN_vs_PRFM_PS!J53</f>
        <v>59706</v>
      </c>
      <c r="F48" s="517">
        <f>AT27_Req_FG_Pry!H53</f>
        <v>66351</v>
      </c>
      <c r="G48" s="517">
        <f>'AT4A_enrolment vs availed_UPY'!H53-'AT4A_enrolment vs availed_UPY'!F53</f>
        <v>40607</v>
      </c>
      <c r="H48" s="517">
        <f>T5A_PLAN_vs_PRFM_UPS!D53</f>
        <v>21293</v>
      </c>
      <c r="I48" s="517">
        <f>T5A_PLAN_vs_PRFM_UPS!J53</f>
        <v>20371</v>
      </c>
      <c r="J48" s="517">
        <f>AT27A_Req_FG_UPry!H53</f>
        <v>22862</v>
      </c>
      <c r="K48" s="517">
        <f>'AT4A_enrolment vs availed_UPY'!F53</f>
        <v>0</v>
      </c>
      <c r="L48" s="517">
        <f>T5B_PLAN_vs_PRFM_NCLP!D53</f>
        <v>0</v>
      </c>
      <c r="M48" s="517">
        <f>T5B_PLAN_vs_PRFM_NCLP!J53</f>
        <v>0</v>
      </c>
      <c r="N48" s="517">
        <f t="shared" si="24"/>
        <v>0</v>
      </c>
      <c r="O48" s="519">
        <f>T5_PLAN_vs_PRFM_PS!E53</f>
        <v>247</v>
      </c>
      <c r="P48" s="519">
        <f>T5_PLAN_vs_PRFM_PS!I53</f>
        <v>229</v>
      </c>
      <c r="Q48" s="519">
        <f>AT27_Req_FG_Pry!I53</f>
        <v>244</v>
      </c>
      <c r="R48" s="519">
        <f>T5A_PLAN_vs_PRFM_UPS!E53</f>
        <v>247</v>
      </c>
      <c r="S48" s="519">
        <f>T5A_PLAN_vs_PRFM_UPS!I53</f>
        <v>229</v>
      </c>
      <c r="T48" s="519">
        <f>AT27A_Req_FG_UPry!I53</f>
        <v>244</v>
      </c>
      <c r="U48" s="519">
        <f>T5B_PLAN_vs_PRFM_NCLP!E53</f>
        <v>310</v>
      </c>
      <c r="V48" s="519">
        <f>T5B_PLAN_vs_PRFM_NCLP!I53</f>
        <v>0</v>
      </c>
      <c r="W48" s="519">
        <f>AT27B_Req_FG_NCLP!D53</f>
        <v>309</v>
      </c>
      <c r="X48" s="519">
        <f>'AT-8_Hon_CCH_Pry'!C53</f>
        <v>2438</v>
      </c>
      <c r="Y48" s="519">
        <f>'AT-8_Hon_CCH_Pry'!D53</f>
        <v>2379</v>
      </c>
      <c r="Z48" s="519">
        <v>2379</v>
      </c>
      <c r="AA48" s="519">
        <f>'AT-8A_Hon_CCH_UPry'!C53</f>
        <v>992</v>
      </c>
      <c r="AB48" s="519">
        <f>'AT-8A_Hon_CCH_UPry'!D53</f>
        <v>1003</v>
      </c>
      <c r="AC48" s="519">
        <v>1003</v>
      </c>
      <c r="AD48" s="519">
        <f>'AT11A_KS-District wise'!C55</f>
        <v>1304</v>
      </c>
      <c r="AE48" s="519">
        <f>'AT11A_KS-District wise'!F55</f>
        <v>1132</v>
      </c>
      <c r="AF48" s="519">
        <f>'AT11A_KS-District wise'!H55</f>
        <v>0</v>
      </c>
      <c r="AG48" s="519">
        <f>'AT11A_KS-District wise'!N55</f>
        <v>0</v>
      </c>
      <c r="AH48" s="519">
        <f>AT_28_RqmtKitchen!AA53+AT_28_RqmtKitchen!AC53+AT_28_RqmtKitchen!AD53</f>
        <v>0</v>
      </c>
      <c r="AI48" s="519">
        <f t="shared" si="25"/>
        <v>0</v>
      </c>
      <c r="AJ48" s="519">
        <f>'AT12_KD-New-Districtwise'!C54</f>
        <v>1818</v>
      </c>
      <c r="AK48" s="519">
        <f>'AT12_KD-New-Districtwise'!E54</f>
        <v>1818</v>
      </c>
      <c r="AL48" s="519">
        <f>'AT12_KD-New-Districtwise'!G54</f>
        <v>0</v>
      </c>
      <c r="AM48" s="519">
        <f>'AT12_KD-New-Districtwise'!M54</f>
        <v>0</v>
      </c>
      <c r="AN48" s="519">
        <f>AT29_K_D!U53+AT29_K_D!V53+AT29_K_D!W53+AT29_K_D!Y53</f>
        <v>0</v>
      </c>
      <c r="AO48" s="521">
        <f t="shared" si="26"/>
        <v>0</v>
      </c>
      <c r="AP48" s="519">
        <f>'AT12A_KD-Replace-Districtwise'!C54</f>
        <v>1575</v>
      </c>
      <c r="AQ48" s="519">
        <f>'AT12A_KD-Replace-Districtwise'!E54</f>
        <v>1499</v>
      </c>
      <c r="AR48" s="519">
        <f>'AT12A_KD-Replace-Districtwise'!G54</f>
        <v>0</v>
      </c>
      <c r="AS48" s="519">
        <f>'AT12A_KD-Replace-Districtwise'!M54</f>
        <v>0</v>
      </c>
      <c r="AT48" s="519">
        <v>150</v>
      </c>
      <c r="AU48" s="521">
        <f t="shared" si="27"/>
        <v>7.5</v>
      </c>
    </row>
    <row r="49" spans="1:47" x14ac:dyDescent="0.2">
      <c r="A49" s="514">
        <f>AT3A_Schools_PS!A54</f>
        <v>45</v>
      </c>
      <c r="B49" s="515" t="str">
        <f>AT3A_Schools_PS!B54</f>
        <v>45-KAUSHAMBI</v>
      </c>
      <c r="C49" s="517">
        <f>'AT4_enrolment vs availed_PY'!H54</f>
        <v>120662</v>
      </c>
      <c r="D49" s="517">
        <f>T5_PLAN_vs_PRFM_PS!D54</f>
        <v>68941</v>
      </c>
      <c r="E49" s="517">
        <f>T5_PLAN_vs_PRFM_PS!J54</f>
        <v>74772</v>
      </c>
      <c r="F49" s="517">
        <f>AT27_Req_FG_Pry!H54</f>
        <v>77028</v>
      </c>
      <c r="G49" s="517">
        <f>'AT4A_enrolment vs availed_UPY'!H54-'AT4A_enrolment vs availed_UPY'!F54</f>
        <v>46855</v>
      </c>
      <c r="H49" s="517">
        <f>T5A_PLAN_vs_PRFM_UPS!D54</f>
        <v>22249</v>
      </c>
      <c r="I49" s="517">
        <f>T5A_PLAN_vs_PRFM_UPS!J54</f>
        <v>24467</v>
      </c>
      <c r="J49" s="517">
        <f>AT27A_Req_FG_UPry!H54</f>
        <v>23455</v>
      </c>
      <c r="K49" s="517">
        <f>'AT4A_enrolment vs availed_UPY'!F54</f>
        <v>2301</v>
      </c>
      <c r="L49" s="517">
        <f>T5B_PLAN_vs_PRFM_NCLP!D54</f>
        <v>0</v>
      </c>
      <c r="M49" s="517">
        <f>T5B_PLAN_vs_PRFM_NCLP!J54</f>
        <v>0</v>
      </c>
      <c r="N49" s="517">
        <f t="shared" si="24"/>
        <v>2301</v>
      </c>
      <c r="O49" s="519">
        <f>T5_PLAN_vs_PRFM_PS!E54</f>
        <v>247</v>
      </c>
      <c r="P49" s="519">
        <f>T5_PLAN_vs_PRFM_PS!I54</f>
        <v>234</v>
      </c>
      <c r="Q49" s="519">
        <f>AT27_Req_FG_Pry!I54</f>
        <v>244</v>
      </c>
      <c r="R49" s="519">
        <f>T5A_PLAN_vs_PRFM_UPS!E54</f>
        <v>247</v>
      </c>
      <c r="S49" s="519">
        <f>T5A_PLAN_vs_PRFM_UPS!I54</f>
        <v>232</v>
      </c>
      <c r="T49" s="519">
        <f>AT27A_Req_FG_UPry!I54</f>
        <v>244</v>
      </c>
      <c r="U49" s="519">
        <f>T5B_PLAN_vs_PRFM_NCLP!E54</f>
        <v>310</v>
      </c>
      <c r="V49" s="519">
        <f>T5B_PLAN_vs_PRFM_NCLP!I54</f>
        <v>0</v>
      </c>
      <c r="W49" s="519">
        <f>AT27B_Req_FG_NCLP!D54</f>
        <v>309</v>
      </c>
      <c r="X49" s="519">
        <f>'AT-8_Hon_CCH_Pry'!C54</f>
        <v>2343</v>
      </c>
      <c r="Y49" s="519">
        <f>'AT-8_Hon_CCH_Pry'!D54</f>
        <v>2346</v>
      </c>
      <c r="Z49" s="519">
        <v>2438</v>
      </c>
      <c r="AA49" s="519">
        <f>'AT-8A_Hon_CCH_UPry'!C54</f>
        <v>1019</v>
      </c>
      <c r="AB49" s="519">
        <f>'AT-8A_Hon_CCH_UPry'!D54</f>
        <v>1038</v>
      </c>
      <c r="AC49" s="519">
        <v>1078</v>
      </c>
      <c r="AD49" s="519">
        <f>'AT11A_KS-District wise'!C56</f>
        <v>1122</v>
      </c>
      <c r="AE49" s="519">
        <f>'AT11A_KS-District wise'!F56</f>
        <v>1125</v>
      </c>
      <c r="AF49" s="519">
        <f>'AT11A_KS-District wise'!H56</f>
        <v>0</v>
      </c>
      <c r="AG49" s="519">
        <f>'AT11A_KS-District wise'!N56</f>
        <v>0</v>
      </c>
      <c r="AH49" s="519">
        <f>AT_28_RqmtKitchen!AA54+AT_28_RqmtKitchen!AC54+AT_28_RqmtKitchen!AD54</f>
        <v>58</v>
      </c>
      <c r="AI49" s="519">
        <f t="shared" si="25"/>
        <v>41.41</v>
      </c>
      <c r="AJ49" s="519">
        <f>'AT12_KD-New-Districtwise'!C55</f>
        <v>1577</v>
      </c>
      <c r="AK49" s="519">
        <f>'AT12_KD-New-Districtwise'!E55</f>
        <v>1577</v>
      </c>
      <c r="AL49" s="519">
        <f>'AT12_KD-New-Districtwise'!G55</f>
        <v>0</v>
      </c>
      <c r="AM49" s="519">
        <f>'AT12_KD-New-Districtwise'!M55</f>
        <v>0</v>
      </c>
      <c r="AN49" s="519">
        <f>AT29_K_D!U54+AT29_K_D!V54+AT29_K_D!W54+AT29_K_D!Y54</f>
        <v>3</v>
      </c>
      <c r="AO49" s="521">
        <f t="shared" si="26"/>
        <v>0.15</v>
      </c>
      <c r="AP49" s="519">
        <f>'AT12A_KD-Replace-Districtwise'!C55</f>
        <v>1350</v>
      </c>
      <c r="AQ49" s="519">
        <f>'AT12A_KD-Replace-Districtwise'!E55</f>
        <v>1350</v>
      </c>
      <c r="AR49" s="519">
        <f>'AT12A_KD-Replace-Districtwise'!G55</f>
        <v>0</v>
      </c>
      <c r="AS49" s="519">
        <f>'AT12A_KD-Replace-Districtwise'!M55</f>
        <v>0</v>
      </c>
      <c r="AT49" s="519">
        <v>112</v>
      </c>
      <c r="AU49" s="521">
        <f t="shared" si="27"/>
        <v>5.6</v>
      </c>
    </row>
    <row r="50" spans="1:47" x14ac:dyDescent="0.2">
      <c r="A50" s="514">
        <f>AT3A_Schools_PS!A55</f>
        <v>46</v>
      </c>
      <c r="B50" s="515" t="str">
        <f>AT3A_Schools_PS!B55</f>
        <v>46-KUSHINAGAR</v>
      </c>
      <c r="C50" s="517">
        <f>'AT4_enrolment vs availed_PY'!H55</f>
        <v>240716</v>
      </c>
      <c r="D50" s="517">
        <f>T5_PLAN_vs_PRFM_PS!D55</f>
        <v>140828</v>
      </c>
      <c r="E50" s="517">
        <f>T5_PLAN_vs_PRFM_PS!J55</f>
        <v>134364</v>
      </c>
      <c r="F50" s="517">
        <f>AT27_Req_FG_Pry!H55</f>
        <v>148489</v>
      </c>
      <c r="G50" s="517">
        <f>'AT4A_enrolment vs availed_UPY'!H55-'AT4A_enrolment vs availed_UPY'!F55</f>
        <v>86879</v>
      </c>
      <c r="H50" s="517">
        <f>T5A_PLAN_vs_PRFM_UPS!D55</f>
        <v>45169</v>
      </c>
      <c r="I50" s="517">
        <f>T5A_PLAN_vs_PRFM_UPS!J55</f>
        <v>44463</v>
      </c>
      <c r="J50" s="517">
        <f>AT27A_Req_FG_UPry!H55</f>
        <v>46952</v>
      </c>
      <c r="K50" s="517">
        <f>'AT4A_enrolment vs availed_UPY'!F55</f>
        <v>1163</v>
      </c>
      <c r="L50" s="517">
        <f>T5B_PLAN_vs_PRFM_NCLP!D55</f>
        <v>0</v>
      </c>
      <c r="M50" s="517">
        <f>T5B_PLAN_vs_PRFM_NCLP!J55</f>
        <v>0</v>
      </c>
      <c r="N50" s="517">
        <f t="shared" si="24"/>
        <v>1163</v>
      </c>
      <c r="O50" s="519">
        <f>T5_PLAN_vs_PRFM_PS!E55</f>
        <v>247</v>
      </c>
      <c r="P50" s="519">
        <f>T5_PLAN_vs_PRFM_PS!I55</f>
        <v>221</v>
      </c>
      <c r="Q50" s="519">
        <f>AT27_Req_FG_Pry!I55</f>
        <v>244</v>
      </c>
      <c r="R50" s="519">
        <f>T5A_PLAN_vs_PRFM_UPS!E55</f>
        <v>247</v>
      </c>
      <c r="S50" s="519">
        <f>T5A_PLAN_vs_PRFM_UPS!I55</f>
        <v>218</v>
      </c>
      <c r="T50" s="519">
        <f>AT27A_Req_FG_UPry!I55</f>
        <v>244</v>
      </c>
      <c r="U50" s="519">
        <f>T5B_PLAN_vs_PRFM_NCLP!E55</f>
        <v>310</v>
      </c>
      <c r="V50" s="519">
        <f>T5B_PLAN_vs_PRFM_NCLP!I55</f>
        <v>0</v>
      </c>
      <c r="W50" s="519">
        <f>AT27B_Req_FG_NCLP!D55</f>
        <v>309</v>
      </c>
      <c r="X50" s="519">
        <f>'AT-8_Hon_CCH_Pry'!C55</f>
        <v>6066</v>
      </c>
      <c r="Y50" s="519">
        <f>'AT-8_Hon_CCH_Pry'!D55</f>
        <v>5981</v>
      </c>
      <c r="Z50" s="519">
        <v>6028</v>
      </c>
      <c r="AA50" s="519">
        <f>'AT-8A_Hon_CCH_UPry'!C55</f>
        <v>2309</v>
      </c>
      <c r="AB50" s="519">
        <f>'AT-8A_Hon_CCH_UPry'!D55</f>
        <v>2193</v>
      </c>
      <c r="AC50" s="519">
        <v>2210</v>
      </c>
      <c r="AD50" s="519">
        <f>'AT11A_KS-District wise'!C57</f>
        <v>2071</v>
      </c>
      <c r="AE50" s="519">
        <f>'AT11A_KS-District wise'!F57</f>
        <v>2071</v>
      </c>
      <c r="AF50" s="519">
        <f>'AT11A_KS-District wise'!H57</f>
        <v>0</v>
      </c>
      <c r="AG50" s="519">
        <f>'AT11A_KS-District wise'!N57</f>
        <v>0</v>
      </c>
      <c r="AH50" s="519">
        <f>AT_28_RqmtKitchen!AA55+AT_28_RqmtKitchen!AC55+AT_28_RqmtKitchen!AD55</f>
        <v>0</v>
      </c>
      <c r="AI50" s="519">
        <f t="shared" si="25"/>
        <v>0</v>
      </c>
      <c r="AJ50" s="519">
        <f>'AT12_KD-New-Districtwise'!C56</f>
        <v>3504</v>
      </c>
      <c r="AK50" s="519">
        <f>'AT12_KD-New-Districtwise'!E56</f>
        <v>3504</v>
      </c>
      <c r="AL50" s="519">
        <f>'AT12_KD-New-Districtwise'!G56</f>
        <v>0</v>
      </c>
      <c r="AM50" s="519">
        <f>'AT12_KD-New-Districtwise'!M56</f>
        <v>0</v>
      </c>
      <c r="AN50" s="519">
        <f>AT29_K_D!U55+AT29_K_D!V55+AT29_K_D!W55+AT29_K_D!Y55</f>
        <v>0</v>
      </c>
      <c r="AO50" s="521">
        <f t="shared" si="26"/>
        <v>0</v>
      </c>
      <c r="AP50" s="519">
        <f>'AT12A_KD-Replace-Districtwise'!C56</f>
        <v>2525</v>
      </c>
      <c r="AQ50" s="519">
        <f>'AT12A_KD-Replace-Districtwise'!E56</f>
        <v>2525</v>
      </c>
      <c r="AR50" s="519">
        <f>'AT12A_KD-Replace-Districtwise'!G56</f>
        <v>0</v>
      </c>
      <c r="AS50" s="519">
        <f>'AT12A_KD-Replace-Districtwise'!M56</f>
        <v>0</v>
      </c>
      <c r="AT50" s="519">
        <v>696</v>
      </c>
      <c r="AU50" s="521">
        <f t="shared" si="27"/>
        <v>34.799999999999997</v>
      </c>
    </row>
    <row r="51" spans="1:47" x14ac:dyDescent="0.2">
      <c r="A51" s="514">
        <f>AT3A_Schools_PS!A56</f>
        <v>47</v>
      </c>
      <c r="B51" s="515" t="str">
        <f>AT3A_Schools_PS!B56</f>
        <v>47-LAKHIMPUR KHERI</v>
      </c>
      <c r="C51" s="517">
        <f>'AT4_enrolment vs availed_PY'!H56</f>
        <v>352384</v>
      </c>
      <c r="D51" s="517">
        <f>T5_PLAN_vs_PRFM_PS!D56</f>
        <v>254421</v>
      </c>
      <c r="E51" s="517">
        <f>T5_PLAN_vs_PRFM_PS!J56</f>
        <v>207109</v>
      </c>
      <c r="F51" s="517">
        <f>AT27_Req_FG_Pry!H56</f>
        <v>242285</v>
      </c>
      <c r="G51" s="517">
        <f>'AT4A_enrolment vs availed_UPY'!H56-'AT4A_enrolment vs availed_UPY'!F56</f>
        <v>158996</v>
      </c>
      <c r="H51" s="517">
        <f>T5A_PLAN_vs_PRFM_UPS!D56</f>
        <v>98468</v>
      </c>
      <c r="I51" s="517">
        <f>T5A_PLAN_vs_PRFM_UPS!J56</f>
        <v>87130</v>
      </c>
      <c r="J51" s="517">
        <f>AT27A_Req_FG_UPry!H56</f>
        <v>98593</v>
      </c>
      <c r="K51" s="517">
        <f>'AT4A_enrolment vs availed_UPY'!F56</f>
        <v>0</v>
      </c>
      <c r="L51" s="517">
        <f>T5B_PLAN_vs_PRFM_NCLP!D56</f>
        <v>0</v>
      </c>
      <c r="M51" s="517">
        <f>T5B_PLAN_vs_PRFM_NCLP!J56</f>
        <v>0</v>
      </c>
      <c r="N51" s="517">
        <f t="shared" si="24"/>
        <v>0</v>
      </c>
      <c r="O51" s="519">
        <f>T5_PLAN_vs_PRFM_PS!E56</f>
        <v>247</v>
      </c>
      <c r="P51" s="519">
        <f>T5_PLAN_vs_PRFM_PS!I56</f>
        <v>225</v>
      </c>
      <c r="Q51" s="519">
        <f>AT27_Req_FG_Pry!I56</f>
        <v>244</v>
      </c>
      <c r="R51" s="519">
        <f>T5A_PLAN_vs_PRFM_UPS!E56</f>
        <v>247</v>
      </c>
      <c r="S51" s="519">
        <f>T5A_PLAN_vs_PRFM_UPS!I56</f>
        <v>225</v>
      </c>
      <c r="T51" s="519">
        <f>AT27A_Req_FG_UPry!I56</f>
        <v>244</v>
      </c>
      <c r="U51" s="519">
        <f>T5B_PLAN_vs_PRFM_NCLP!E56</f>
        <v>310</v>
      </c>
      <c r="V51" s="519">
        <f>T5B_PLAN_vs_PRFM_NCLP!I56</f>
        <v>0</v>
      </c>
      <c r="W51" s="519">
        <f>AT27B_Req_FG_NCLP!D56</f>
        <v>309</v>
      </c>
      <c r="X51" s="519">
        <f>'AT-8_Hon_CCH_Pry'!C56</f>
        <v>7340</v>
      </c>
      <c r="Y51" s="519">
        <f>'AT-8_Hon_CCH_Pry'!D56</f>
        <v>7193</v>
      </c>
      <c r="Z51" s="519">
        <v>7278</v>
      </c>
      <c r="AA51" s="519">
        <f>'AT-8A_Hon_CCH_UPry'!C56</f>
        <v>2957</v>
      </c>
      <c r="AB51" s="519">
        <f>'AT-8A_Hon_CCH_UPry'!D56</f>
        <v>2998</v>
      </c>
      <c r="AC51" s="519">
        <v>3033</v>
      </c>
      <c r="AD51" s="519">
        <f>'AT11A_KS-District wise'!C58</f>
        <v>3016</v>
      </c>
      <c r="AE51" s="519">
        <f>'AT11A_KS-District wise'!F58</f>
        <v>3017</v>
      </c>
      <c r="AF51" s="519">
        <f>'AT11A_KS-District wise'!H58</f>
        <v>0</v>
      </c>
      <c r="AG51" s="519">
        <f>'AT11A_KS-District wise'!N58</f>
        <v>0</v>
      </c>
      <c r="AH51" s="519">
        <f>AT_28_RqmtKitchen!AA56+AT_28_RqmtKitchen!AC56+AT_28_RqmtKitchen!AD56</f>
        <v>0</v>
      </c>
      <c r="AI51" s="519">
        <f t="shared" si="25"/>
        <v>0</v>
      </c>
      <c r="AJ51" s="519">
        <f>'AT12_KD-New-Districtwise'!C57</f>
        <v>4397</v>
      </c>
      <c r="AK51" s="519">
        <f>'AT12_KD-New-Districtwise'!E57</f>
        <v>4363</v>
      </c>
      <c r="AL51" s="519">
        <f>'AT12_KD-New-Districtwise'!G57</f>
        <v>0</v>
      </c>
      <c r="AM51" s="519">
        <f>'AT12_KD-New-Districtwise'!M57</f>
        <v>0</v>
      </c>
      <c r="AN51" s="519">
        <f>AT29_K_D!U56+AT29_K_D!V56+AT29_K_D!W56+AT29_K_D!Y56</f>
        <v>0</v>
      </c>
      <c r="AO51" s="521">
        <f t="shared" si="26"/>
        <v>0</v>
      </c>
      <c r="AP51" s="519">
        <f>'AT12A_KD-Replace-Districtwise'!C57</f>
        <v>3181</v>
      </c>
      <c r="AQ51" s="519">
        <f>'AT12A_KD-Replace-Districtwise'!E57</f>
        <v>3181</v>
      </c>
      <c r="AR51" s="519">
        <f>'AT12A_KD-Replace-Districtwise'!G57</f>
        <v>0</v>
      </c>
      <c r="AS51" s="519">
        <f>'AT12A_KD-Replace-Districtwise'!M57</f>
        <v>0</v>
      </c>
      <c r="AT51" s="519">
        <v>740</v>
      </c>
      <c r="AU51" s="521">
        <f t="shared" si="27"/>
        <v>37</v>
      </c>
    </row>
    <row r="52" spans="1:47" x14ac:dyDescent="0.2">
      <c r="A52" s="514">
        <f>AT3A_Schools_PS!A57</f>
        <v>48</v>
      </c>
      <c r="B52" s="515" t="str">
        <f>AT3A_Schools_PS!B57</f>
        <v>48-LALITPUR</v>
      </c>
      <c r="C52" s="517">
        <f>'AT4_enrolment vs availed_PY'!H57</f>
        <v>112769</v>
      </c>
      <c r="D52" s="517">
        <f>T5_PLAN_vs_PRFM_PS!D57</f>
        <v>68259</v>
      </c>
      <c r="E52" s="517">
        <f>T5_PLAN_vs_PRFM_PS!J57</f>
        <v>65133</v>
      </c>
      <c r="F52" s="517">
        <f>AT27_Req_FG_Pry!H57</f>
        <v>72350</v>
      </c>
      <c r="G52" s="517">
        <f>'AT4A_enrolment vs availed_UPY'!H57-'AT4A_enrolment vs availed_UPY'!F57</f>
        <v>61517</v>
      </c>
      <c r="H52" s="517">
        <f>T5A_PLAN_vs_PRFM_UPS!D57</f>
        <v>32892</v>
      </c>
      <c r="I52" s="517">
        <f>T5A_PLAN_vs_PRFM_UPS!J57</f>
        <v>35225</v>
      </c>
      <c r="J52" s="517">
        <f>AT27A_Req_FG_UPry!H57</f>
        <v>36020</v>
      </c>
      <c r="K52" s="517">
        <f>'AT4A_enrolment vs availed_UPY'!F57</f>
        <v>0</v>
      </c>
      <c r="L52" s="517">
        <f>T5B_PLAN_vs_PRFM_NCLP!D57</f>
        <v>0</v>
      </c>
      <c r="M52" s="517">
        <f>T5B_PLAN_vs_PRFM_NCLP!J57</f>
        <v>0</v>
      </c>
      <c r="N52" s="517">
        <f t="shared" si="24"/>
        <v>0</v>
      </c>
      <c r="O52" s="519">
        <f>T5_PLAN_vs_PRFM_PS!E57</f>
        <v>247</v>
      </c>
      <c r="P52" s="519">
        <f>T5_PLAN_vs_PRFM_PS!I57</f>
        <v>235</v>
      </c>
      <c r="Q52" s="519">
        <f>AT27_Req_FG_Pry!I57</f>
        <v>244</v>
      </c>
      <c r="R52" s="519">
        <f>T5A_PLAN_vs_PRFM_UPS!E57</f>
        <v>247</v>
      </c>
      <c r="S52" s="519">
        <f>T5A_PLAN_vs_PRFM_UPS!I57</f>
        <v>235</v>
      </c>
      <c r="T52" s="519">
        <f>AT27A_Req_FG_UPry!I57</f>
        <v>244</v>
      </c>
      <c r="U52" s="519">
        <f>T5B_PLAN_vs_PRFM_NCLP!E57</f>
        <v>310</v>
      </c>
      <c r="V52" s="519">
        <f>T5B_PLAN_vs_PRFM_NCLP!I57</f>
        <v>0</v>
      </c>
      <c r="W52" s="519">
        <f>AT27B_Req_FG_NCLP!D57</f>
        <v>309</v>
      </c>
      <c r="X52" s="519">
        <f>'AT-8_Hon_CCH_Pry'!C57</f>
        <v>2804</v>
      </c>
      <c r="Y52" s="519">
        <f>'AT-8_Hon_CCH_Pry'!D57</f>
        <v>2733</v>
      </c>
      <c r="Z52" s="519">
        <v>2733</v>
      </c>
      <c r="AA52" s="519">
        <f>'AT-8A_Hon_CCH_UPry'!C57</f>
        <v>1393</v>
      </c>
      <c r="AB52" s="519">
        <f>'AT-8A_Hon_CCH_UPry'!D57</f>
        <v>1373</v>
      </c>
      <c r="AC52" s="519">
        <v>1373</v>
      </c>
      <c r="AD52" s="519">
        <f>'AT11A_KS-District wise'!C59</f>
        <v>1084</v>
      </c>
      <c r="AE52" s="519">
        <f>'AT11A_KS-District wise'!F59</f>
        <v>1083</v>
      </c>
      <c r="AF52" s="519">
        <f>'AT11A_KS-District wise'!H59</f>
        <v>0</v>
      </c>
      <c r="AG52" s="519">
        <f>'AT11A_KS-District wise'!N59</f>
        <v>0</v>
      </c>
      <c r="AH52" s="519">
        <f>AT_28_RqmtKitchen!AA57+AT_28_RqmtKitchen!AC57+AT_28_RqmtKitchen!AD57</f>
        <v>0</v>
      </c>
      <c r="AI52" s="519">
        <f t="shared" si="25"/>
        <v>0</v>
      </c>
      <c r="AJ52" s="519">
        <f>'AT12_KD-New-Districtwise'!C58</f>
        <v>1698</v>
      </c>
      <c r="AK52" s="519">
        <f>'AT12_KD-New-Districtwise'!E58</f>
        <v>1558</v>
      </c>
      <c r="AL52" s="519">
        <f>'AT12_KD-New-Districtwise'!G58</f>
        <v>0</v>
      </c>
      <c r="AM52" s="519">
        <f>'AT12_KD-New-Districtwise'!M58</f>
        <v>0</v>
      </c>
      <c r="AN52" s="519">
        <f>AT29_K_D!U57+AT29_K_D!V57+AT29_K_D!W57+AT29_K_D!Y57</f>
        <v>0</v>
      </c>
      <c r="AO52" s="521">
        <f t="shared" si="26"/>
        <v>0</v>
      </c>
      <c r="AP52" s="519">
        <f>'AT12A_KD-Replace-Districtwise'!C58</f>
        <v>1396</v>
      </c>
      <c r="AQ52" s="519">
        <f>'AT12A_KD-Replace-Districtwise'!E58</f>
        <v>1396</v>
      </c>
      <c r="AR52" s="519">
        <f>'AT12A_KD-Replace-Districtwise'!G58</f>
        <v>0</v>
      </c>
      <c r="AS52" s="519">
        <f>'AT12A_KD-Replace-Districtwise'!M58</f>
        <v>0</v>
      </c>
      <c r="AT52" s="519">
        <v>152</v>
      </c>
      <c r="AU52" s="521">
        <f t="shared" si="27"/>
        <v>7.6</v>
      </c>
    </row>
    <row r="53" spans="1:47" x14ac:dyDescent="0.2">
      <c r="A53" s="514">
        <f>AT3A_Schools_PS!A58</f>
        <v>49</v>
      </c>
      <c r="B53" s="515" t="str">
        <f>AT3A_Schools_PS!B58</f>
        <v>49-LUCKNOW</v>
      </c>
      <c r="C53" s="517">
        <f>'AT4_enrolment vs availed_PY'!H58</f>
        <v>144567</v>
      </c>
      <c r="D53" s="517">
        <f>T5_PLAN_vs_PRFM_PS!D58</f>
        <v>92631</v>
      </c>
      <c r="E53" s="517">
        <f>T5_PLAN_vs_PRFM_PS!J58</f>
        <v>89734</v>
      </c>
      <c r="F53" s="517">
        <f>AT27_Req_FG_Pry!H58</f>
        <v>94828</v>
      </c>
      <c r="G53" s="517">
        <f>'AT4A_enrolment vs availed_UPY'!H58-'AT4A_enrolment vs availed_UPY'!F58</f>
        <v>65319</v>
      </c>
      <c r="H53" s="517">
        <f>T5A_PLAN_vs_PRFM_UPS!D58</f>
        <v>40003</v>
      </c>
      <c r="I53" s="517">
        <f>T5A_PLAN_vs_PRFM_UPS!J58</f>
        <v>40327</v>
      </c>
      <c r="J53" s="517">
        <f>AT27A_Req_FG_UPry!H58</f>
        <v>40220</v>
      </c>
      <c r="K53" s="517">
        <f>'AT4A_enrolment vs availed_UPY'!F58</f>
        <v>0</v>
      </c>
      <c r="L53" s="517">
        <f>T5B_PLAN_vs_PRFM_NCLP!D58</f>
        <v>0</v>
      </c>
      <c r="M53" s="517">
        <f>T5B_PLAN_vs_PRFM_NCLP!J58</f>
        <v>0</v>
      </c>
      <c r="N53" s="517">
        <f t="shared" si="24"/>
        <v>0</v>
      </c>
      <c r="O53" s="519">
        <f>T5_PLAN_vs_PRFM_PS!E58</f>
        <v>247</v>
      </c>
      <c r="P53" s="519">
        <f>T5_PLAN_vs_PRFM_PS!I58</f>
        <v>229</v>
      </c>
      <c r="Q53" s="519">
        <f>AT27_Req_FG_Pry!I58</f>
        <v>244</v>
      </c>
      <c r="R53" s="519">
        <f>T5A_PLAN_vs_PRFM_UPS!E58</f>
        <v>247</v>
      </c>
      <c r="S53" s="519">
        <f>T5A_PLAN_vs_PRFM_UPS!I58</f>
        <v>229</v>
      </c>
      <c r="T53" s="519">
        <f>AT27A_Req_FG_UPry!I58</f>
        <v>244</v>
      </c>
      <c r="U53" s="519">
        <f>T5B_PLAN_vs_PRFM_NCLP!E58</f>
        <v>310</v>
      </c>
      <c r="V53" s="519">
        <f>T5B_PLAN_vs_PRFM_NCLP!I58</f>
        <v>0</v>
      </c>
      <c r="W53" s="519">
        <f>AT27B_Req_FG_NCLP!D58</f>
        <v>309</v>
      </c>
      <c r="X53" s="519">
        <f>'AT-8_Hon_CCH_Pry'!C58</f>
        <v>2868</v>
      </c>
      <c r="Y53" s="519">
        <f>'AT-8_Hon_CCH_Pry'!D58</f>
        <v>2886</v>
      </c>
      <c r="Z53" s="519">
        <v>3887</v>
      </c>
      <c r="AA53" s="519">
        <f>'AT-8A_Hon_CCH_UPry'!C58</f>
        <v>1255</v>
      </c>
      <c r="AB53" s="519">
        <f>'AT-8A_Hon_CCH_UPry'!D58</f>
        <v>1268</v>
      </c>
      <c r="AC53" s="519">
        <v>1708</v>
      </c>
      <c r="AD53" s="519">
        <f>'AT11A_KS-District wise'!C60</f>
        <v>1015</v>
      </c>
      <c r="AE53" s="519">
        <f>'AT11A_KS-District wise'!F60</f>
        <v>923</v>
      </c>
      <c r="AF53" s="519">
        <f>'AT11A_KS-District wise'!H60</f>
        <v>0</v>
      </c>
      <c r="AG53" s="519">
        <f>'AT11A_KS-District wise'!N60</f>
        <v>0</v>
      </c>
      <c r="AH53" s="519">
        <f>AT_28_RqmtKitchen!AA58+AT_28_RqmtKitchen!AC58+AT_28_RqmtKitchen!AD58</f>
        <v>0</v>
      </c>
      <c r="AI53" s="519">
        <f t="shared" si="25"/>
        <v>0</v>
      </c>
      <c r="AJ53" s="519">
        <f>'AT12_KD-New-Districtwise'!C59</f>
        <v>2148</v>
      </c>
      <c r="AK53" s="519">
        <f>'AT12_KD-New-Districtwise'!E59</f>
        <v>2085</v>
      </c>
      <c r="AL53" s="519">
        <f>'AT12_KD-New-Districtwise'!G59</f>
        <v>0</v>
      </c>
      <c r="AM53" s="519">
        <f>'AT12_KD-New-Districtwise'!M59</f>
        <v>0</v>
      </c>
      <c r="AN53" s="519">
        <f>AT29_K_D!U58+AT29_K_D!V58+AT29_K_D!W58+AT29_K_D!Y58</f>
        <v>0</v>
      </c>
      <c r="AO53" s="521">
        <f t="shared" si="26"/>
        <v>0</v>
      </c>
      <c r="AP53" s="519">
        <f>'AT12A_KD-Replace-Districtwise'!C59</f>
        <v>1845</v>
      </c>
      <c r="AQ53" s="519">
        <f>'AT12A_KD-Replace-Districtwise'!E59</f>
        <v>1845</v>
      </c>
      <c r="AR53" s="519">
        <f>'AT12A_KD-Replace-Districtwise'!G59</f>
        <v>0</v>
      </c>
      <c r="AS53" s="519">
        <f>'AT12A_KD-Replace-Districtwise'!M59</f>
        <v>0</v>
      </c>
      <c r="AT53" s="519">
        <v>1054</v>
      </c>
      <c r="AU53" s="521">
        <f t="shared" si="27"/>
        <v>52.7</v>
      </c>
    </row>
    <row r="54" spans="1:47" x14ac:dyDescent="0.2">
      <c r="A54" s="514">
        <f>AT3A_Schools_PS!A59</f>
        <v>50</v>
      </c>
      <c r="B54" s="515" t="str">
        <f>AT3A_Schools_PS!B59</f>
        <v>50-MAHOBA</v>
      </c>
      <c r="C54" s="517">
        <f>'AT4_enrolment vs availed_PY'!H59</f>
        <v>66908</v>
      </c>
      <c r="D54" s="517">
        <f>T5_PLAN_vs_PRFM_PS!D59</f>
        <v>42724</v>
      </c>
      <c r="E54" s="517">
        <f>T5_PLAN_vs_PRFM_PS!J59</f>
        <v>44850</v>
      </c>
      <c r="F54" s="517">
        <f>AT27_Req_FG_Pry!H59</f>
        <v>48356</v>
      </c>
      <c r="G54" s="517">
        <f>'AT4A_enrolment vs availed_UPY'!H59-'AT4A_enrolment vs availed_UPY'!F59</f>
        <v>33737</v>
      </c>
      <c r="H54" s="517">
        <f>T5A_PLAN_vs_PRFM_UPS!D59</f>
        <v>22546</v>
      </c>
      <c r="I54" s="517">
        <f>T5A_PLAN_vs_PRFM_UPS!J59</f>
        <v>22215</v>
      </c>
      <c r="J54" s="517">
        <f>AT27A_Req_FG_UPry!H59</f>
        <v>23998</v>
      </c>
      <c r="K54" s="517">
        <f>'AT4A_enrolment vs availed_UPY'!F59</f>
        <v>0</v>
      </c>
      <c r="L54" s="517">
        <f>T5B_PLAN_vs_PRFM_NCLP!D59</f>
        <v>0</v>
      </c>
      <c r="M54" s="517">
        <f>T5B_PLAN_vs_PRFM_NCLP!J59</f>
        <v>0</v>
      </c>
      <c r="N54" s="517">
        <f t="shared" si="24"/>
        <v>0</v>
      </c>
      <c r="O54" s="519">
        <f>T5_PLAN_vs_PRFM_PS!E59</f>
        <v>247</v>
      </c>
      <c r="P54" s="519">
        <f>T5_PLAN_vs_PRFM_PS!I59</f>
        <v>235</v>
      </c>
      <c r="Q54" s="519">
        <f>AT27_Req_FG_Pry!I59</f>
        <v>244</v>
      </c>
      <c r="R54" s="519">
        <f>T5A_PLAN_vs_PRFM_UPS!E59</f>
        <v>247</v>
      </c>
      <c r="S54" s="519">
        <f>T5A_PLAN_vs_PRFM_UPS!I59</f>
        <v>235</v>
      </c>
      <c r="T54" s="519">
        <f>AT27A_Req_FG_UPry!I59</f>
        <v>244</v>
      </c>
      <c r="U54" s="519">
        <f>T5B_PLAN_vs_PRFM_NCLP!E59</f>
        <v>310</v>
      </c>
      <c r="V54" s="519">
        <f>T5B_PLAN_vs_PRFM_NCLP!I59</f>
        <v>0</v>
      </c>
      <c r="W54" s="519">
        <f>AT27B_Req_FG_NCLP!D59</f>
        <v>309</v>
      </c>
      <c r="X54" s="519">
        <f>'AT-8_Hon_CCH_Pry'!C59</f>
        <v>1727</v>
      </c>
      <c r="Y54" s="519">
        <f>'AT-8_Hon_CCH_Pry'!D59</f>
        <v>1727</v>
      </c>
      <c r="Z54" s="519">
        <v>1727</v>
      </c>
      <c r="AA54" s="519">
        <f>'AT-8A_Hon_CCH_UPry'!C59</f>
        <v>887</v>
      </c>
      <c r="AB54" s="519">
        <f>'AT-8A_Hon_CCH_UPry'!D59</f>
        <v>887</v>
      </c>
      <c r="AC54" s="519">
        <v>887</v>
      </c>
      <c r="AD54" s="519">
        <f>'AT11A_KS-District wise'!C61</f>
        <v>868</v>
      </c>
      <c r="AE54" s="519">
        <f>'AT11A_KS-District wise'!F61</f>
        <v>855</v>
      </c>
      <c r="AF54" s="519">
        <f>'AT11A_KS-District wise'!H61</f>
        <v>0</v>
      </c>
      <c r="AG54" s="519">
        <f>'AT11A_KS-District wise'!N61</f>
        <v>0</v>
      </c>
      <c r="AH54" s="519">
        <f>AT_28_RqmtKitchen!AA59+AT_28_RqmtKitchen!AC59+AT_28_RqmtKitchen!AD59</f>
        <v>13</v>
      </c>
      <c r="AI54" s="519">
        <f t="shared" si="25"/>
        <v>9.2799999999999994</v>
      </c>
      <c r="AJ54" s="519">
        <f>'AT12_KD-New-Districtwise'!C60</f>
        <v>1065</v>
      </c>
      <c r="AK54" s="519">
        <f>'AT12_KD-New-Districtwise'!E60</f>
        <v>1056</v>
      </c>
      <c r="AL54" s="519">
        <f>'AT12_KD-New-Districtwise'!G60</f>
        <v>0</v>
      </c>
      <c r="AM54" s="519">
        <f>'AT12_KD-New-Districtwise'!M60</f>
        <v>0</v>
      </c>
      <c r="AN54" s="519">
        <f>AT29_K_D!U59+AT29_K_D!V59+AT29_K_D!W59+AT29_K_D!Y59</f>
        <v>0</v>
      </c>
      <c r="AO54" s="521">
        <f t="shared" si="26"/>
        <v>0</v>
      </c>
      <c r="AP54" s="519">
        <f>'AT12A_KD-Replace-Districtwise'!C60</f>
        <v>1008</v>
      </c>
      <c r="AQ54" s="519">
        <f>'AT12A_KD-Replace-Districtwise'!E60</f>
        <v>284</v>
      </c>
      <c r="AR54" s="519">
        <f>'AT12A_KD-Replace-Districtwise'!G60</f>
        <v>0</v>
      </c>
      <c r="AS54" s="519">
        <f>'AT12A_KD-Replace-Districtwise'!M60</f>
        <v>0</v>
      </c>
      <c r="AT54" s="519">
        <v>39</v>
      </c>
      <c r="AU54" s="521">
        <f t="shared" si="27"/>
        <v>1.95</v>
      </c>
    </row>
    <row r="55" spans="1:47" x14ac:dyDescent="0.2">
      <c r="A55" s="514">
        <f>AT3A_Schools_PS!A60</f>
        <v>51</v>
      </c>
      <c r="B55" s="515" t="str">
        <f>AT3A_Schools_PS!B60</f>
        <v>51-MAHRAJGANJ</v>
      </c>
      <c r="C55" s="517">
        <f>'AT4_enrolment vs availed_PY'!H60</f>
        <v>186560</v>
      </c>
      <c r="D55" s="517">
        <f>T5_PLAN_vs_PRFM_PS!D60</f>
        <v>117720</v>
      </c>
      <c r="E55" s="517">
        <f>T5_PLAN_vs_PRFM_PS!J60</f>
        <v>109527</v>
      </c>
      <c r="F55" s="517">
        <f>AT27_Req_FG_Pry!H60</f>
        <v>120365</v>
      </c>
      <c r="G55" s="517">
        <f>'AT4A_enrolment vs availed_UPY'!H60-'AT4A_enrolment vs availed_UPY'!F60</f>
        <v>80004</v>
      </c>
      <c r="H55" s="517">
        <f>T5A_PLAN_vs_PRFM_UPS!D60</f>
        <v>45539</v>
      </c>
      <c r="I55" s="517">
        <f>T5A_PLAN_vs_PRFM_UPS!J60</f>
        <v>45235</v>
      </c>
      <c r="J55" s="517">
        <f>AT27A_Req_FG_UPry!H60</f>
        <v>47416</v>
      </c>
      <c r="K55" s="517">
        <f>'AT4A_enrolment vs availed_UPY'!F60</f>
        <v>0</v>
      </c>
      <c r="L55" s="517">
        <f>T5B_PLAN_vs_PRFM_NCLP!D60</f>
        <v>0</v>
      </c>
      <c r="M55" s="517">
        <f>T5B_PLAN_vs_PRFM_NCLP!J60</f>
        <v>0</v>
      </c>
      <c r="N55" s="517">
        <f t="shared" si="24"/>
        <v>0</v>
      </c>
      <c r="O55" s="519">
        <f>T5_PLAN_vs_PRFM_PS!E60</f>
        <v>247</v>
      </c>
      <c r="P55" s="519">
        <f>T5_PLAN_vs_PRFM_PS!I60</f>
        <v>212</v>
      </c>
      <c r="Q55" s="519">
        <f>AT27_Req_FG_Pry!I60</f>
        <v>244</v>
      </c>
      <c r="R55" s="519">
        <f>T5A_PLAN_vs_PRFM_UPS!E60</f>
        <v>247</v>
      </c>
      <c r="S55" s="519">
        <f>T5A_PLAN_vs_PRFM_UPS!I60</f>
        <v>209</v>
      </c>
      <c r="T55" s="519">
        <f>AT27A_Req_FG_UPry!I60</f>
        <v>244</v>
      </c>
      <c r="U55" s="519">
        <f>T5B_PLAN_vs_PRFM_NCLP!E60</f>
        <v>310</v>
      </c>
      <c r="V55" s="519">
        <f>T5B_PLAN_vs_PRFM_NCLP!I60</f>
        <v>0</v>
      </c>
      <c r="W55" s="519">
        <f>AT27B_Req_FG_NCLP!D60</f>
        <v>309</v>
      </c>
      <c r="X55" s="519">
        <f>'AT-8_Hon_CCH_Pry'!C60</f>
        <v>4421</v>
      </c>
      <c r="Y55" s="519">
        <f>'AT-8_Hon_CCH_Pry'!D60</f>
        <v>4274</v>
      </c>
      <c r="Z55" s="519">
        <v>4274</v>
      </c>
      <c r="AA55" s="519">
        <f>'AT-8A_Hon_CCH_UPry'!C60</f>
        <v>1771</v>
      </c>
      <c r="AB55" s="519">
        <f>'AT-8A_Hon_CCH_UPry'!D60</f>
        <v>1754</v>
      </c>
      <c r="AC55" s="519">
        <v>1754</v>
      </c>
      <c r="AD55" s="519">
        <f>'AT11A_KS-District wise'!C62</f>
        <v>1709</v>
      </c>
      <c r="AE55" s="519">
        <f>'AT11A_KS-District wise'!F62</f>
        <v>1709</v>
      </c>
      <c r="AF55" s="519">
        <f>'AT11A_KS-District wise'!H62</f>
        <v>0</v>
      </c>
      <c r="AG55" s="519">
        <f>'AT11A_KS-District wise'!N62</f>
        <v>0</v>
      </c>
      <c r="AH55" s="519">
        <f>AT_28_RqmtKitchen!AA60+AT_28_RqmtKitchen!AC60+AT_28_RqmtKitchen!AD60</f>
        <v>0</v>
      </c>
      <c r="AI55" s="519">
        <f t="shared" si="25"/>
        <v>0</v>
      </c>
      <c r="AJ55" s="519">
        <f>'AT12_KD-New-Districtwise'!C61</f>
        <v>2459</v>
      </c>
      <c r="AK55" s="519">
        <f>'AT12_KD-New-Districtwise'!E61</f>
        <v>2224</v>
      </c>
      <c r="AL55" s="519">
        <f>'AT12_KD-New-Districtwise'!G61</f>
        <v>0</v>
      </c>
      <c r="AM55" s="519">
        <f>'AT12_KD-New-Districtwise'!M61</f>
        <v>0</v>
      </c>
      <c r="AN55" s="519">
        <f>AT29_K_D!U60+AT29_K_D!V60+AT29_K_D!W60+AT29_K_D!Y60</f>
        <v>20</v>
      </c>
      <c r="AO55" s="521">
        <f t="shared" si="26"/>
        <v>1</v>
      </c>
      <c r="AP55" s="519">
        <f>'AT12A_KD-Replace-Districtwise'!C61</f>
        <v>1880</v>
      </c>
      <c r="AQ55" s="519">
        <f>'AT12A_KD-Replace-Districtwise'!E61</f>
        <v>1880</v>
      </c>
      <c r="AR55" s="519">
        <f>'AT12A_KD-Replace-Districtwise'!G61</f>
        <v>0</v>
      </c>
      <c r="AS55" s="519">
        <f>'AT12A_KD-Replace-Districtwise'!M61</f>
        <v>0</v>
      </c>
      <c r="AT55" s="519">
        <v>333</v>
      </c>
      <c r="AU55" s="521">
        <f t="shared" si="27"/>
        <v>16.649999999999999</v>
      </c>
    </row>
    <row r="56" spans="1:47" x14ac:dyDescent="0.2">
      <c r="A56" s="514">
        <f>AT3A_Schools_PS!A61</f>
        <v>52</v>
      </c>
      <c r="B56" s="515" t="str">
        <f>AT3A_Schools_PS!B61</f>
        <v>52-MAINPURI</v>
      </c>
      <c r="C56" s="517">
        <f>'AT4_enrolment vs availed_PY'!H61</f>
        <v>100464</v>
      </c>
      <c r="D56" s="517">
        <f>T5_PLAN_vs_PRFM_PS!D61</f>
        <v>66086</v>
      </c>
      <c r="E56" s="517">
        <f>T5_PLAN_vs_PRFM_PS!J61</f>
        <v>62159</v>
      </c>
      <c r="F56" s="517">
        <f>AT27_Req_FG_Pry!H61</f>
        <v>69750</v>
      </c>
      <c r="G56" s="517">
        <f>'AT4A_enrolment vs availed_UPY'!H61-'AT4A_enrolment vs availed_UPY'!F61</f>
        <v>37567</v>
      </c>
      <c r="H56" s="517">
        <f>T5A_PLAN_vs_PRFM_UPS!D61</f>
        <v>19606</v>
      </c>
      <c r="I56" s="517">
        <f>T5A_PLAN_vs_PRFM_UPS!J61</f>
        <v>19344</v>
      </c>
      <c r="J56" s="517">
        <f>AT27A_Req_FG_UPry!H61</f>
        <v>21358</v>
      </c>
      <c r="K56" s="517">
        <f>'AT4A_enrolment vs availed_UPY'!F61</f>
        <v>0</v>
      </c>
      <c r="L56" s="517">
        <f>T5B_PLAN_vs_PRFM_NCLP!D61</f>
        <v>0</v>
      </c>
      <c r="M56" s="517">
        <f>T5B_PLAN_vs_PRFM_NCLP!J61</f>
        <v>0</v>
      </c>
      <c r="N56" s="517">
        <f t="shared" si="24"/>
        <v>0</v>
      </c>
      <c r="O56" s="519">
        <f>T5_PLAN_vs_PRFM_PS!E61</f>
        <v>247</v>
      </c>
      <c r="P56" s="519">
        <f>T5_PLAN_vs_PRFM_PS!I61</f>
        <v>237</v>
      </c>
      <c r="Q56" s="519">
        <f>AT27_Req_FG_Pry!I61</f>
        <v>244</v>
      </c>
      <c r="R56" s="519">
        <f>T5A_PLAN_vs_PRFM_UPS!E61</f>
        <v>247</v>
      </c>
      <c r="S56" s="519">
        <f>T5A_PLAN_vs_PRFM_UPS!I61</f>
        <v>237</v>
      </c>
      <c r="T56" s="519">
        <f>AT27A_Req_FG_UPry!I61</f>
        <v>244</v>
      </c>
      <c r="U56" s="519">
        <f>T5B_PLAN_vs_PRFM_NCLP!E61</f>
        <v>310</v>
      </c>
      <c r="V56" s="519">
        <f>T5B_PLAN_vs_PRFM_NCLP!I61</f>
        <v>0</v>
      </c>
      <c r="W56" s="519">
        <f>AT27B_Req_FG_NCLP!D61</f>
        <v>309</v>
      </c>
      <c r="X56" s="519">
        <f>'AT-8_Hon_CCH_Pry'!C61</f>
        <v>3150</v>
      </c>
      <c r="Y56" s="519">
        <f>'AT-8_Hon_CCH_Pry'!D61</f>
        <v>3167</v>
      </c>
      <c r="Z56" s="519">
        <v>3167</v>
      </c>
      <c r="AA56" s="519">
        <f>'AT-8A_Hon_CCH_UPry'!C61</f>
        <v>1077</v>
      </c>
      <c r="AB56" s="519">
        <f>'AT-8A_Hon_CCH_UPry'!D61</f>
        <v>1088</v>
      </c>
      <c r="AC56" s="519">
        <v>1088</v>
      </c>
      <c r="AD56" s="519">
        <f>'AT11A_KS-District wise'!C63</f>
        <v>1846</v>
      </c>
      <c r="AE56" s="519">
        <f>'AT11A_KS-District wise'!F63</f>
        <v>1829</v>
      </c>
      <c r="AF56" s="519">
        <f>'AT11A_KS-District wise'!H63</f>
        <v>0</v>
      </c>
      <c r="AG56" s="519">
        <f>'AT11A_KS-District wise'!N63</f>
        <v>16</v>
      </c>
      <c r="AH56" s="519">
        <f>AT_28_RqmtKitchen!AA61+AT_28_RqmtKitchen!AC61+AT_28_RqmtKitchen!AD61</f>
        <v>0</v>
      </c>
      <c r="AI56" s="519">
        <f t="shared" si="25"/>
        <v>0</v>
      </c>
      <c r="AJ56" s="519">
        <f>'AT12_KD-New-Districtwise'!C62</f>
        <v>2463</v>
      </c>
      <c r="AK56" s="519">
        <f>'AT12_KD-New-Districtwise'!E62</f>
        <v>2463</v>
      </c>
      <c r="AL56" s="519">
        <f>'AT12_KD-New-Districtwise'!G62</f>
        <v>0</v>
      </c>
      <c r="AM56" s="519">
        <f>'AT12_KD-New-Districtwise'!M62</f>
        <v>0</v>
      </c>
      <c r="AN56" s="519">
        <f>AT29_K_D!U61+AT29_K_D!V61+AT29_K_D!W61+AT29_K_D!Y61</f>
        <v>0</v>
      </c>
      <c r="AO56" s="521">
        <f t="shared" si="26"/>
        <v>0</v>
      </c>
      <c r="AP56" s="519">
        <f>'AT12A_KD-Replace-Districtwise'!C62</f>
        <v>2012</v>
      </c>
      <c r="AQ56" s="519">
        <f>'AT12A_KD-Replace-Districtwise'!E62</f>
        <v>1801</v>
      </c>
      <c r="AR56" s="519">
        <f>'AT12A_KD-Replace-Districtwise'!G62</f>
        <v>0</v>
      </c>
      <c r="AS56" s="519">
        <f>'AT12A_KD-Replace-Districtwise'!M62</f>
        <v>0</v>
      </c>
      <c r="AT56" s="519">
        <v>245</v>
      </c>
      <c r="AU56" s="521">
        <f t="shared" si="27"/>
        <v>12.25</v>
      </c>
    </row>
    <row r="57" spans="1:47" x14ac:dyDescent="0.2">
      <c r="A57" s="514">
        <f>AT3A_Schools_PS!A62</f>
        <v>53</v>
      </c>
      <c r="B57" s="515" t="str">
        <f>AT3A_Schools_PS!B62</f>
        <v>53-MATHURA</v>
      </c>
      <c r="C57" s="517">
        <f>'AT4_enrolment vs availed_PY'!H62</f>
        <v>109112</v>
      </c>
      <c r="D57" s="517">
        <f>T5_PLAN_vs_PRFM_PS!D62</f>
        <v>66819</v>
      </c>
      <c r="E57" s="517">
        <f>T5_PLAN_vs_PRFM_PS!J62</f>
        <v>71857</v>
      </c>
      <c r="F57" s="517">
        <f>AT27_Req_FG_Pry!H62</f>
        <v>78613</v>
      </c>
      <c r="G57" s="517">
        <f>'AT4A_enrolment vs availed_UPY'!H62-'AT4A_enrolment vs availed_UPY'!F62</f>
        <v>52375</v>
      </c>
      <c r="H57" s="517">
        <f>T5A_PLAN_vs_PRFM_UPS!D62</f>
        <v>28109</v>
      </c>
      <c r="I57" s="517">
        <f>T5A_PLAN_vs_PRFM_UPS!J62</f>
        <v>28056</v>
      </c>
      <c r="J57" s="517">
        <f>AT27A_Req_FG_UPry!H62</f>
        <v>32502</v>
      </c>
      <c r="K57" s="517">
        <f>'AT4A_enrolment vs availed_UPY'!F62</f>
        <v>0</v>
      </c>
      <c r="L57" s="517">
        <f>T5B_PLAN_vs_PRFM_NCLP!D62</f>
        <v>0</v>
      </c>
      <c r="M57" s="517">
        <f>T5B_PLAN_vs_PRFM_NCLP!J62</f>
        <v>0</v>
      </c>
      <c r="N57" s="517">
        <f t="shared" si="24"/>
        <v>0</v>
      </c>
      <c r="O57" s="519">
        <f>T5_PLAN_vs_PRFM_PS!E62</f>
        <v>247</v>
      </c>
      <c r="P57" s="519">
        <f>T5_PLAN_vs_PRFM_PS!I62</f>
        <v>231</v>
      </c>
      <c r="Q57" s="519">
        <f>AT27_Req_FG_Pry!I62</f>
        <v>244</v>
      </c>
      <c r="R57" s="519">
        <f>T5A_PLAN_vs_PRFM_UPS!E62</f>
        <v>247</v>
      </c>
      <c r="S57" s="519">
        <f>T5A_PLAN_vs_PRFM_UPS!I62</f>
        <v>231</v>
      </c>
      <c r="T57" s="519">
        <f>AT27A_Req_FG_UPry!I62</f>
        <v>244</v>
      </c>
      <c r="U57" s="519">
        <f>T5B_PLAN_vs_PRFM_NCLP!E62</f>
        <v>310</v>
      </c>
      <c r="V57" s="519">
        <f>T5B_PLAN_vs_PRFM_NCLP!I62</f>
        <v>0</v>
      </c>
      <c r="W57" s="519">
        <f>AT27B_Req_FG_NCLP!D62</f>
        <v>309</v>
      </c>
      <c r="X57" s="519">
        <f>'AT-8_Hon_CCH_Pry'!C62</f>
        <v>263</v>
      </c>
      <c r="Y57" s="519">
        <f>'AT-8_Hon_CCH_Pry'!D62</f>
        <v>134</v>
      </c>
      <c r="Z57" s="519">
        <v>2251</v>
      </c>
      <c r="AA57" s="519">
        <f>'AT-8A_Hon_CCH_UPry'!C62</f>
        <v>0</v>
      </c>
      <c r="AB57" s="519">
        <f>'AT-8A_Hon_CCH_UPry'!D62</f>
        <v>0</v>
      </c>
      <c r="AC57" s="519">
        <v>0</v>
      </c>
      <c r="AD57" s="519">
        <f>'AT11A_KS-District wise'!C64</f>
        <v>1870</v>
      </c>
      <c r="AE57" s="519">
        <f>'AT11A_KS-District wise'!F64</f>
        <v>1051</v>
      </c>
      <c r="AF57" s="519">
        <f>'AT11A_KS-District wise'!H64</f>
        <v>0</v>
      </c>
      <c r="AG57" s="519">
        <f>'AT11A_KS-District wise'!N64</f>
        <v>0</v>
      </c>
      <c r="AH57" s="519">
        <f>AT_28_RqmtKitchen!AA62+AT_28_RqmtKitchen!AC62+AT_28_RqmtKitchen!AD62</f>
        <v>0</v>
      </c>
      <c r="AI57" s="519">
        <f t="shared" si="25"/>
        <v>0</v>
      </c>
      <c r="AJ57" s="519">
        <f>'AT12_KD-New-Districtwise'!C63</f>
        <v>2380</v>
      </c>
      <c r="AK57" s="519">
        <f>'AT12_KD-New-Districtwise'!E63</f>
        <v>2027</v>
      </c>
      <c r="AL57" s="519">
        <f>'AT12_KD-New-Districtwise'!G63</f>
        <v>0</v>
      </c>
      <c r="AM57" s="519">
        <f>'AT12_KD-New-Districtwise'!M63</f>
        <v>0</v>
      </c>
      <c r="AN57" s="519">
        <f>AT29_K_D!U62+AT29_K_D!V62+AT29_K_D!W62+AT29_K_D!Y62</f>
        <v>0</v>
      </c>
      <c r="AO57" s="521">
        <f t="shared" si="26"/>
        <v>0</v>
      </c>
      <c r="AP57" s="519">
        <f>'AT12A_KD-Replace-Districtwise'!C63</f>
        <v>1720</v>
      </c>
      <c r="AQ57" s="519">
        <f>'AT12A_KD-Replace-Districtwise'!E63</f>
        <v>0</v>
      </c>
      <c r="AR57" s="519">
        <f>'AT12A_KD-Replace-Districtwise'!G63</f>
        <v>0</v>
      </c>
      <c r="AS57" s="519">
        <f>'AT12A_KD-Replace-Districtwise'!M63</f>
        <v>0</v>
      </c>
      <c r="AT57" s="519">
        <v>286</v>
      </c>
      <c r="AU57" s="521">
        <f t="shared" si="27"/>
        <v>14.3</v>
      </c>
    </row>
    <row r="58" spans="1:47" x14ac:dyDescent="0.2">
      <c r="A58" s="514">
        <f>AT3A_Schools_PS!A63</f>
        <v>54</v>
      </c>
      <c r="B58" s="515" t="str">
        <f>AT3A_Schools_PS!B63</f>
        <v>54-MAU</v>
      </c>
      <c r="C58" s="517">
        <f>'AT4_enrolment vs availed_PY'!H63</f>
        <v>139076</v>
      </c>
      <c r="D58" s="517">
        <f>T5_PLAN_vs_PRFM_PS!D63</f>
        <v>85273</v>
      </c>
      <c r="E58" s="517">
        <f>T5_PLAN_vs_PRFM_PS!J63</f>
        <v>77930</v>
      </c>
      <c r="F58" s="517">
        <f>AT27_Req_FG_Pry!H63</f>
        <v>85570</v>
      </c>
      <c r="G58" s="517">
        <f>'AT4A_enrolment vs availed_UPY'!H63-'AT4A_enrolment vs availed_UPY'!F63</f>
        <v>75729</v>
      </c>
      <c r="H58" s="517">
        <f>T5A_PLAN_vs_PRFM_UPS!D63</f>
        <v>41863</v>
      </c>
      <c r="I58" s="517">
        <f>T5A_PLAN_vs_PRFM_UPS!J63</f>
        <v>37361</v>
      </c>
      <c r="J58" s="517">
        <f>AT27A_Req_FG_UPry!H63</f>
        <v>43297</v>
      </c>
      <c r="K58" s="517">
        <f>'AT4A_enrolment vs availed_UPY'!F63</f>
        <v>0</v>
      </c>
      <c r="L58" s="517">
        <f>T5B_PLAN_vs_PRFM_NCLP!D63</f>
        <v>0</v>
      </c>
      <c r="M58" s="517">
        <f>T5B_PLAN_vs_PRFM_NCLP!J63</f>
        <v>0</v>
      </c>
      <c r="N58" s="517">
        <f t="shared" si="24"/>
        <v>0</v>
      </c>
      <c r="O58" s="519">
        <f>T5_PLAN_vs_PRFM_PS!E63</f>
        <v>247</v>
      </c>
      <c r="P58" s="519">
        <f>T5_PLAN_vs_PRFM_PS!I63</f>
        <v>227</v>
      </c>
      <c r="Q58" s="519">
        <f>AT27_Req_FG_Pry!I63</f>
        <v>244</v>
      </c>
      <c r="R58" s="519">
        <f>T5A_PLAN_vs_PRFM_UPS!E63</f>
        <v>247</v>
      </c>
      <c r="S58" s="519">
        <f>T5A_PLAN_vs_PRFM_UPS!I63</f>
        <v>227</v>
      </c>
      <c r="T58" s="519">
        <f>AT27A_Req_FG_UPry!I63</f>
        <v>244</v>
      </c>
      <c r="U58" s="519">
        <f>T5B_PLAN_vs_PRFM_NCLP!E63</f>
        <v>310</v>
      </c>
      <c r="V58" s="519">
        <f>T5B_PLAN_vs_PRFM_NCLP!I63</f>
        <v>0</v>
      </c>
      <c r="W58" s="519">
        <f>AT27B_Req_FG_NCLP!D63</f>
        <v>309</v>
      </c>
      <c r="X58" s="519">
        <f>'AT-8_Hon_CCH_Pry'!C63</f>
        <v>3154</v>
      </c>
      <c r="Y58" s="519">
        <f>'AT-8_Hon_CCH_Pry'!D63</f>
        <v>3026</v>
      </c>
      <c r="Z58" s="519">
        <v>3101</v>
      </c>
      <c r="AA58" s="519">
        <f>'AT-8A_Hon_CCH_UPry'!C63</f>
        <v>1462</v>
      </c>
      <c r="AB58" s="519">
        <f>'AT-8A_Hon_CCH_UPry'!D63</f>
        <v>1279</v>
      </c>
      <c r="AC58" s="519">
        <v>1311</v>
      </c>
      <c r="AD58" s="519">
        <f>'AT11A_KS-District wise'!C65</f>
        <v>963</v>
      </c>
      <c r="AE58" s="519">
        <f>'AT11A_KS-District wise'!F65</f>
        <v>963</v>
      </c>
      <c r="AF58" s="519">
        <f>'AT11A_KS-District wise'!H65</f>
        <v>0</v>
      </c>
      <c r="AG58" s="519">
        <f>'AT11A_KS-District wise'!N65</f>
        <v>0</v>
      </c>
      <c r="AH58" s="519">
        <f>AT_28_RqmtKitchen!AA63+AT_28_RqmtKitchen!AC63+AT_28_RqmtKitchen!AD63</f>
        <v>0</v>
      </c>
      <c r="AI58" s="519">
        <f t="shared" si="25"/>
        <v>0</v>
      </c>
      <c r="AJ58" s="519">
        <f>'AT12_KD-New-Districtwise'!C64</f>
        <v>1832</v>
      </c>
      <c r="AK58" s="519">
        <f>'AT12_KD-New-Districtwise'!E64</f>
        <v>1787</v>
      </c>
      <c r="AL58" s="519">
        <f>'AT12_KD-New-Districtwise'!G64</f>
        <v>0</v>
      </c>
      <c r="AM58" s="519">
        <f>'AT12_KD-New-Districtwise'!M64</f>
        <v>0</v>
      </c>
      <c r="AN58" s="519">
        <f>AT29_K_D!U63+AT29_K_D!V63+AT29_K_D!W63+AT29_K_D!Y63</f>
        <v>0</v>
      </c>
      <c r="AO58" s="521">
        <f t="shared" si="26"/>
        <v>0</v>
      </c>
      <c r="AP58" s="519">
        <f>'AT12A_KD-Replace-Districtwise'!C64</f>
        <v>1444</v>
      </c>
      <c r="AQ58" s="519">
        <f>'AT12A_KD-Replace-Districtwise'!E64</f>
        <v>1444</v>
      </c>
      <c r="AR58" s="519">
        <f>'AT12A_KD-Replace-Districtwise'!G64</f>
        <v>0</v>
      </c>
      <c r="AS58" s="519">
        <f>'AT12A_KD-Replace-Districtwise'!M64</f>
        <v>0</v>
      </c>
      <c r="AT58" s="519">
        <v>280</v>
      </c>
      <c r="AU58" s="521">
        <f t="shared" si="27"/>
        <v>14</v>
      </c>
    </row>
    <row r="59" spans="1:47" x14ac:dyDescent="0.2">
      <c r="A59" s="514">
        <f>AT3A_Schools_PS!A64</f>
        <v>55</v>
      </c>
      <c r="B59" s="515" t="str">
        <f>AT3A_Schools_PS!B64</f>
        <v>55-MEERUT</v>
      </c>
      <c r="C59" s="517">
        <f>'AT4_enrolment vs availed_PY'!H64</f>
        <v>102753</v>
      </c>
      <c r="D59" s="517">
        <f>T5_PLAN_vs_PRFM_PS!D64</f>
        <v>62862</v>
      </c>
      <c r="E59" s="517">
        <f>T5_PLAN_vs_PRFM_PS!J64</f>
        <v>59392</v>
      </c>
      <c r="F59" s="517">
        <f>AT27_Req_FG_Pry!H64</f>
        <v>69897</v>
      </c>
      <c r="G59" s="517">
        <f>'AT4A_enrolment vs availed_UPY'!H64-'AT4A_enrolment vs availed_UPY'!F64</f>
        <v>66640</v>
      </c>
      <c r="H59" s="517">
        <f>T5A_PLAN_vs_PRFM_UPS!D64</f>
        <v>41608</v>
      </c>
      <c r="I59" s="517">
        <f>T5A_PLAN_vs_PRFM_UPS!J64</f>
        <v>33089</v>
      </c>
      <c r="J59" s="517">
        <f>AT27A_Req_FG_UPry!H64</f>
        <v>39649</v>
      </c>
      <c r="K59" s="517">
        <f>'AT4A_enrolment vs availed_UPY'!F64</f>
        <v>0</v>
      </c>
      <c r="L59" s="517">
        <f>T5B_PLAN_vs_PRFM_NCLP!D64</f>
        <v>0</v>
      </c>
      <c r="M59" s="517">
        <f>T5B_PLAN_vs_PRFM_NCLP!J64</f>
        <v>0</v>
      </c>
      <c r="N59" s="517">
        <f t="shared" si="24"/>
        <v>0</v>
      </c>
      <c r="O59" s="519">
        <f>T5_PLAN_vs_PRFM_PS!E64</f>
        <v>247</v>
      </c>
      <c r="P59" s="519">
        <f>T5_PLAN_vs_PRFM_PS!I64</f>
        <v>228</v>
      </c>
      <c r="Q59" s="519">
        <f>AT27_Req_FG_Pry!I64</f>
        <v>244</v>
      </c>
      <c r="R59" s="519">
        <f>T5A_PLAN_vs_PRFM_UPS!E64</f>
        <v>247</v>
      </c>
      <c r="S59" s="519">
        <f>T5A_PLAN_vs_PRFM_UPS!I64</f>
        <v>228</v>
      </c>
      <c r="T59" s="519">
        <f>AT27A_Req_FG_UPry!I64</f>
        <v>244</v>
      </c>
      <c r="U59" s="519">
        <f>T5B_PLAN_vs_PRFM_NCLP!E64</f>
        <v>310</v>
      </c>
      <c r="V59" s="519">
        <f>T5B_PLAN_vs_PRFM_NCLP!I64</f>
        <v>0</v>
      </c>
      <c r="W59" s="519">
        <f>AT27B_Req_FG_NCLP!D64</f>
        <v>309</v>
      </c>
      <c r="X59" s="519">
        <f>'AT-8_Hon_CCH_Pry'!C64</f>
        <v>1676</v>
      </c>
      <c r="Y59" s="519">
        <f>'AT-8_Hon_CCH_Pry'!D64</f>
        <v>1670</v>
      </c>
      <c r="Z59" s="519">
        <v>1945</v>
      </c>
      <c r="AA59" s="519">
        <f>'AT-8A_Hon_CCH_UPry'!C64</f>
        <v>839</v>
      </c>
      <c r="AB59" s="519">
        <f>'AT-8A_Hon_CCH_UPry'!D64</f>
        <v>877</v>
      </c>
      <c r="AC59" s="519">
        <v>1022</v>
      </c>
      <c r="AD59" s="519">
        <f>'AT11A_KS-District wise'!C66</f>
        <v>676</v>
      </c>
      <c r="AE59" s="519">
        <f>'AT11A_KS-District wise'!F66</f>
        <v>674</v>
      </c>
      <c r="AF59" s="519">
        <f>'AT11A_KS-District wise'!H66</f>
        <v>0</v>
      </c>
      <c r="AG59" s="519">
        <f>'AT11A_KS-District wise'!N66</f>
        <v>0</v>
      </c>
      <c r="AH59" s="519">
        <f>AT_28_RqmtKitchen!AA64+AT_28_RqmtKitchen!AC64+AT_28_RqmtKitchen!AD64</f>
        <v>7</v>
      </c>
      <c r="AI59" s="519">
        <f t="shared" si="25"/>
        <v>5</v>
      </c>
      <c r="AJ59" s="519">
        <f>'AT12_KD-New-Districtwise'!C65</f>
        <v>1943</v>
      </c>
      <c r="AK59" s="519">
        <f>'AT12_KD-New-Districtwise'!E65</f>
        <v>1943</v>
      </c>
      <c r="AL59" s="519">
        <f>'AT12_KD-New-Districtwise'!G65</f>
        <v>0</v>
      </c>
      <c r="AM59" s="519">
        <f>'AT12_KD-New-Districtwise'!M65</f>
        <v>0</v>
      </c>
      <c r="AN59" s="519">
        <f>AT29_K_D!U64+AT29_K_D!V64+AT29_K_D!W64+AT29_K_D!Y64</f>
        <v>1</v>
      </c>
      <c r="AO59" s="521">
        <f t="shared" si="26"/>
        <v>0.05</v>
      </c>
      <c r="AP59" s="519">
        <f>'AT12A_KD-Replace-Districtwise'!C65</f>
        <v>1408</v>
      </c>
      <c r="AQ59" s="519">
        <f>'AT12A_KD-Replace-Districtwise'!E65</f>
        <v>1408</v>
      </c>
      <c r="AR59" s="519">
        <f>'AT12A_KD-Replace-Districtwise'!G65</f>
        <v>0</v>
      </c>
      <c r="AS59" s="519">
        <f>'AT12A_KD-Replace-Districtwise'!M65</f>
        <v>0</v>
      </c>
      <c r="AT59" s="519">
        <v>333</v>
      </c>
      <c r="AU59" s="521">
        <f t="shared" si="27"/>
        <v>16.649999999999999</v>
      </c>
    </row>
    <row r="60" spans="1:47" x14ac:dyDescent="0.2">
      <c r="A60" s="514">
        <f>AT3A_Schools_PS!A65</f>
        <v>56</v>
      </c>
      <c r="B60" s="515" t="str">
        <f>AT3A_Schools_PS!B65</f>
        <v>56-MIRZAPUR</v>
      </c>
      <c r="C60" s="517">
        <f>'AT4_enrolment vs availed_PY'!H65</f>
        <v>193626</v>
      </c>
      <c r="D60" s="517">
        <f>T5_PLAN_vs_PRFM_PS!D65</f>
        <v>124614</v>
      </c>
      <c r="E60" s="517">
        <f>T5_PLAN_vs_PRFM_PS!J65</f>
        <v>117735</v>
      </c>
      <c r="F60" s="517">
        <f>AT27_Req_FG_Pry!H65</f>
        <v>128606</v>
      </c>
      <c r="G60" s="517">
        <f>'AT4A_enrolment vs availed_UPY'!H65-'AT4A_enrolment vs availed_UPY'!F65</f>
        <v>88485</v>
      </c>
      <c r="H60" s="517">
        <f>T5A_PLAN_vs_PRFM_UPS!D65</f>
        <v>49222</v>
      </c>
      <c r="I60" s="517">
        <f>T5A_PLAN_vs_PRFM_UPS!J65</f>
        <v>47472</v>
      </c>
      <c r="J60" s="517">
        <f>AT27A_Req_FG_UPry!H65</f>
        <v>52101</v>
      </c>
      <c r="K60" s="517">
        <f>'AT4A_enrolment vs availed_UPY'!F65</f>
        <v>1000</v>
      </c>
      <c r="L60" s="517">
        <f>T5B_PLAN_vs_PRFM_NCLP!D65</f>
        <v>0</v>
      </c>
      <c r="M60" s="517">
        <f>T5B_PLAN_vs_PRFM_NCLP!J65</f>
        <v>0</v>
      </c>
      <c r="N60" s="517">
        <f t="shared" si="24"/>
        <v>1000</v>
      </c>
      <c r="O60" s="519">
        <f>T5_PLAN_vs_PRFM_PS!E65</f>
        <v>247</v>
      </c>
      <c r="P60" s="519">
        <f>T5_PLAN_vs_PRFM_PS!I65</f>
        <v>233</v>
      </c>
      <c r="Q60" s="519">
        <f>AT27_Req_FG_Pry!I65</f>
        <v>244</v>
      </c>
      <c r="R60" s="519">
        <f>T5A_PLAN_vs_PRFM_UPS!E65</f>
        <v>247</v>
      </c>
      <c r="S60" s="519">
        <f>T5A_PLAN_vs_PRFM_UPS!I65</f>
        <v>232</v>
      </c>
      <c r="T60" s="519">
        <f>AT27A_Req_FG_UPry!I65</f>
        <v>244</v>
      </c>
      <c r="U60" s="519">
        <f>T5B_PLAN_vs_PRFM_NCLP!E65</f>
        <v>310</v>
      </c>
      <c r="V60" s="519">
        <f>T5B_PLAN_vs_PRFM_NCLP!I65</f>
        <v>0</v>
      </c>
      <c r="W60" s="519">
        <f>AT27B_Req_FG_NCLP!D65</f>
        <v>309</v>
      </c>
      <c r="X60" s="519">
        <f>'AT-8_Hon_CCH_Pry'!C65</f>
        <v>4615</v>
      </c>
      <c r="Y60" s="519">
        <f>'AT-8_Hon_CCH_Pry'!D65</f>
        <v>4615</v>
      </c>
      <c r="Z60" s="519">
        <v>4643</v>
      </c>
      <c r="AA60" s="519">
        <f>'AT-8A_Hon_CCH_UPry'!C65</f>
        <v>1898</v>
      </c>
      <c r="AB60" s="519">
        <f>'AT-8A_Hon_CCH_UPry'!D65</f>
        <v>1898</v>
      </c>
      <c r="AC60" s="519">
        <v>1910</v>
      </c>
      <c r="AD60" s="519">
        <f>'AT11A_KS-District wise'!C67</f>
        <v>1445</v>
      </c>
      <c r="AE60" s="519">
        <f>'AT11A_KS-District wise'!F67</f>
        <v>1445</v>
      </c>
      <c r="AF60" s="519">
        <f>'AT11A_KS-District wise'!H67</f>
        <v>0</v>
      </c>
      <c r="AG60" s="519">
        <f>'AT11A_KS-District wise'!N67</f>
        <v>0</v>
      </c>
      <c r="AH60" s="519">
        <f>AT_28_RqmtKitchen!AA65+AT_28_RqmtKitchen!AC65+AT_28_RqmtKitchen!AD65</f>
        <v>0</v>
      </c>
      <c r="AI60" s="519">
        <f t="shared" si="25"/>
        <v>0</v>
      </c>
      <c r="AJ60" s="519">
        <f>'AT12_KD-New-Districtwise'!C66</f>
        <v>2441</v>
      </c>
      <c r="AK60" s="519">
        <f>'AT12_KD-New-Districtwise'!E66</f>
        <v>2441</v>
      </c>
      <c r="AL60" s="519">
        <f>'AT12_KD-New-Districtwise'!G66</f>
        <v>0</v>
      </c>
      <c r="AM60" s="519">
        <f>'AT12_KD-New-Districtwise'!M66</f>
        <v>0</v>
      </c>
      <c r="AN60" s="519">
        <f>AT29_K_D!U65+AT29_K_D!V65+AT29_K_D!W65+AT29_K_D!Y65</f>
        <v>0</v>
      </c>
      <c r="AO60" s="521">
        <f t="shared" si="26"/>
        <v>0</v>
      </c>
      <c r="AP60" s="519">
        <f>'AT12A_KD-Replace-Districtwise'!C66</f>
        <v>1961</v>
      </c>
      <c r="AQ60" s="519">
        <f>'AT12A_KD-Replace-Districtwise'!E66</f>
        <v>1961</v>
      </c>
      <c r="AR60" s="519">
        <f>'AT12A_KD-Replace-Districtwise'!G66</f>
        <v>0</v>
      </c>
      <c r="AS60" s="519">
        <f>'AT12A_KD-Replace-Districtwise'!M66</f>
        <v>0</v>
      </c>
      <c r="AT60" s="519">
        <v>309</v>
      </c>
      <c r="AU60" s="521">
        <f t="shared" si="27"/>
        <v>15.45</v>
      </c>
    </row>
    <row r="61" spans="1:47" x14ac:dyDescent="0.2">
      <c r="A61" s="514">
        <f>AT3A_Schools_PS!A66</f>
        <v>57</v>
      </c>
      <c r="B61" s="515" t="str">
        <f>AT3A_Schools_PS!B66</f>
        <v>57-MORADABAD</v>
      </c>
      <c r="C61" s="517">
        <f>'AT4_enrolment vs availed_PY'!H66</f>
        <v>135871</v>
      </c>
      <c r="D61" s="517">
        <f>T5_PLAN_vs_PRFM_PS!D66</f>
        <v>74223</v>
      </c>
      <c r="E61" s="517">
        <f>T5_PLAN_vs_PRFM_PS!J66</f>
        <v>73507</v>
      </c>
      <c r="F61" s="517">
        <f>AT27_Req_FG_Pry!H66</f>
        <v>79581</v>
      </c>
      <c r="G61" s="517">
        <f>'AT4A_enrolment vs availed_UPY'!H66-'AT4A_enrolment vs availed_UPY'!F66</f>
        <v>64260</v>
      </c>
      <c r="H61" s="517">
        <f>T5A_PLAN_vs_PRFM_UPS!D66</f>
        <v>36357</v>
      </c>
      <c r="I61" s="517">
        <f>T5A_PLAN_vs_PRFM_UPS!J66</f>
        <v>32549</v>
      </c>
      <c r="J61" s="517">
        <f>AT27A_Req_FG_UPry!H66</f>
        <v>37299</v>
      </c>
      <c r="K61" s="517">
        <f>'AT4A_enrolment vs availed_UPY'!F66</f>
        <v>0</v>
      </c>
      <c r="L61" s="517">
        <f>T5B_PLAN_vs_PRFM_NCLP!D66</f>
        <v>0</v>
      </c>
      <c r="M61" s="517">
        <f>T5B_PLAN_vs_PRFM_NCLP!J66</f>
        <v>0</v>
      </c>
      <c r="N61" s="517">
        <f t="shared" si="24"/>
        <v>0</v>
      </c>
      <c r="O61" s="519">
        <f>T5_PLAN_vs_PRFM_PS!E66</f>
        <v>247</v>
      </c>
      <c r="P61" s="519">
        <f>T5_PLAN_vs_PRFM_PS!I66</f>
        <v>230</v>
      </c>
      <c r="Q61" s="519">
        <f>AT27_Req_FG_Pry!I66</f>
        <v>244</v>
      </c>
      <c r="R61" s="519">
        <f>T5A_PLAN_vs_PRFM_UPS!E66</f>
        <v>247</v>
      </c>
      <c r="S61" s="519">
        <f>T5A_PLAN_vs_PRFM_UPS!I66</f>
        <v>230</v>
      </c>
      <c r="T61" s="519">
        <f>AT27A_Req_FG_UPry!I66</f>
        <v>244</v>
      </c>
      <c r="U61" s="519">
        <f>T5B_PLAN_vs_PRFM_NCLP!E66</f>
        <v>310</v>
      </c>
      <c r="V61" s="519">
        <f>T5B_PLAN_vs_PRFM_NCLP!I66</f>
        <v>0</v>
      </c>
      <c r="W61" s="519">
        <f>AT27B_Req_FG_NCLP!D66</f>
        <v>309</v>
      </c>
      <c r="X61" s="519">
        <f>'AT-8_Hon_CCH_Pry'!C66</f>
        <v>2695</v>
      </c>
      <c r="Y61" s="519">
        <f>'AT-8_Hon_CCH_Pry'!D66</f>
        <v>2703</v>
      </c>
      <c r="Z61" s="519">
        <v>2843</v>
      </c>
      <c r="AA61" s="519">
        <f>'AT-8A_Hon_CCH_UPry'!C66</f>
        <v>1192</v>
      </c>
      <c r="AB61" s="519">
        <f>'AT-8A_Hon_CCH_UPry'!D66</f>
        <v>1209</v>
      </c>
      <c r="AC61" s="519">
        <v>1271</v>
      </c>
      <c r="AD61" s="519">
        <f>'AT11A_KS-District wise'!C68</f>
        <v>1407</v>
      </c>
      <c r="AE61" s="519">
        <f>'AT11A_KS-District wise'!F68</f>
        <v>1134</v>
      </c>
      <c r="AF61" s="519">
        <f>'AT11A_KS-District wise'!H68</f>
        <v>0</v>
      </c>
      <c r="AG61" s="519">
        <f>'AT11A_KS-District wise'!N68</f>
        <v>0</v>
      </c>
      <c r="AH61" s="519">
        <f>AT_28_RqmtKitchen!AA66+AT_28_RqmtKitchen!AC66+AT_28_RqmtKitchen!AD66</f>
        <v>0</v>
      </c>
      <c r="AI61" s="519">
        <f t="shared" si="25"/>
        <v>0</v>
      </c>
      <c r="AJ61" s="519">
        <f>'AT12_KD-New-Districtwise'!C67</f>
        <v>1981</v>
      </c>
      <c r="AK61" s="519">
        <f>'AT12_KD-New-Districtwise'!E67</f>
        <v>1981</v>
      </c>
      <c r="AL61" s="519">
        <f>'AT12_KD-New-Districtwise'!G67</f>
        <v>0</v>
      </c>
      <c r="AM61" s="519">
        <f>'AT12_KD-New-Districtwise'!M67</f>
        <v>0</v>
      </c>
      <c r="AN61" s="519">
        <f>AT29_K_D!U66+AT29_K_D!V66+AT29_K_D!W66+AT29_K_D!Y66</f>
        <v>3</v>
      </c>
      <c r="AO61" s="521">
        <f t="shared" si="26"/>
        <v>0.15</v>
      </c>
      <c r="AP61" s="519">
        <f>'AT12A_KD-Replace-Districtwise'!C67</f>
        <v>1575</v>
      </c>
      <c r="AQ61" s="519">
        <f>'AT12A_KD-Replace-Districtwise'!E67</f>
        <v>1575</v>
      </c>
      <c r="AR61" s="519">
        <f>'AT12A_KD-Replace-Districtwise'!G67</f>
        <v>0</v>
      </c>
      <c r="AS61" s="519">
        <f>'AT12A_KD-Replace-Districtwise'!M67</f>
        <v>0</v>
      </c>
      <c r="AT61" s="519">
        <v>203</v>
      </c>
      <c r="AU61" s="521">
        <f t="shared" si="27"/>
        <v>10.15</v>
      </c>
    </row>
    <row r="62" spans="1:47" x14ac:dyDescent="0.2">
      <c r="A62" s="514">
        <f>AT3A_Schools_PS!A67</f>
        <v>58</v>
      </c>
      <c r="B62" s="515" t="str">
        <f>AT3A_Schools_PS!B67</f>
        <v>58-MUZAFFARNAGAR</v>
      </c>
      <c r="C62" s="517">
        <f>'AT4_enrolment vs availed_PY'!H67</f>
        <v>108234</v>
      </c>
      <c r="D62" s="517">
        <f>T5_PLAN_vs_PRFM_PS!D67</f>
        <v>60786</v>
      </c>
      <c r="E62" s="517">
        <f>T5_PLAN_vs_PRFM_PS!J67</f>
        <v>65450</v>
      </c>
      <c r="F62" s="517">
        <f>AT27_Req_FG_Pry!H67</f>
        <v>70897</v>
      </c>
      <c r="G62" s="517">
        <f>'AT4A_enrolment vs availed_UPY'!H67-'AT4A_enrolment vs availed_UPY'!F67</f>
        <v>63494</v>
      </c>
      <c r="H62" s="517">
        <f>T5A_PLAN_vs_PRFM_UPS!D67</f>
        <v>22941</v>
      </c>
      <c r="I62" s="517">
        <f>T5A_PLAN_vs_PRFM_UPS!J67</f>
        <v>22542</v>
      </c>
      <c r="J62" s="517">
        <f>AT27A_Req_FG_UPry!H67</f>
        <v>23546</v>
      </c>
      <c r="K62" s="517">
        <f>'AT4A_enrolment vs availed_UPY'!F67</f>
        <v>0</v>
      </c>
      <c r="L62" s="517">
        <f>T5B_PLAN_vs_PRFM_NCLP!D67</f>
        <v>0</v>
      </c>
      <c r="M62" s="517">
        <f>T5B_PLAN_vs_PRFM_NCLP!J67</f>
        <v>0</v>
      </c>
      <c r="N62" s="517">
        <f t="shared" si="24"/>
        <v>0</v>
      </c>
      <c r="O62" s="519">
        <f>T5_PLAN_vs_PRFM_PS!E67</f>
        <v>247</v>
      </c>
      <c r="P62" s="519">
        <f>T5_PLAN_vs_PRFM_PS!I67</f>
        <v>228</v>
      </c>
      <c r="Q62" s="519">
        <f>AT27_Req_FG_Pry!I67</f>
        <v>244</v>
      </c>
      <c r="R62" s="519">
        <f>T5A_PLAN_vs_PRFM_UPS!E67</f>
        <v>247</v>
      </c>
      <c r="S62" s="519">
        <f>T5A_PLAN_vs_PRFM_UPS!I67</f>
        <v>228</v>
      </c>
      <c r="T62" s="519">
        <f>AT27A_Req_FG_UPry!I67</f>
        <v>244</v>
      </c>
      <c r="U62" s="519">
        <f>T5B_PLAN_vs_PRFM_NCLP!E67</f>
        <v>310</v>
      </c>
      <c r="V62" s="519">
        <f>T5B_PLAN_vs_PRFM_NCLP!I67</f>
        <v>0</v>
      </c>
      <c r="W62" s="519">
        <f>AT27B_Req_FG_NCLP!D67</f>
        <v>309</v>
      </c>
      <c r="X62" s="519">
        <f>'AT-8_Hon_CCH_Pry'!C67</f>
        <v>2210</v>
      </c>
      <c r="Y62" s="519">
        <f>'AT-8_Hon_CCH_Pry'!D67</f>
        <v>2194</v>
      </c>
      <c r="Z62" s="519">
        <v>2269</v>
      </c>
      <c r="AA62" s="519">
        <f>'AT-8A_Hon_CCH_UPry'!C67</f>
        <v>860</v>
      </c>
      <c r="AB62" s="519">
        <f>'AT-8A_Hon_CCH_UPry'!D67</f>
        <v>846</v>
      </c>
      <c r="AC62" s="519">
        <v>875</v>
      </c>
      <c r="AD62" s="519">
        <f>'AT11A_KS-District wise'!C69</f>
        <v>1053</v>
      </c>
      <c r="AE62" s="519">
        <f>'AT11A_KS-District wise'!F69</f>
        <v>1053</v>
      </c>
      <c r="AF62" s="519">
        <f>'AT11A_KS-District wise'!H69</f>
        <v>0</v>
      </c>
      <c r="AG62" s="519">
        <f>'AT11A_KS-District wise'!N69</f>
        <v>0</v>
      </c>
      <c r="AH62" s="519">
        <f>AT_28_RqmtKitchen!AA67+AT_28_RqmtKitchen!AC67+AT_28_RqmtKitchen!AD67</f>
        <v>0</v>
      </c>
      <c r="AI62" s="519">
        <f t="shared" si="25"/>
        <v>0</v>
      </c>
      <c r="AJ62" s="519">
        <f>'AT12_KD-New-Districtwise'!C68</f>
        <v>1359</v>
      </c>
      <c r="AK62" s="519">
        <f>'AT12_KD-New-Districtwise'!E68</f>
        <v>1359</v>
      </c>
      <c r="AL62" s="519">
        <f>'AT12_KD-New-Districtwise'!G68</f>
        <v>0</v>
      </c>
      <c r="AM62" s="519">
        <f>'AT12_KD-New-Districtwise'!M68</f>
        <v>0</v>
      </c>
      <c r="AN62" s="519">
        <f>AT29_K_D!U67+AT29_K_D!V67+AT29_K_D!W67+AT29_K_D!Y67</f>
        <v>25</v>
      </c>
      <c r="AO62" s="521">
        <f t="shared" si="26"/>
        <v>1.25</v>
      </c>
      <c r="AP62" s="519">
        <f>'AT12A_KD-Replace-Districtwise'!C68</f>
        <v>1159</v>
      </c>
      <c r="AQ62" s="519">
        <f>'AT12A_KD-Replace-Districtwise'!E68</f>
        <v>1159</v>
      </c>
      <c r="AR62" s="519">
        <f>'AT12A_KD-Replace-Districtwise'!G68</f>
        <v>0</v>
      </c>
      <c r="AS62" s="519">
        <f>'AT12A_KD-Replace-Districtwise'!M68</f>
        <v>0</v>
      </c>
      <c r="AT62" s="519">
        <v>171</v>
      </c>
      <c r="AU62" s="521">
        <f t="shared" si="27"/>
        <v>8.5500000000000007</v>
      </c>
    </row>
    <row r="63" spans="1:47" x14ac:dyDescent="0.2">
      <c r="A63" s="514">
        <f>AT3A_Schools_PS!A68</f>
        <v>59</v>
      </c>
      <c r="B63" s="515" t="str">
        <f>AT3A_Schools_PS!B68</f>
        <v>59-PILIBHIT</v>
      </c>
      <c r="C63" s="517">
        <f>'AT4_enrolment vs availed_PY'!H68</f>
        <v>128411</v>
      </c>
      <c r="D63" s="517">
        <f>T5_PLAN_vs_PRFM_PS!D68</f>
        <v>70658</v>
      </c>
      <c r="E63" s="517">
        <f>T5_PLAN_vs_PRFM_PS!J68</f>
        <v>66516</v>
      </c>
      <c r="F63" s="517">
        <f>AT27_Req_FG_Pry!H68</f>
        <v>74942</v>
      </c>
      <c r="G63" s="517">
        <f>'AT4A_enrolment vs availed_UPY'!H68-'AT4A_enrolment vs availed_UPY'!F68</f>
        <v>61771</v>
      </c>
      <c r="H63" s="517">
        <f>T5A_PLAN_vs_PRFM_UPS!D68</f>
        <v>30494</v>
      </c>
      <c r="I63" s="517">
        <f>T5A_PLAN_vs_PRFM_UPS!J68</f>
        <v>29017</v>
      </c>
      <c r="J63" s="517">
        <f>AT27A_Req_FG_UPry!H68</f>
        <v>32545</v>
      </c>
      <c r="K63" s="517">
        <f>'AT4A_enrolment vs availed_UPY'!F68</f>
        <v>0</v>
      </c>
      <c r="L63" s="517">
        <f>T5B_PLAN_vs_PRFM_NCLP!D68</f>
        <v>0</v>
      </c>
      <c r="M63" s="517">
        <f>T5B_PLAN_vs_PRFM_NCLP!J68</f>
        <v>0</v>
      </c>
      <c r="N63" s="517">
        <f t="shared" si="24"/>
        <v>0</v>
      </c>
      <c r="O63" s="519">
        <f>T5_PLAN_vs_PRFM_PS!E68</f>
        <v>247</v>
      </c>
      <c r="P63" s="519">
        <f>T5_PLAN_vs_PRFM_PS!I68</f>
        <v>234</v>
      </c>
      <c r="Q63" s="519">
        <f>AT27_Req_FG_Pry!I68</f>
        <v>244</v>
      </c>
      <c r="R63" s="519">
        <f>T5A_PLAN_vs_PRFM_UPS!E68</f>
        <v>247</v>
      </c>
      <c r="S63" s="519">
        <f>T5A_PLAN_vs_PRFM_UPS!I68</f>
        <v>234</v>
      </c>
      <c r="T63" s="519">
        <f>AT27A_Req_FG_UPry!I68</f>
        <v>244</v>
      </c>
      <c r="U63" s="519">
        <f>T5B_PLAN_vs_PRFM_NCLP!E68</f>
        <v>310</v>
      </c>
      <c r="V63" s="519">
        <f>T5B_PLAN_vs_PRFM_NCLP!I68</f>
        <v>0</v>
      </c>
      <c r="W63" s="519">
        <f>AT27B_Req_FG_NCLP!D68</f>
        <v>309</v>
      </c>
      <c r="X63" s="519">
        <f>'AT-8_Hon_CCH_Pry'!C68</f>
        <v>3179</v>
      </c>
      <c r="Y63" s="519">
        <f>'AT-8_Hon_CCH_Pry'!D68</f>
        <v>3141</v>
      </c>
      <c r="Z63" s="519">
        <v>3141</v>
      </c>
      <c r="AA63" s="519">
        <f>'AT-8A_Hon_CCH_UPry'!C68</f>
        <v>1502</v>
      </c>
      <c r="AB63" s="519">
        <f>'AT-8A_Hon_CCH_UPry'!D68</f>
        <v>1503</v>
      </c>
      <c r="AC63" s="519">
        <v>1503</v>
      </c>
      <c r="AD63" s="519">
        <f>'AT11A_KS-District wise'!C70</f>
        <v>1445</v>
      </c>
      <c r="AE63" s="519">
        <f>'AT11A_KS-District wise'!F70</f>
        <v>1394</v>
      </c>
      <c r="AF63" s="519">
        <f>'AT11A_KS-District wise'!H70</f>
        <v>0</v>
      </c>
      <c r="AG63" s="519">
        <f>'AT11A_KS-District wise'!N70</f>
        <v>0</v>
      </c>
      <c r="AH63" s="519">
        <f>AT_28_RqmtKitchen!AA68+AT_28_RqmtKitchen!AC68+AT_28_RqmtKitchen!AD68</f>
        <v>0</v>
      </c>
      <c r="AI63" s="519">
        <f t="shared" si="25"/>
        <v>0</v>
      </c>
      <c r="AJ63" s="519">
        <f>'AT12_KD-New-Districtwise'!C69</f>
        <v>1876</v>
      </c>
      <c r="AK63" s="519">
        <f>'AT12_KD-New-Districtwise'!E69</f>
        <v>1842</v>
      </c>
      <c r="AL63" s="519">
        <f>'AT12_KD-New-Districtwise'!G69</f>
        <v>0</v>
      </c>
      <c r="AM63" s="519">
        <f>'AT12_KD-New-Districtwise'!M69</f>
        <v>0</v>
      </c>
      <c r="AN63" s="519">
        <f>AT29_K_D!U68+AT29_K_D!V68+AT29_K_D!W68+AT29_K_D!Y68</f>
        <v>1</v>
      </c>
      <c r="AO63" s="521">
        <f t="shared" si="26"/>
        <v>0.05</v>
      </c>
      <c r="AP63" s="519">
        <f>'AT12A_KD-Replace-Districtwise'!C69</f>
        <v>1730</v>
      </c>
      <c r="AQ63" s="519">
        <f>'AT12A_KD-Replace-Districtwise'!E69</f>
        <v>1389</v>
      </c>
      <c r="AR63" s="519">
        <f>'AT12A_KD-Replace-Districtwise'!G69</f>
        <v>0</v>
      </c>
      <c r="AS63" s="519">
        <f>'AT12A_KD-Replace-Districtwise'!M69</f>
        <v>0</v>
      </c>
      <c r="AT63" s="519">
        <v>100</v>
      </c>
      <c r="AU63" s="521">
        <f t="shared" si="27"/>
        <v>5</v>
      </c>
    </row>
    <row r="64" spans="1:47" x14ac:dyDescent="0.2">
      <c r="A64" s="514">
        <f>AT3A_Schools_PS!A69</f>
        <v>60</v>
      </c>
      <c r="B64" s="515" t="str">
        <f>AT3A_Schools_PS!B69</f>
        <v>60-PRATAPGARH</v>
      </c>
      <c r="C64" s="517">
        <f>'AT4_enrolment vs availed_PY'!H69</f>
        <v>171464</v>
      </c>
      <c r="D64" s="517">
        <f>T5_PLAN_vs_PRFM_PS!D69</f>
        <v>116234</v>
      </c>
      <c r="E64" s="517">
        <f>T5_PLAN_vs_PRFM_PS!J69</f>
        <v>106657</v>
      </c>
      <c r="F64" s="517">
        <f>AT27_Req_FG_Pry!H69</f>
        <v>117485</v>
      </c>
      <c r="G64" s="517">
        <f>'AT4A_enrolment vs availed_UPY'!H69-'AT4A_enrolment vs availed_UPY'!F69</f>
        <v>95932</v>
      </c>
      <c r="H64" s="517">
        <f>T5A_PLAN_vs_PRFM_UPS!D69</f>
        <v>60411</v>
      </c>
      <c r="I64" s="517">
        <f>T5A_PLAN_vs_PRFM_UPS!J69</f>
        <v>55930</v>
      </c>
      <c r="J64" s="517">
        <f>AT27A_Req_FG_UPry!H69</f>
        <v>61206</v>
      </c>
      <c r="K64" s="517">
        <f>'AT4A_enrolment vs availed_UPY'!F69</f>
        <v>0</v>
      </c>
      <c r="L64" s="517">
        <f>T5B_PLAN_vs_PRFM_NCLP!D69</f>
        <v>0</v>
      </c>
      <c r="M64" s="517">
        <f>T5B_PLAN_vs_PRFM_NCLP!J69</f>
        <v>0</v>
      </c>
      <c r="N64" s="517">
        <f t="shared" si="24"/>
        <v>0</v>
      </c>
      <c r="O64" s="519">
        <f>T5_PLAN_vs_PRFM_PS!E69</f>
        <v>247</v>
      </c>
      <c r="P64" s="519">
        <f>T5_PLAN_vs_PRFM_PS!I69</f>
        <v>222</v>
      </c>
      <c r="Q64" s="519">
        <f>AT27_Req_FG_Pry!I69</f>
        <v>244</v>
      </c>
      <c r="R64" s="519">
        <f>T5A_PLAN_vs_PRFM_UPS!E69</f>
        <v>247</v>
      </c>
      <c r="S64" s="519">
        <f>T5A_PLAN_vs_PRFM_UPS!I69</f>
        <v>222</v>
      </c>
      <c r="T64" s="519">
        <f>AT27A_Req_FG_UPry!I69</f>
        <v>244</v>
      </c>
      <c r="U64" s="519">
        <f>T5B_PLAN_vs_PRFM_NCLP!E69</f>
        <v>310</v>
      </c>
      <c r="V64" s="519">
        <f>T5B_PLAN_vs_PRFM_NCLP!I69</f>
        <v>0</v>
      </c>
      <c r="W64" s="519">
        <f>AT27B_Req_FG_NCLP!D69</f>
        <v>309</v>
      </c>
      <c r="X64" s="519">
        <f>'AT-8_Hon_CCH_Pry'!C69</f>
        <v>5243</v>
      </c>
      <c r="Y64" s="519">
        <f>'AT-8_Hon_CCH_Pry'!D69</f>
        <v>4661</v>
      </c>
      <c r="Z64" s="519">
        <v>4661</v>
      </c>
      <c r="AA64" s="519">
        <f>'AT-8A_Hon_CCH_UPry'!C69</f>
        <v>2122</v>
      </c>
      <c r="AB64" s="519">
        <f>'AT-8A_Hon_CCH_UPry'!D69</f>
        <v>2118</v>
      </c>
      <c r="AC64" s="519">
        <v>2118</v>
      </c>
      <c r="AD64" s="519">
        <f>'AT11A_KS-District wise'!C71</f>
        <v>2187</v>
      </c>
      <c r="AE64" s="519">
        <f>'AT11A_KS-District wise'!F71</f>
        <v>2187</v>
      </c>
      <c r="AF64" s="519">
        <f>'AT11A_KS-District wise'!H71</f>
        <v>0</v>
      </c>
      <c r="AG64" s="519">
        <f>'AT11A_KS-District wise'!N71</f>
        <v>0</v>
      </c>
      <c r="AH64" s="519">
        <f>AT_28_RqmtKitchen!AA69+AT_28_RqmtKitchen!AC69+AT_28_RqmtKitchen!AD69</f>
        <v>19</v>
      </c>
      <c r="AI64" s="519">
        <f t="shared" si="25"/>
        <v>13.57</v>
      </c>
      <c r="AJ64" s="519">
        <f>'AT12_KD-New-Districtwise'!C70</f>
        <v>3098</v>
      </c>
      <c r="AK64" s="519">
        <f>'AT12_KD-New-Districtwise'!E70</f>
        <v>3098</v>
      </c>
      <c r="AL64" s="519">
        <f>'AT12_KD-New-Districtwise'!G70</f>
        <v>0</v>
      </c>
      <c r="AM64" s="519">
        <f>'AT12_KD-New-Districtwise'!M70</f>
        <v>0</v>
      </c>
      <c r="AN64" s="519">
        <f>AT29_K_D!U69+AT29_K_D!V69+AT29_K_D!W69+AT29_K_D!Y69</f>
        <v>0</v>
      </c>
      <c r="AO64" s="521">
        <f t="shared" si="26"/>
        <v>0</v>
      </c>
      <c r="AP64" s="519">
        <f>'AT12A_KD-Replace-Districtwise'!C70</f>
        <v>2307</v>
      </c>
      <c r="AQ64" s="519">
        <f>'AT12A_KD-Replace-Districtwise'!E70</f>
        <v>2307</v>
      </c>
      <c r="AR64" s="519">
        <f>'AT12A_KD-Replace-Districtwise'!G70</f>
        <v>0</v>
      </c>
      <c r="AS64" s="519">
        <f>'AT12A_KD-Replace-Districtwise'!M70</f>
        <v>0</v>
      </c>
      <c r="AT64" s="519">
        <v>594</v>
      </c>
      <c r="AU64" s="521">
        <f t="shared" si="27"/>
        <v>29.7</v>
      </c>
    </row>
    <row r="65" spans="1:47" x14ac:dyDescent="0.2">
      <c r="A65" s="514">
        <f>AT3A_Schools_PS!A70</f>
        <v>61</v>
      </c>
      <c r="B65" s="515" t="str">
        <f>AT3A_Schools_PS!B70</f>
        <v>61-RAI BAREILY</v>
      </c>
      <c r="C65" s="517">
        <f>'AT4_enrolment vs availed_PY'!H70</f>
        <v>182386</v>
      </c>
      <c r="D65" s="517">
        <f>T5_PLAN_vs_PRFM_PS!D70</f>
        <v>102447</v>
      </c>
      <c r="E65" s="517">
        <f>T5_PLAN_vs_PRFM_PS!J70</f>
        <v>92744</v>
      </c>
      <c r="F65" s="517">
        <f>AT27_Req_FG_Pry!H70</f>
        <v>101131</v>
      </c>
      <c r="G65" s="517">
        <f>'AT4A_enrolment vs availed_UPY'!H70-'AT4A_enrolment vs availed_UPY'!F70</f>
        <v>84267</v>
      </c>
      <c r="H65" s="517">
        <f>T5A_PLAN_vs_PRFM_UPS!D70</f>
        <v>45349</v>
      </c>
      <c r="I65" s="517">
        <f>T5A_PLAN_vs_PRFM_UPS!J70</f>
        <v>39053</v>
      </c>
      <c r="J65" s="517">
        <f>AT27A_Req_FG_UPry!H70</f>
        <v>43475</v>
      </c>
      <c r="K65" s="517">
        <f>'AT4A_enrolment vs availed_UPY'!F70</f>
        <v>0</v>
      </c>
      <c r="L65" s="517">
        <f>T5B_PLAN_vs_PRFM_NCLP!D70</f>
        <v>0</v>
      </c>
      <c r="M65" s="517">
        <f>T5B_PLAN_vs_PRFM_NCLP!J70</f>
        <v>0</v>
      </c>
      <c r="N65" s="517">
        <f t="shared" si="24"/>
        <v>0</v>
      </c>
      <c r="O65" s="519">
        <f>T5_PLAN_vs_PRFM_PS!E70</f>
        <v>247</v>
      </c>
      <c r="P65" s="519">
        <f>T5_PLAN_vs_PRFM_PS!I70</f>
        <v>228</v>
      </c>
      <c r="Q65" s="519">
        <f>AT27_Req_FG_Pry!I70</f>
        <v>244</v>
      </c>
      <c r="R65" s="519">
        <f>T5A_PLAN_vs_PRFM_UPS!E70</f>
        <v>247</v>
      </c>
      <c r="S65" s="519">
        <f>T5A_PLAN_vs_PRFM_UPS!I70</f>
        <v>228</v>
      </c>
      <c r="T65" s="519">
        <f>AT27A_Req_FG_UPry!I70</f>
        <v>244</v>
      </c>
      <c r="U65" s="519">
        <f>T5B_PLAN_vs_PRFM_NCLP!E70</f>
        <v>310</v>
      </c>
      <c r="V65" s="519">
        <f>T5B_PLAN_vs_PRFM_NCLP!I70</f>
        <v>0</v>
      </c>
      <c r="W65" s="519">
        <f>AT27B_Req_FG_NCLP!D70</f>
        <v>309</v>
      </c>
      <c r="X65" s="519">
        <f>'AT-8_Hon_CCH_Pry'!C70</f>
        <v>4773</v>
      </c>
      <c r="Y65" s="519">
        <f>'AT-8_Hon_CCH_Pry'!D70</f>
        <v>4773</v>
      </c>
      <c r="Z65" s="519">
        <v>4773</v>
      </c>
      <c r="AA65" s="519">
        <f>'AT-8A_Hon_CCH_UPry'!C70</f>
        <v>1776</v>
      </c>
      <c r="AB65" s="519">
        <f>'AT-8A_Hon_CCH_UPry'!D70</f>
        <v>1776</v>
      </c>
      <c r="AC65" s="519">
        <v>1776</v>
      </c>
      <c r="AD65" s="519">
        <f>'AT11A_KS-District wise'!C72</f>
        <v>1804</v>
      </c>
      <c r="AE65" s="519">
        <f>'AT11A_KS-District wise'!F72</f>
        <v>1804</v>
      </c>
      <c r="AF65" s="519">
        <f>'AT11A_KS-District wise'!H72</f>
        <v>0</v>
      </c>
      <c r="AG65" s="519">
        <f>'AT11A_KS-District wise'!N72</f>
        <v>0</v>
      </c>
      <c r="AH65" s="519">
        <f>AT_28_RqmtKitchen!AA70+AT_28_RqmtKitchen!AC70+AT_28_RqmtKitchen!AD70</f>
        <v>0</v>
      </c>
      <c r="AI65" s="519">
        <f t="shared" si="25"/>
        <v>0</v>
      </c>
      <c r="AJ65" s="519">
        <f>'AT12_KD-New-Districtwise'!C71</f>
        <v>2914</v>
      </c>
      <c r="AK65" s="519">
        <f>'AT12_KD-New-Districtwise'!E71</f>
        <v>2914</v>
      </c>
      <c r="AL65" s="519">
        <f>'AT12_KD-New-Districtwise'!G71</f>
        <v>0</v>
      </c>
      <c r="AM65" s="519">
        <f>'AT12_KD-New-Districtwise'!M71</f>
        <v>0</v>
      </c>
      <c r="AN65" s="519">
        <f>AT29_K_D!U70+AT29_K_D!V70+AT29_K_D!W70+AT29_K_D!Y70</f>
        <v>7</v>
      </c>
      <c r="AO65" s="521">
        <f t="shared" si="26"/>
        <v>0.35</v>
      </c>
      <c r="AP65" s="519">
        <f>'AT12A_KD-Replace-Districtwise'!C71</f>
        <v>1879</v>
      </c>
      <c r="AQ65" s="519">
        <f>'AT12A_KD-Replace-Districtwise'!E71</f>
        <v>1879</v>
      </c>
      <c r="AR65" s="519">
        <f>'AT12A_KD-Replace-Districtwise'!G71</f>
        <v>0</v>
      </c>
      <c r="AS65" s="519">
        <f>'AT12A_KD-Replace-Districtwise'!M71</f>
        <v>0</v>
      </c>
      <c r="AT65" s="519">
        <v>590</v>
      </c>
      <c r="AU65" s="521">
        <f t="shared" si="27"/>
        <v>29.5</v>
      </c>
    </row>
    <row r="66" spans="1:47" x14ac:dyDescent="0.2">
      <c r="A66" s="514">
        <f>AT3A_Schools_PS!A71</f>
        <v>62</v>
      </c>
      <c r="B66" s="515" t="str">
        <f>AT3A_Schools_PS!B71</f>
        <v>62-RAMPUR</v>
      </c>
      <c r="C66" s="517">
        <f>'AT4_enrolment vs availed_PY'!H71</f>
        <v>127668</v>
      </c>
      <c r="D66" s="517">
        <f>T5_PLAN_vs_PRFM_PS!D71</f>
        <v>73397</v>
      </c>
      <c r="E66" s="517">
        <f>T5_PLAN_vs_PRFM_PS!J71</f>
        <v>71782</v>
      </c>
      <c r="F66" s="517">
        <f>AT27_Req_FG_Pry!H71</f>
        <v>73489</v>
      </c>
      <c r="G66" s="517">
        <f>'AT4A_enrolment vs availed_UPY'!H71-'AT4A_enrolment vs availed_UPY'!F71</f>
        <v>53123</v>
      </c>
      <c r="H66" s="517">
        <f>T5A_PLAN_vs_PRFM_UPS!D71</f>
        <v>26009</v>
      </c>
      <c r="I66" s="517">
        <f>T5A_PLAN_vs_PRFM_UPS!J71</f>
        <v>29787</v>
      </c>
      <c r="J66" s="517">
        <f>AT27A_Req_FG_UPry!H71</f>
        <v>27301</v>
      </c>
      <c r="K66" s="517">
        <f>'AT4A_enrolment vs availed_UPY'!F71</f>
        <v>3350</v>
      </c>
      <c r="L66" s="517">
        <f>T5B_PLAN_vs_PRFM_NCLP!D71</f>
        <v>3350</v>
      </c>
      <c r="M66" s="517">
        <f>T5B_PLAN_vs_PRFM_NCLP!J71</f>
        <v>2098</v>
      </c>
      <c r="N66" s="517">
        <f t="shared" si="24"/>
        <v>3350</v>
      </c>
      <c r="O66" s="519">
        <f>T5_PLAN_vs_PRFM_PS!E71</f>
        <v>247</v>
      </c>
      <c r="P66" s="519">
        <f>T5_PLAN_vs_PRFM_PS!I71</f>
        <v>225</v>
      </c>
      <c r="Q66" s="519">
        <f>AT27_Req_FG_Pry!I71</f>
        <v>244</v>
      </c>
      <c r="R66" s="519">
        <f>T5A_PLAN_vs_PRFM_UPS!E71</f>
        <v>247</v>
      </c>
      <c r="S66" s="519">
        <f>T5A_PLAN_vs_PRFM_UPS!I71</f>
        <v>225</v>
      </c>
      <c r="T66" s="519">
        <f>AT27A_Req_FG_UPry!I71</f>
        <v>244</v>
      </c>
      <c r="U66" s="519">
        <f>T5B_PLAN_vs_PRFM_NCLP!E71</f>
        <v>310</v>
      </c>
      <c r="V66" s="519">
        <f>T5B_PLAN_vs_PRFM_NCLP!I71</f>
        <v>225</v>
      </c>
      <c r="W66" s="519">
        <f>AT27B_Req_FG_NCLP!D71</f>
        <v>309</v>
      </c>
      <c r="X66" s="519">
        <f>'AT-8_Hon_CCH_Pry'!C71</f>
        <v>3060</v>
      </c>
      <c r="Y66" s="519">
        <f>'AT-8_Hon_CCH_Pry'!D71</f>
        <v>2970</v>
      </c>
      <c r="Z66" s="519">
        <v>3072</v>
      </c>
      <c r="AA66" s="519">
        <f>'AT-8A_Hon_CCH_UPry'!C71</f>
        <v>1502</v>
      </c>
      <c r="AB66" s="519">
        <f>'AT-8A_Hon_CCH_UPry'!D71</f>
        <v>1440</v>
      </c>
      <c r="AC66" s="519">
        <v>1490</v>
      </c>
      <c r="AD66" s="519">
        <f>'AT11A_KS-District wise'!C73</f>
        <v>1052</v>
      </c>
      <c r="AE66" s="519">
        <f>'AT11A_KS-District wise'!F73</f>
        <v>1052</v>
      </c>
      <c r="AF66" s="519">
        <f>'AT11A_KS-District wise'!H73</f>
        <v>0</v>
      </c>
      <c r="AG66" s="519">
        <f>'AT11A_KS-District wise'!N73</f>
        <v>0</v>
      </c>
      <c r="AH66" s="519">
        <f>AT_28_RqmtKitchen!AA71+AT_28_RqmtKitchen!AC71+AT_28_RqmtKitchen!AD71</f>
        <v>0</v>
      </c>
      <c r="AI66" s="519">
        <f t="shared" si="25"/>
        <v>0</v>
      </c>
      <c r="AJ66" s="519">
        <f>'AT12_KD-New-Districtwise'!C72</f>
        <v>2063</v>
      </c>
      <c r="AK66" s="519">
        <f>'AT12_KD-New-Districtwise'!E72</f>
        <v>2063</v>
      </c>
      <c r="AL66" s="519">
        <f>'AT12_KD-New-Districtwise'!G72</f>
        <v>0</v>
      </c>
      <c r="AM66" s="519">
        <f>'AT12_KD-New-Districtwise'!M72</f>
        <v>0</v>
      </c>
      <c r="AN66" s="519">
        <f>AT29_K_D!U71+AT29_K_D!V71+AT29_K_D!W71+AT29_K_D!Y71</f>
        <v>0</v>
      </c>
      <c r="AO66" s="521">
        <f t="shared" si="26"/>
        <v>0</v>
      </c>
      <c r="AP66" s="519">
        <f>'AT12A_KD-Replace-Districtwise'!C72</f>
        <v>1801</v>
      </c>
      <c r="AQ66" s="519">
        <f>'AT12A_KD-Replace-Districtwise'!E72</f>
        <v>1801</v>
      </c>
      <c r="AR66" s="519">
        <f>'AT12A_KD-Replace-Districtwise'!G72</f>
        <v>0</v>
      </c>
      <c r="AS66" s="519">
        <f>'AT12A_KD-Replace-Districtwise'!M72</f>
        <v>0</v>
      </c>
      <c r="AT66" s="519">
        <v>208</v>
      </c>
      <c r="AU66" s="521">
        <f t="shared" si="27"/>
        <v>10.4</v>
      </c>
    </row>
    <row r="67" spans="1:47" x14ac:dyDescent="0.2">
      <c r="A67" s="514">
        <f>AT3A_Schools_PS!A72</f>
        <v>63</v>
      </c>
      <c r="B67" s="515" t="str">
        <f>AT3A_Schools_PS!B72</f>
        <v>63-SAHARANPUR</v>
      </c>
      <c r="C67" s="517">
        <f>'AT4_enrolment vs availed_PY'!H72</f>
        <v>137320</v>
      </c>
      <c r="D67" s="517">
        <f>T5_PLAN_vs_PRFM_PS!D72</f>
        <v>88781</v>
      </c>
      <c r="E67" s="517">
        <f>T5_PLAN_vs_PRFM_PS!J72</f>
        <v>86042</v>
      </c>
      <c r="F67" s="517">
        <f>AT27_Req_FG_Pry!H72</f>
        <v>95292</v>
      </c>
      <c r="G67" s="517">
        <f>'AT4A_enrolment vs availed_UPY'!H72-'AT4A_enrolment vs availed_UPY'!F72</f>
        <v>78598</v>
      </c>
      <c r="H67" s="517">
        <f>T5A_PLAN_vs_PRFM_UPS!D72</f>
        <v>44895</v>
      </c>
      <c r="I67" s="517">
        <f>T5A_PLAN_vs_PRFM_UPS!J72</f>
        <v>39991</v>
      </c>
      <c r="J67" s="517">
        <f>AT27A_Req_FG_UPry!H72</f>
        <v>48270</v>
      </c>
      <c r="K67" s="517">
        <f>'AT4A_enrolment vs availed_UPY'!F72</f>
        <v>0</v>
      </c>
      <c r="L67" s="517">
        <f>T5B_PLAN_vs_PRFM_NCLP!D72</f>
        <v>0</v>
      </c>
      <c r="M67" s="517">
        <f>T5B_PLAN_vs_PRFM_NCLP!J72</f>
        <v>0</v>
      </c>
      <c r="N67" s="517">
        <f t="shared" si="24"/>
        <v>0</v>
      </c>
      <c r="O67" s="519">
        <f>T5_PLAN_vs_PRFM_PS!E72</f>
        <v>247</v>
      </c>
      <c r="P67" s="519">
        <f>T5_PLAN_vs_PRFM_PS!I72</f>
        <v>227</v>
      </c>
      <c r="Q67" s="519">
        <f>AT27_Req_FG_Pry!I72</f>
        <v>244</v>
      </c>
      <c r="R67" s="519">
        <f>T5A_PLAN_vs_PRFM_UPS!E72</f>
        <v>247</v>
      </c>
      <c r="S67" s="519">
        <f>T5A_PLAN_vs_PRFM_UPS!I72</f>
        <v>227</v>
      </c>
      <c r="T67" s="519">
        <f>AT27A_Req_FG_UPry!I72</f>
        <v>244</v>
      </c>
      <c r="U67" s="519">
        <f>T5B_PLAN_vs_PRFM_NCLP!E72</f>
        <v>310</v>
      </c>
      <c r="V67" s="519">
        <f>T5B_PLAN_vs_PRFM_NCLP!I72</f>
        <v>0</v>
      </c>
      <c r="W67" s="519">
        <f>AT27B_Req_FG_NCLP!D72</f>
        <v>309</v>
      </c>
      <c r="X67" s="519">
        <f>'AT-8_Hon_CCH_Pry'!C72</f>
        <v>3030</v>
      </c>
      <c r="Y67" s="519">
        <f>'AT-8_Hon_CCH_Pry'!D72</f>
        <v>3030</v>
      </c>
      <c r="Z67" s="519">
        <v>3191</v>
      </c>
      <c r="AA67" s="519">
        <f>'AT-8A_Hon_CCH_UPry'!C72</f>
        <v>1345</v>
      </c>
      <c r="AB67" s="519">
        <f>'AT-8A_Hon_CCH_UPry'!D72</f>
        <v>1345</v>
      </c>
      <c r="AC67" s="519">
        <v>1416</v>
      </c>
      <c r="AD67" s="519">
        <f>'AT11A_KS-District wise'!C74</f>
        <v>1411</v>
      </c>
      <c r="AE67" s="519">
        <f>'AT11A_KS-District wise'!F74</f>
        <v>1398</v>
      </c>
      <c r="AF67" s="519">
        <f>'AT11A_KS-District wise'!H74</f>
        <v>0</v>
      </c>
      <c r="AG67" s="519">
        <f>'AT11A_KS-District wise'!N74</f>
        <v>0</v>
      </c>
      <c r="AH67" s="519">
        <f>AT_28_RqmtKitchen!AA72+AT_28_RqmtKitchen!AC72+AT_28_RqmtKitchen!AD72</f>
        <v>0</v>
      </c>
      <c r="AI67" s="519">
        <f t="shared" si="25"/>
        <v>0</v>
      </c>
      <c r="AJ67" s="519">
        <f>'AT12_KD-New-Districtwise'!C73</f>
        <v>2111</v>
      </c>
      <c r="AK67" s="519">
        <f>'AT12_KD-New-Districtwise'!E73</f>
        <v>2111</v>
      </c>
      <c r="AL67" s="519">
        <f>'AT12_KD-New-Districtwise'!G73</f>
        <v>0</v>
      </c>
      <c r="AM67" s="519">
        <f>'AT12_KD-New-Districtwise'!M73</f>
        <v>0</v>
      </c>
      <c r="AN67" s="519">
        <f>AT29_K_D!U72+AT29_K_D!V72+AT29_K_D!W72+AT29_K_D!Y72</f>
        <v>0</v>
      </c>
      <c r="AO67" s="521">
        <f t="shared" si="26"/>
        <v>0</v>
      </c>
      <c r="AP67" s="519">
        <f>'AT12A_KD-Replace-Districtwise'!C73</f>
        <v>1885</v>
      </c>
      <c r="AQ67" s="519">
        <f>'AT12A_KD-Replace-Districtwise'!E73</f>
        <v>1885</v>
      </c>
      <c r="AR67" s="519">
        <f>'AT12A_KD-Replace-Districtwise'!G73</f>
        <v>0</v>
      </c>
      <c r="AS67" s="519">
        <f>'AT12A_KD-Replace-Districtwise'!M73</f>
        <v>0</v>
      </c>
      <c r="AT67" s="519">
        <v>174</v>
      </c>
      <c r="AU67" s="521">
        <f t="shared" si="27"/>
        <v>8.6999999999999993</v>
      </c>
    </row>
    <row r="68" spans="1:47" x14ac:dyDescent="0.2">
      <c r="A68" s="514">
        <f>AT3A_Schools_PS!A73</f>
        <v>64</v>
      </c>
      <c r="B68" s="515" t="str">
        <f>AT3A_Schools_PS!B73</f>
        <v>64-SANTKABIR NAGAR</v>
      </c>
      <c r="C68" s="517">
        <f>'AT4_enrolment vs availed_PY'!H73</f>
        <v>103563</v>
      </c>
      <c r="D68" s="517">
        <f>T5_PLAN_vs_PRFM_PS!D73</f>
        <v>64650</v>
      </c>
      <c r="E68" s="517">
        <f>T5_PLAN_vs_PRFM_PS!J73</f>
        <v>62063</v>
      </c>
      <c r="F68" s="517">
        <f>AT27_Req_FG_Pry!H73</f>
        <v>69092</v>
      </c>
      <c r="G68" s="517">
        <f>'AT4A_enrolment vs availed_UPY'!H73-'AT4A_enrolment vs availed_UPY'!F73</f>
        <v>50130</v>
      </c>
      <c r="H68" s="517">
        <f>T5A_PLAN_vs_PRFM_UPS!D73</f>
        <v>28958</v>
      </c>
      <c r="I68" s="517">
        <f>T5A_PLAN_vs_PRFM_UPS!J73</f>
        <v>26151</v>
      </c>
      <c r="J68" s="517">
        <f>AT27A_Req_FG_UPry!H73</f>
        <v>30210</v>
      </c>
      <c r="K68" s="517">
        <f>'AT4A_enrolment vs availed_UPY'!F73</f>
        <v>0</v>
      </c>
      <c r="L68" s="517">
        <f>T5B_PLAN_vs_PRFM_NCLP!D73</f>
        <v>0</v>
      </c>
      <c r="M68" s="517">
        <f>T5B_PLAN_vs_PRFM_NCLP!J73</f>
        <v>0</v>
      </c>
      <c r="N68" s="517">
        <f t="shared" si="24"/>
        <v>0</v>
      </c>
      <c r="O68" s="519">
        <f>T5_PLAN_vs_PRFM_PS!E73</f>
        <v>247</v>
      </c>
      <c r="P68" s="519">
        <f>T5_PLAN_vs_PRFM_PS!I73</f>
        <v>226</v>
      </c>
      <c r="Q68" s="519">
        <f>AT27_Req_FG_Pry!I73</f>
        <v>244</v>
      </c>
      <c r="R68" s="519">
        <f>T5A_PLAN_vs_PRFM_UPS!E73</f>
        <v>247</v>
      </c>
      <c r="S68" s="519">
        <f>T5A_PLAN_vs_PRFM_UPS!I73</f>
        <v>215</v>
      </c>
      <c r="T68" s="519">
        <f>AT27A_Req_FG_UPry!I73</f>
        <v>244</v>
      </c>
      <c r="U68" s="519">
        <f>T5B_PLAN_vs_PRFM_NCLP!E73</f>
        <v>310</v>
      </c>
      <c r="V68" s="519">
        <f>T5B_PLAN_vs_PRFM_NCLP!I73</f>
        <v>0</v>
      </c>
      <c r="W68" s="519">
        <f>AT27B_Req_FG_NCLP!D73</f>
        <v>309</v>
      </c>
      <c r="X68" s="519">
        <f>'AT-8_Hon_CCH_Pry'!C73</f>
        <v>2783</v>
      </c>
      <c r="Y68" s="519">
        <f>'AT-8_Hon_CCH_Pry'!D73</f>
        <v>2730</v>
      </c>
      <c r="Z68" s="519">
        <v>2730</v>
      </c>
      <c r="AA68" s="519">
        <f>'AT-8A_Hon_CCH_UPry'!C73</f>
        <v>1160</v>
      </c>
      <c r="AB68" s="519">
        <f>'AT-8A_Hon_CCH_UPry'!D73</f>
        <v>1157</v>
      </c>
      <c r="AC68" s="519">
        <v>1157</v>
      </c>
      <c r="AD68" s="519">
        <f>'AT11A_KS-District wise'!C75</f>
        <v>1123</v>
      </c>
      <c r="AE68" s="519">
        <f>'AT11A_KS-District wise'!F75</f>
        <v>1123</v>
      </c>
      <c r="AF68" s="519">
        <f>'AT11A_KS-District wise'!H75</f>
        <v>0</v>
      </c>
      <c r="AG68" s="519">
        <f>'AT11A_KS-District wise'!N75</f>
        <v>0</v>
      </c>
      <c r="AH68" s="519">
        <f>AT_28_RqmtKitchen!AA73+AT_28_RqmtKitchen!AC73+AT_28_RqmtKitchen!AD73</f>
        <v>47</v>
      </c>
      <c r="AI68" s="519">
        <f t="shared" si="25"/>
        <v>33.56</v>
      </c>
      <c r="AJ68" s="519">
        <f>'AT12_KD-New-Districtwise'!C74</f>
        <v>1673</v>
      </c>
      <c r="AK68" s="519">
        <f>'AT12_KD-New-Districtwise'!E74</f>
        <v>1673</v>
      </c>
      <c r="AL68" s="519">
        <f>'AT12_KD-New-Districtwise'!G74</f>
        <v>0</v>
      </c>
      <c r="AM68" s="519">
        <f>'AT12_KD-New-Districtwise'!M74</f>
        <v>0</v>
      </c>
      <c r="AN68" s="519">
        <f>AT29_K_D!U73+AT29_K_D!V73+AT29_K_D!W73+AT29_K_D!Y73</f>
        <v>0</v>
      </c>
      <c r="AO68" s="521">
        <f t="shared" si="26"/>
        <v>0</v>
      </c>
      <c r="AP68" s="519">
        <f>'AT12A_KD-Replace-Districtwise'!C74</f>
        <v>1275</v>
      </c>
      <c r="AQ68" s="519">
        <f>'AT12A_KD-Replace-Districtwise'!E74</f>
        <v>1275</v>
      </c>
      <c r="AR68" s="519">
        <f>'AT12A_KD-Replace-Districtwise'!G74</f>
        <v>0</v>
      </c>
      <c r="AS68" s="519">
        <f>'AT12A_KD-Replace-Districtwise'!M74</f>
        <v>0</v>
      </c>
      <c r="AT68" s="519">
        <v>303</v>
      </c>
      <c r="AU68" s="521">
        <f t="shared" si="27"/>
        <v>15.15</v>
      </c>
    </row>
    <row r="69" spans="1:47" x14ac:dyDescent="0.2">
      <c r="A69" s="514">
        <f>AT3A_Schools_PS!A74</f>
        <v>65</v>
      </c>
      <c r="B69" s="515" t="str">
        <f>AT3A_Schools_PS!B74</f>
        <v>65-SHAHJAHANPUR</v>
      </c>
      <c r="C69" s="517">
        <f>'AT4_enrolment vs availed_PY'!H74</f>
        <v>258528</v>
      </c>
      <c r="D69" s="517">
        <f>T5_PLAN_vs_PRFM_PS!D74</f>
        <v>147443</v>
      </c>
      <c r="E69" s="517">
        <f>T5_PLAN_vs_PRFM_PS!J74</f>
        <v>140701</v>
      </c>
      <c r="F69" s="517">
        <f>AT27_Req_FG_Pry!H74</f>
        <v>156442</v>
      </c>
      <c r="G69" s="517">
        <f>'AT4A_enrolment vs availed_UPY'!H74-'AT4A_enrolment vs availed_UPY'!F74</f>
        <v>110493</v>
      </c>
      <c r="H69" s="517">
        <f>T5A_PLAN_vs_PRFM_UPS!D74</f>
        <v>59713</v>
      </c>
      <c r="I69" s="517">
        <f>T5A_PLAN_vs_PRFM_UPS!J74</f>
        <v>56595</v>
      </c>
      <c r="J69" s="517">
        <f>AT27A_Req_FG_UPry!H74</f>
        <v>58542</v>
      </c>
      <c r="K69" s="517">
        <f>'AT4A_enrolment vs availed_UPY'!F74</f>
        <v>3400</v>
      </c>
      <c r="L69" s="517">
        <f>T5B_PLAN_vs_PRFM_NCLP!D74</f>
        <v>0</v>
      </c>
      <c r="M69" s="517">
        <f>T5B_PLAN_vs_PRFM_NCLP!J74</f>
        <v>0</v>
      </c>
      <c r="N69" s="517">
        <f t="shared" si="24"/>
        <v>3400</v>
      </c>
      <c r="O69" s="519">
        <f>T5_PLAN_vs_PRFM_PS!E74</f>
        <v>247</v>
      </c>
      <c r="P69" s="519">
        <f>T5_PLAN_vs_PRFM_PS!I74</f>
        <v>228</v>
      </c>
      <c r="Q69" s="519">
        <f>AT27_Req_FG_Pry!I74</f>
        <v>244</v>
      </c>
      <c r="R69" s="519">
        <f>T5A_PLAN_vs_PRFM_UPS!E74</f>
        <v>247</v>
      </c>
      <c r="S69" s="519">
        <f>T5A_PLAN_vs_PRFM_UPS!I74</f>
        <v>227</v>
      </c>
      <c r="T69" s="519">
        <f>AT27A_Req_FG_UPry!I74</f>
        <v>244</v>
      </c>
      <c r="U69" s="519">
        <f>T5B_PLAN_vs_PRFM_NCLP!E74</f>
        <v>310</v>
      </c>
      <c r="V69" s="519">
        <f>T5B_PLAN_vs_PRFM_NCLP!I74</f>
        <v>0</v>
      </c>
      <c r="W69" s="519">
        <f>AT27B_Req_FG_NCLP!D74</f>
        <v>309</v>
      </c>
      <c r="X69" s="519">
        <f>'AT-8_Hon_CCH_Pry'!C74</f>
        <v>5984</v>
      </c>
      <c r="Y69" s="519">
        <f>'AT-8_Hon_CCH_Pry'!D74</f>
        <v>6026</v>
      </c>
      <c r="Z69" s="519">
        <v>6058</v>
      </c>
      <c r="AA69" s="519">
        <f>'AT-8A_Hon_CCH_UPry'!C74</f>
        <v>2487</v>
      </c>
      <c r="AB69" s="519">
        <f>'AT-8A_Hon_CCH_UPry'!D74</f>
        <v>2353</v>
      </c>
      <c r="AC69" s="519">
        <v>2365</v>
      </c>
      <c r="AD69" s="519">
        <f>'AT11A_KS-District wise'!C76</f>
        <v>1356</v>
      </c>
      <c r="AE69" s="519">
        <f>'AT11A_KS-District wise'!F76</f>
        <v>1356</v>
      </c>
      <c r="AF69" s="519">
        <f>'AT11A_KS-District wise'!H76</f>
        <v>0</v>
      </c>
      <c r="AG69" s="519">
        <f>'AT11A_KS-District wise'!N76</f>
        <v>0</v>
      </c>
      <c r="AH69" s="519">
        <f>AT_28_RqmtKitchen!AA74+AT_28_RqmtKitchen!AC74+AT_28_RqmtKitchen!AD74</f>
        <v>1</v>
      </c>
      <c r="AI69" s="519">
        <f t="shared" si="25"/>
        <v>0.71</v>
      </c>
      <c r="AJ69" s="519">
        <f>'AT12_KD-New-Districtwise'!C75</f>
        <v>3421</v>
      </c>
      <c r="AK69" s="519">
        <f>'AT12_KD-New-Districtwise'!E75</f>
        <v>3352</v>
      </c>
      <c r="AL69" s="519">
        <f>'AT12_KD-New-Districtwise'!G75</f>
        <v>0</v>
      </c>
      <c r="AM69" s="519">
        <f>'AT12_KD-New-Districtwise'!M75</f>
        <v>0</v>
      </c>
      <c r="AN69" s="519">
        <f>AT29_K_D!U74+AT29_K_D!V74+AT29_K_D!W74+AT29_K_D!Y74</f>
        <v>1</v>
      </c>
      <c r="AO69" s="521">
        <f t="shared" si="26"/>
        <v>0.05</v>
      </c>
      <c r="AP69" s="519">
        <f>'AT12A_KD-Replace-Districtwise'!C75</f>
        <v>2875</v>
      </c>
      <c r="AQ69" s="519">
        <f>'AT12A_KD-Replace-Districtwise'!E75</f>
        <v>2875</v>
      </c>
      <c r="AR69" s="519">
        <f>'AT12A_KD-Replace-Districtwise'!G75</f>
        <v>0</v>
      </c>
      <c r="AS69" s="519">
        <f>'AT12A_KD-Replace-Districtwise'!M75</f>
        <v>0</v>
      </c>
      <c r="AT69" s="519">
        <v>354</v>
      </c>
      <c r="AU69" s="521">
        <f t="shared" si="27"/>
        <v>17.7</v>
      </c>
    </row>
    <row r="70" spans="1:47" x14ac:dyDescent="0.2">
      <c r="A70" s="514">
        <f>AT3A_Schools_PS!A75</f>
        <v>66</v>
      </c>
      <c r="B70" s="515" t="str">
        <f>AT3A_Schools_PS!B75</f>
        <v>66-SHRAWASTI</v>
      </c>
      <c r="C70" s="517">
        <f>'AT4_enrolment vs availed_PY'!H75</f>
        <v>101637</v>
      </c>
      <c r="D70" s="517">
        <f>T5_PLAN_vs_PRFM_PS!D75</f>
        <v>46828</v>
      </c>
      <c r="E70" s="517">
        <f>T5_PLAN_vs_PRFM_PS!J75</f>
        <v>48745</v>
      </c>
      <c r="F70" s="517">
        <f>AT27_Req_FG_Pry!H75</f>
        <v>52951</v>
      </c>
      <c r="G70" s="517">
        <f>'AT4A_enrolment vs availed_UPY'!H75-'AT4A_enrolment vs availed_UPY'!F75</f>
        <v>33990</v>
      </c>
      <c r="H70" s="517">
        <f>T5A_PLAN_vs_PRFM_UPS!D75</f>
        <v>15221</v>
      </c>
      <c r="I70" s="517">
        <f>T5A_PLAN_vs_PRFM_UPS!J75</f>
        <v>15846</v>
      </c>
      <c r="J70" s="517">
        <f>AT27A_Req_FG_UPry!H75</f>
        <v>17042</v>
      </c>
      <c r="K70" s="517">
        <f>'AT4A_enrolment vs availed_UPY'!F75</f>
        <v>0</v>
      </c>
      <c r="L70" s="517">
        <f>T5B_PLAN_vs_PRFM_NCLP!D75</f>
        <v>0</v>
      </c>
      <c r="M70" s="517">
        <f>T5B_PLAN_vs_PRFM_NCLP!J75</f>
        <v>0</v>
      </c>
      <c r="N70" s="517">
        <f t="shared" ref="N70:N79" si="28">K70</f>
        <v>0</v>
      </c>
      <c r="O70" s="519">
        <f>T5_PLAN_vs_PRFM_PS!E75</f>
        <v>247</v>
      </c>
      <c r="P70" s="519">
        <f>T5_PLAN_vs_PRFM_PS!I75</f>
        <v>221</v>
      </c>
      <c r="Q70" s="519">
        <f>AT27_Req_FG_Pry!I75</f>
        <v>244</v>
      </c>
      <c r="R70" s="519">
        <f>T5A_PLAN_vs_PRFM_UPS!E75</f>
        <v>247</v>
      </c>
      <c r="S70" s="519">
        <f>T5A_PLAN_vs_PRFM_UPS!I75</f>
        <v>221</v>
      </c>
      <c r="T70" s="519">
        <f>AT27A_Req_FG_UPry!I75</f>
        <v>244</v>
      </c>
      <c r="U70" s="519">
        <f>T5B_PLAN_vs_PRFM_NCLP!E75</f>
        <v>310</v>
      </c>
      <c r="V70" s="519">
        <f>T5B_PLAN_vs_PRFM_NCLP!I75</f>
        <v>0</v>
      </c>
      <c r="W70" s="519">
        <f>AT27B_Req_FG_NCLP!D75</f>
        <v>309</v>
      </c>
      <c r="X70" s="519">
        <f>'AT-8_Hon_CCH_Pry'!C75</f>
        <v>2454</v>
      </c>
      <c r="Y70" s="519">
        <f>'AT-8_Hon_CCH_Pry'!D75</f>
        <v>2462</v>
      </c>
      <c r="Z70" s="519">
        <v>2462</v>
      </c>
      <c r="AA70" s="519">
        <f>'AT-8A_Hon_CCH_UPry'!C75</f>
        <v>903</v>
      </c>
      <c r="AB70" s="519">
        <f>'AT-8A_Hon_CCH_UPry'!D75</f>
        <v>901</v>
      </c>
      <c r="AC70" s="519">
        <v>901</v>
      </c>
      <c r="AD70" s="519">
        <f>'AT11A_KS-District wise'!C77</f>
        <v>978</v>
      </c>
      <c r="AE70" s="519">
        <f>'AT11A_KS-District wise'!F77</f>
        <v>924</v>
      </c>
      <c r="AF70" s="519">
        <f>'AT11A_KS-District wise'!H77</f>
        <v>0</v>
      </c>
      <c r="AG70" s="519">
        <f>'AT11A_KS-District wise'!N77</f>
        <v>0</v>
      </c>
      <c r="AH70" s="519">
        <f>AT_28_RqmtKitchen!AA75+AT_28_RqmtKitchen!AC75+AT_28_RqmtKitchen!AD75</f>
        <v>0</v>
      </c>
      <c r="AI70" s="519">
        <f t="shared" ref="AI70:AI79" si="29">ROUND(AH70*0.714,2)</f>
        <v>0</v>
      </c>
      <c r="AJ70" s="519">
        <f>'AT12_KD-New-Districtwise'!C76</f>
        <v>1353</v>
      </c>
      <c r="AK70" s="519">
        <f>'AT12_KD-New-Districtwise'!E76</f>
        <v>1295</v>
      </c>
      <c r="AL70" s="519">
        <f>'AT12_KD-New-Districtwise'!G76</f>
        <v>0</v>
      </c>
      <c r="AM70" s="519">
        <f>'AT12_KD-New-Districtwise'!M76</f>
        <v>0</v>
      </c>
      <c r="AN70" s="519">
        <f>AT29_K_D!U75+AT29_K_D!V75+AT29_K_D!W75+AT29_K_D!Y75</f>
        <v>0</v>
      </c>
      <c r="AO70" s="521">
        <f t="shared" ref="AO70:AO79" si="30">ROUND(AN70*0.05,2)</f>
        <v>0</v>
      </c>
      <c r="AP70" s="519">
        <f>'AT12A_KD-Replace-Districtwise'!C76</f>
        <v>1163</v>
      </c>
      <c r="AQ70" s="519">
        <f>'AT12A_KD-Replace-Districtwise'!E76</f>
        <v>962</v>
      </c>
      <c r="AR70" s="519">
        <f>'AT12A_KD-Replace-Districtwise'!G76</f>
        <v>0</v>
      </c>
      <c r="AS70" s="519">
        <f>'AT12A_KD-Replace-Districtwise'!M76</f>
        <v>0</v>
      </c>
      <c r="AT70" s="519">
        <v>120</v>
      </c>
      <c r="AU70" s="521">
        <f t="shared" ref="AU70:AU79" si="31">ROUND(AT70*0.05,2)</f>
        <v>6</v>
      </c>
    </row>
    <row r="71" spans="1:47" x14ac:dyDescent="0.2">
      <c r="A71" s="514">
        <f>AT3A_Schools_PS!A76</f>
        <v>67</v>
      </c>
      <c r="B71" s="515" t="str">
        <f>AT3A_Schools_PS!B76</f>
        <v>67-SIDDHARTHNAGAR</v>
      </c>
      <c r="C71" s="517">
        <f>'AT4_enrolment vs availed_PY'!H76</f>
        <v>227161</v>
      </c>
      <c r="D71" s="517">
        <f>T5_PLAN_vs_PRFM_PS!D76</f>
        <v>129860</v>
      </c>
      <c r="E71" s="517">
        <f>T5_PLAN_vs_PRFM_PS!J76</f>
        <v>136495</v>
      </c>
      <c r="F71" s="517">
        <f>AT27_Req_FG_Pry!H76</f>
        <v>156319</v>
      </c>
      <c r="G71" s="517">
        <f>'AT4A_enrolment vs availed_UPY'!H76-'AT4A_enrolment vs availed_UPY'!F76</f>
        <v>79023</v>
      </c>
      <c r="H71" s="517">
        <f>T5A_PLAN_vs_PRFM_UPS!D76</f>
        <v>45710</v>
      </c>
      <c r="I71" s="517">
        <f>T5A_PLAN_vs_PRFM_UPS!J76</f>
        <v>42640</v>
      </c>
      <c r="J71" s="517">
        <f>AT27A_Req_FG_UPry!H76</f>
        <v>48854</v>
      </c>
      <c r="K71" s="517">
        <f>'AT4A_enrolment vs availed_UPY'!F76</f>
        <v>0</v>
      </c>
      <c r="L71" s="517">
        <f>T5B_PLAN_vs_PRFM_NCLP!D76</f>
        <v>0</v>
      </c>
      <c r="M71" s="517">
        <f>T5B_PLAN_vs_PRFM_NCLP!J76</f>
        <v>0</v>
      </c>
      <c r="N71" s="517">
        <f t="shared" si="28"/>
        <v>0</v>
      </c>
      <c r="O71" s="519">
        <f>T5_PLAN_vs_PRFM_PS!E76</f>
        <v>247</v>
      </c>
      <c r="P71" s="519">
        <f>T5_PLAN_vs_PRFM_PS!I76</f>
        <v>214</v>
      </c>
      <c r="Q71" s="519">
        <f>AT27_Req_FG_Pry!I76</f>
        <v>244</v>
      </c>
      <c r="R71" s="519">
        <f>T5A_PLAN_vs_PRFM_UPS!E76</f>
        <v>247</v>
      </c>
      <c r="S71" s="519">
        <f>T5A_PLAN_vs_PRFM_UPS!I76</f>
        <v>213</v>
      </c>
      <c r="T71" s="519">
        <f>AT27A_Req_FG_UPry!I76</f>
        <v>244</v>
      </c>
      <c r="U71" s="519">
        <f>T5B_PLAN_vs_PRFM_NCLP!E76</f>
        <v>310</v>
      </c>
      <c r="V71" s="519">
        <f>T5B_PLAN_vs_PRFM_NCLP!I76</f>
        <v>0</v>
      </c>
      <c r="W71" s="519">
        <f>AT27B_Req_FG_NCLP!D76</f>
        <v>309</v>
      </c>
      <c r="X71" s="519">
        <f>'AT-8_Hon_CCH_Pry'!C76</f>
        <v>5329</v>
      </c>
      <c r="Y71" s="519">
        <f>'AT-8_Hon_CCH_Pry'!D76</f>
        <v>5327</v>
      </c>
      <c r="Z71" s="519">
        <v>5329</v>
      </c>
      <c r="AA71" s="519">
        <f>'AT-8A_Hon_CCH_UPry'!C76</f>
        <v>1766</v>
      </c>
      <c r="AB71" s="519">
        <f>'AT-8A_Hon_CCH_UPry'!D76</f>
        <v>1760</v>
      </c>
      <c r="AC71" s="519">
        <v>1761</v>
      </c>
      <c r="AD71" s="519">
        <f>'AT11A_KS-District wise'!C78</f>
        <v>1976</v>
      </c>
      <c r="AE71" s="519">
        <f>'AT11A_KS-District wise'!F78</f>
        <v>1976</v>
      </c>
      <c r="AF71" s="519">
        <f>'AT11A_KS-District wise'!H78</f>
        <v>0</v>
      </c>
      <c r="AG71" s="519">
        <f>'AT11A_KS-District wise'!N78</f>
        <v>0</v>
      </c>
      <c r="AH71" s="519">
        <f>AT_28_RqmtKitchen!AA76+AT_28_RqmtKitchen!AC76+AT_28_RqmtKitchen!AD76</f>
        <v>0</v>
      </c>
      <c r="AI71" s="519">
        <f t="shared" si="29"/>
        <v>0</v>
      </c>
      <c r="AJ71" s="519">
        <f>'AT12_KD-New-Districtwise'!C77</f>
        <v>3157</v>
      </c>
      <c r="AK71" s="519">
        <f>'AT12_KD-New-Districtwise'!E77</f>
        <v>2845</v>
      </c>
      <c r="AL71" s="519">
        <f>'AT12_KD-New-Districtwise'!G77</f>
        <v>0</v>
      </c>
      <c r="AM71" s="519">
        <f>'AT12_KD-New-Districtwise'!M77</f>
        <v>0</v>
      </c>
      <c r="AN71" s="519">
        <f>AT29_K_D!U76+AT29_K_D!V76+AT29_K_D!W76+AT29_K_D!Y76</f>
        <v>0</v>
      </c>
      <c r="AO71" s="521">
        <f t="shared" si="30"/>
        <v>0</v>
      </c>
      <c r="AP71" s="519">
        <f>'AT12A_KD-Replace-Districtwise'!C77</f>
        <v>2271</v>
      </c>
      <c r="AQ71" s="519">
        <f>'AT12A_KD-Replace-Districtwise'!E77</f>
        <v>2271</v>
      </c>
      <c r="AR71" s="519">
        <f>'AT12A_KD-Replace-Districtwise'!G77</f>
        <v>0</v>
      </c>
      <c r="AS71" s="519">
        <f>'AT12A_KD-Replace-Districtwise'!M77</f>
        <v>0</v>
      </c>
      <c r="AT71" s="519">
        <v>347</v>
      </c>
      <c r="AU71" s="521">
        <f t="shared" si="31"/>
        <v>17.350000000000001</v>
      </c>
    </row>
    <row r="72" spans="1:47" x14ac:dyDescent="0.2">
      <c r="A72" s="514">
        <f>AT3A_Schools_PS!A77</f>
        <v>68</v>
      </c>
      <c r="B72" s="515" t="str">
        <f>AT3A_Schools_PS!B77</f>
        <v>68-SITAPUR</v>
      </c>
      <c r="C72" s="517">
        <f>'AT4_enrolment vs availed_PY'!H77</f>
        <v>385484</v>
      </c>
      <c r="D72" s="517">
        <f>T5_PLAN_vs_PRFM_PS!D77</f>
        <v>211630</v>
      </c>
      <c r="E72" s="517">
        <f>T5_PLAN_vs_PRFM_PS!J77</f>
        <v>218237</v>
      </c>
      <c r="F72" s="517">
        <f>AT27_Req_FG_Pry!H77</f>
        <v>241441</v>
      </c>
      <c r="G72" s="517">
        <f>'AT4A_enrolment vs availed_UPY'!H77-'AT4A_enrolment vs availed_UPY'!F77</f>
        <v>159531</v>
      </c>
      <c r="H72" s="517">
        <f>T5A_PLAN_vs_PRFM_UPS!D77</f>
        <v>76976</v>
      </c>
      <c r="I72" s="517">
        <f>T5A_PLAN_vs_PRFM_UPS!J77</f>
        <v>85469</v>
      </c>
      <c r="J72" s="517">
        <f>AT27A_Req_FG_UPry!H77</f>
        <v>93574</v>
      </c>
      <c r="K72" s="517">
        <f>'AT4A_enrolment vs availed_UPY'!F77</f>
        <v>0</v>
      </c>
      <c r="L72" s="517">
        <f>T5B_PLAN_vs_PRFM_NCLP!D77</f>
        <v>0</v>
      </c>
      <c r="M72" s="517">
        <f>T5B_PLAN_vs_PRFM_NCLP!J77</f>
        <v>0</v>
      </c>
      <c r="N72" s="517">
        <f t="shared" si="28"/>
        <v>0</v>
      </c>
      <c r="O72" s="519">
        <f>T5_PLAN_vs_PRFM_PS!E77</f>
        <v>247</v>
      </c>
      <c r="P72" s="519">
        <f>T5_PLAN_vs_PRFM_PS!I77</f>
        <v>233</v>
      </c>
      <c r="Q72" s="519">
        <f>AT27_Req_FG_Pry!I77</f>
        <v>244</v>
      </c>
      <c r="R72" s="519">
        <f>T5A_PLAN_vs_PRFM_UPS!E77</f>
        <v>247</v>
      </c>
      <c r="S72" s="519">
        <f>T5A_PLAN_vs_PRFM_UPS!I77</f>
        <v>233</v>
      </c>
      <c r="T72" s="519">
        <f>AT27A_Req_FG_UPry!I77</f>
        <v>244</v>
      </c>
      <c r="U72" s="519">
        <f>T5B_PLAN_vs_PRFM_NCLP!E77</f>
        <v>310</v>
      </c>
      <c r="V72" s="519">
        <f>T5B_PLAN_vs_PRFM_NCLP!I77</f>
        <v>0</v>
      </c>
      <c r="W72" s="519">
        <f>AT27B_Req_FG_NCLP!D77</f>
        <v>309</v>
      </c>
      <c r="X72" s="519">
        <f>'AT-8_Hon_CCH_Pry'!C77</f>
        <v>8410</v>
      </c>
      <c r="Y72" s="519">
        <f>'AT-8_Hon_CCH_Pry'!D77</f>
        <v>8410</v>
      </c>
      <c r="Z72" s="519">
        <v>8410</v>
      </c>
      <c r="AA72" s="519">
        <f>'AT-8A_Hon_CCH_UPry'!C77</f>
        <v>3161</v>
      </c>
      <c r="AB72" s="519">
        <f>'AT-8A_Hon_CCH_UPry'!D77</f>
        <v>3161</v>
      </c>
      <c r="AC72" s="519">
        <v>3161</v>
      </c>
      <c r="AD72" s="519">
        <f>'AT11A_KS-District wise'!C79</f>
        <v>3291</v>
      </c>
      <c r="AE72" s="519">
        <f>'AT11A_KS-District wise'!F79</f>
        <v>3165</v>
      </c>
      <c r="AF72" s="519">
        <f>'AT11A_KS-District wise'!H79</f>
        <v>0</v>
      </c>
      <c r="AG72" s="519">
        <f>'AT11A_KS-District wise'!N79</f>
        <v>0</v>
      </c>
      <c r="AH72" s="519">
        <f>AT_28_RqmtKitchen!AA77+AT_28_RqmtKitchen!AC77+AT_28_RqmtKitchen!AD77</f>
        <v>0</v>
      </c>
      <c r="AI72" s="519">
        <f t="shared" si="29"/>
        <v>0</v>
      </c>
      <c r="AJ72" s="519">
        <f>'AT12_KD-New-Districtwise'!C78</f>
        <v>4594</v>
      </c>
      <c r="AK72" s="519">
        <f>'AT12_KD-New-Districtwise'!E78</f>
        <v>4594</v>
      </c>
      <c r="AL72" s="519">
        <f>'AT12_KD-New-Districtwise'!G78</f>
        <v>0</v>
      </c>
      <c r="AM72" s="519">
        <f>'AT12_KD-New-Districtwise'!M78</f>
        <v>0</v>
      </c>
      <c r="AN72" s="519">
        <f>AT29_K_D!U77+AT29_K_D!V77+AT29_K_D!W77+AT29_K_D!Y77</f>
        <v>0</v>
      </c>
      <c r="AO72" s="521">
        <f t="shared" si="30"/>
        <v>0</v>
      </c>
      <c r="AP72" s="519">
        <f>'AT12A_KD-Replace-Districtwise'!C78</f>
        <v>3622</v>
      </c>
      <c r="AQ72" s="519">
        <f>'AT12A_KD-Replace-Districtwise'!E78</f>
        <v>3622</v>
      </c>
      <c r="AR72" s="519">
        <f>'AT12A_KD-Replace-Districtwise'!G78</f>
        <v>0</v>
      </c>
      <c r="AS72" s="519">
        <f>'AT12A_KD-Replace-Districtwise'!M78</f>
        <v>0</v>
      </c>
      <c r="AT72" s="519">
        <v>577</v>
      </c>
      <c r="AU72" s="521">
        <f t="shared" si="31"/>
        <v>28.85</v>
      </c>
    </row>
    <row r="73" spans="1:47" x14ac:dyDescent="0.2">
      <c r="A73" s="514">
        <f>AT3A_Schools_PS!A78</f>
        <v>69</v>
      </c>
      <c r="B73" s="515" t="str">
        <f>AT3A_Schools_PS!B78</f>
        <v>69-SONBHADRA</v>
      </c>
      <c r="C73" s="517">
        <f>'AT4_enrolment vs availed_PY'!H78</f>
        <v>178696</v>
      </c>
      <c r="D73" s="517">
        <f>T5_PLAN_vs_PRFM_PS!D78</f>
        <v>102363</v>
      </c>
      <c r="E73" s="517">
        <f>T5_PLAN_vs_PRFM_PS!J78</f>
        <v>103324</v>
      </c>
      <c r="F73" s="517">
        <f>AT27_Req_FG_Pry!H78</f>
        <v>114947</v>
      </c>
      <c r="G73" s="517">
        <f>'AT4A_enrolment vs availed_UPY'!H78-'AT4A_enrolment vs availed_UPY'!F78</f>
        <v>74969</v>
      </c>
      <c r="H73" s="517">
        <f>T5A_PLAN_vs_PRFM_UPS!D78</f>
        <v>37048</v>
      </c>
      <c r="I73" s="517">
        <f>T5A_PLAN_vs_PRFM_UPS!J78</f>
        <v>39400</v>
      </c>
      <c r="J73" s="517">
        <f>AT27A_Req_FG_UPry!H78</f>
        <v>43139</v>
      </c>
      <c r="K73" s="517">
        <f>'AT4A_enrolment vs availed_UPY'!F78</f>
        <v>0</v>
      </c>
      <c r="L73" s="517">
        <f>T5B_PLAN_vs_PRFM_NCLP!D78</f>
        <v>0</v>
      </c>
      <c r="M73" s="517">
        <f>T5B_PLAN_vs_PRFM_NCLP!J78</f>
        <v>0</v>
      </c>
      <c r="N73" s="517">
        <f t="shared" si="28"/>
        <v>0</v>
      </c>
      <c r="O73" s="519">
        <f>T5_PLAN_vs_PRFM_PS!E78</f>
        <v>247</v>
      </c>
      <c r="P73" s="519">
        <f>T5_PLAN_vs_PRFM_PS!I78</f>
        <v>232</v>
      </c>
      <c r="Q73" s="519">
        <f>AT27_Req_FG_Pry!I78</f>
        <v>244</v>
      </c>
      <c r="R73" s="519">
        <f>T5A_PLAN_vs_PRFM_UPS!E78</f>
        <v>247</v>
      </c>
      <c r="S73" s="519">
        <f>T5A_PLAN_vs_PRFM_UPS!I78</f>
        <v>231</v>
      </c>
      <c r="T73" s="519">
        <f>AT27A_Req_FG_UPry!I78</f>
        <v>244</v>
      </c>
      <c r="U73" s="519">
        <f>T5B_PLAN_vs_PRFM_NCLP!E78</f>
        <v>310</v>
      </c>
      <c r="V73" s="519">
        <f>T5B_PLAN_vs_PRFM_NCLP!I78</f>
        <v>0</v>
      </c>
      <c r="W73" s="519">
        <f>AT27B_Req_FG_NCLP!D78</f>
        <v>309</v>
      </c>
      <c r="X73" s="519">
        <f>'AT-8_Hon_CCH_Pry'!C78</f>
        <v>4434</v>
      </c>
      <c r="Y73" s="519">
        <f>'AT-8_Hon_CCH_Pry'!D78</f>
        <v>4424</v>
      </c>
      <c r="Z73" s="519">
        <v>4424</v>
      </c>
      <c r="AA73" s="519">
        <f>'AT-8A_Hon_CCH_UPry'!C78</f>
        <v>1587</v>
      </c>
      <c r="AB73" s="519">
        <f>'AT-8A_Hon_CCH_UPry'!D78</f>
        <v>1588</v>
      </c>
      <c r="AC73" s="519">
        <v>1588</v>
      </c>
      <c r="AD73" s="519">
        <f>'AT11A_KS-District wise'!C80</f>
        <v>1247</v>
      </c>
      <c r="AE73" s="519">
        <f>'AT11A_KS-District wise'!F80</f>
        <v>1247</v>
      </c>
      <c r="AF73" s="519">
        <f>'AT11A_KS-District wise'!H80</f>
        <v>0</v>
      </c>
      <c r="AG73" s="519">
        <f>'AT11A_KS-District wise'!N80</f>
        <v>0</v>
      </c>
      <c r="AH73" s="519">
        <f>AT_28_RqmtKitchen!AA78+AT_28_RqmtKitchen!AC78+AT_28_RqmtKitchen!AD78</f>
        <v>0</v>
      </c>
      <c r="AI73" s="519">
        <f t="shared" si="29"/>
        <v>0</v>
      </c>
      <c r="AJ73" s="519">
        <f>'AT12_KD-New-Districtwise'!C79</f>
        <v>3003</v>
      </c>
      <c r="AK73" s="519">
        <f>'AT12_KD-New-Districtwise'!E79</f>
        <v>2464</v>
      </c>
      <c r="AL73" s="519">
        <f>'AT12_KD-New-Districtwise'!G79</f>
        <v>0</v>
      </c>
      <c r="AM73" s="519">
        <f>'AT12_KD-New-Districtwise'!M79</f>
        <v>0</v>
      </c>
      <c r="AN73" s="519">
        <f>AT29_K_D!U78+AT29_K_D!V78+AT29_K_D!W78+AT29_K_D!Y78</f>
        <v>30</v>
      </c>
      <c r="AO73" s="521">
        <f t="shared" si="30"/>
        <v>1.5</v>
      </c>
      <c r="AP73" s="519">
        <f>'AT12A_KD-Replace-Districtwise'!C79</f>
        <v>1876</v>
      </c>
      <c r="AQ73" s="519">
        <f>'AT12A_KD-Replace-Districtwise'!E79</f>
        <v>1876</v>
      </c>
      <c r="AR73" s="519">
        <f>'AT12A_KD-Replace-Districtwise'!G79</f>
        <v>0</v>
      </c>
      <c r="AS73" s="519">
        <f>'AT12A_KD-Replace-Districtwise'!M79</f>
        <v>0</v>
      </c>
      <c r="AT73" s="519">
        <v>566</v>
      </c>
      <c r="AU73" s="521">
        <f t="shared" si="31"/>
        <v>28.3</v>
      </c>
    </row>
    <row r="74" spans="1:47" x14ac:dyDescent="0.2">
      <c r="A74" s="514">
        <f>AT3A_Schools_PS!A79</f>
        <v>70</v>
      </c>
      <c r="B74" s="515" t="str">
        <f>AT3A_Schools_PS!B79</f>
        <v>70-SULTANPUR</v>
      </c>
      <c r="C74" s="517">
        <f>'AT4_enrolment vs availed_PY'!H79</f>
        <v>177390</v>
      </c>
      <c r="D74" s="517">
        <f>T5_PLAN_vs_PRFM_PS!D79</f>
        <v>102692</v>
      </c>
      <c r="E74" s="517">
        <f>T5_PLAN_vs_PRFM_PS!J79</f>
        <v>110439</v>
      </c>
      <c r="F74" s="517">
        <f>AT27_Req_FG_Pry!H79</f>
        <v>124254</v>
      </c>
      <c r="G74" s="517">
        <f>'AT4A_enrolment vs availed_UPY'!H79-'AT4A_enrolment vs availed_UPY'!F79</f>
        <v>90374</v>
      </c>
      <c r="H74" s="517">
        <f>T5A_PLAN_vs_PRFM_UPS!D79</f>
        <v>47910</v>
      </c>
      <c r="I74" s="517">
        <f>T5A_PLAN_vs_PRFM_UPS!J79</f>
        <v>49038</v>
      </c>
      <c r="J74" s="517">
        <f>AT27A_Req_FG_UPry!H79</f>
        <v>57224</v>
      </c>
      <c r="K74" s="517">
        <f>'AT4A_enrolment vs availed_UPY'!F79</f>
        <v>0</v>
      </c>
      <c r="L74" s="517">
        <f>T5B_PLAN_vs_PRFM_NCLP!D79</f>
        <v>0</v>
      </c>
      <c r="M74" s="517">
        <f>T5B_PLAN_vs_PRFM_NCLP!J79</f>
        <v>0</v>
      </c>
      <c r="N74" s="517">
        <f t="shared" si="28"/>
        <v>0</v>
      </c>
      <c r="O74" s="519">
        <f>T5_PLAN_vs_PRFM_PS!E79</f>
        <v>247</v>
      </c>
      <c r="P74" s="519">
        <f>T5_PLAN_vs_PRFM_PS!I79</f>
        <v>227</v>
      </c>
      <c r="Q74" s="519">
        <f>AT27_Req_FG_Pry!I79</f>
        <v>244</v>
      </c>
      <c r="R74" s="519">
        <f>T5A_PLAN_vs_PRFM_UPS!E79</f>
        <v>247</v>
      </c>
      <c r="S74" s="519">
        <f>T5A_PLAN_vs_PRFM_UPS!I79</f>
        <v>226</v>
      </c>
      <c r="T74" s="519">
        <f>AT27A_Req_FG_UPry!I79</f>
        <v>244</v>
      </c>
      <c r="U74" s="519">
        <f>T5B_PLAN_vs_PRFM_NCLP!E79</f>
        <v>310</v>
      </c>
      <c r="V74" s="519">
        <f>T5B_PLAN_vs_PRFM_NCLP!I79</f>
        <v>0</v>
      </c>
      <c r="W74" s="519">
        <f>AT27B_Req_FG_NCLP!D79</f>
        <v>309</v>
      </c>
      <c r="X74" s="519">
        <f>'AT-8_Hon_CCH_Pry'!C79</f>
        <v>4329</v>
      </c>
      <c r="Y74" s="519">
        <f>'AT-8_Hon_CCH_Pry'!D79</f>
        <v>4284</v>
      </c>
      <c r="Z74" s="519">
        <v>4284</v>
      </c>
      <c r="AA74" s="519">
        <f>'AT-8A_Hon_CCH_UPry'!C79</f>
        <v>1838</v>
      </c>
      <c r="AB74" s="519">
        <f>'AT-8A_Hon_CCH_UPry'!D79</f>
        <v>1887</v>
      </c>
      <c r="AC74" s="519">
        <v>1887</v>
      </c>
      <c r="AD74" s="519">
        <f>'AT11A_KS-District wise'!C81</f>
        <v>1779</v>
      </c>
      <c r="AE74" s="519">
        <f>'AT11A_KS-District wise'!F81</f>
        <v>1779</v>
      </c>
      <c r="AF74" s="519">
        <f>'AT11A_KS-District wise'!H81</f>
        <v>0</v>
      </c>
      <c r="AG74" s="519">
        <f>'AT11A_KS-District wise'!N81</f>
        <v>0</v>
      </c>
      <c r="AH74" s="519">
        <f>AT_28_RqmtKitchen!AA79+AT_28_RqmtKitchen!AC79+AT_28_RqmtKitchen!AD79</f>
        <v>11</v>
      </c>
      <c r="AI74" s="519">
        <f t="shared" si="29"/>
        <v>7.85</v>
      </c>
      <c r="AJ74" s="519">
        <f>'AT12_KD-New-Districtwise'!C80</f>
        <v>3079</v>
      </c>
      <c r="AK74" s="519">
        <f>'AT12_KD-New-Districtwise'!E80</f>
        <v>2451</v>
      </c>
      <c r="AL74" s="519">
        <f>'AT12_KD-New-Districtwise'!G80</f>
        <v>0</v>
      </c>
      <c r="AM74" s="519">
        <f>'AT12_KD-New-Districtwise'!M80</f>
        <v>0</v>
      </c>
      <c r="AN74" s="519">
        <f>AT29_K_D!U79+AT29_K_D!V79+AT29_K_D!W79+AT29_K_D!Y79</f>
        <v>18</v>
      </c>
      <c r="AO74" s="521">
        <f t="shared" si="30"/>
        <v>0.9</v>
      </c>
      <c r="AP74" s="519">
        <f>'AT12A_KD-Replace-Districtwise'!C80</f>
        <v>1970</v>
      </c>
      <c r="AQ74" s="519">
        <f>'AT12A_KD-Replace-Districtwise'!E80</f>
        <v>1970</v>
      </c>
      <c r="AR74" s="519">
        <f>'AT12A_KD-Replace-Districtwise'!G80</f>
        <v>0</v>
      </c>
      <c r="AS74" s="519">
        <f>'AT12A_KD-Replace-Districtwise'!M80</f>
        <v>0</v>
      </c>
      <c r="AT74" s="519">
        <v>492</v>
      </c>
      <c r="AU74" s="521">
        <f t="shared" si="31"/>
        <v>24.6</v>
      </c>
    </row>
    <row r="75" spans="1:47" x14ac:dyDescent="0.2">
      <c r="A75" s="514">
        <f>AT3A_Schools_PS!A80</f>
        <v>71</v>
      </c>
      <c r="B75" s="515" t="str">
        <f>AT3A_Schools_PS!B80</f>
        <v>71-UNNAO</v>
      </c>
      <c r="C75" s="517">
        <f>'AT4_enrolment vs availed_PY'!H80</f>
        <v>179179</v>
      </c>
      <c r="D75" s="517">
        <f>T5_PLAN_vs_PRFM_PS!D80</f>
        <v>110340</v>
      </c>
      <c r="E75" s="517">
        <f>T5_PLAN_vs_PRFM_PS!J80</f>
        <v>110408</v>
      </c>
      <c r="F75" s="517">
        <f>AT27_Req_FG_Pry!H80</f>
        <v>122003</v>
      </c>
      <c r="G75" s="517">
        <f>'AT4A_enrolment vs availed_UPY'!H80-'AT4A_enrolment vs availed_UPY'!F80</f>
        <v>77916</v>
      </c>
      <c r="H75" s="517">
        <f>T5A_PLAN_vs_PRFM_UPS!D80</f>
        <v>42084</v>
      </c>
      <c r="I75" s="517">
        <f>T5A_PLAN_vs_PRFM_UPS!J80</f>
        <v>43158</v>
      </c>
      <c r="J75" s="517">
        <f>AT27A_Req_FG_UPry!H80</f>
        <v>47452</v>
      </c>
      <c r="K75" s="517">
        <f>'AT4A_enrolment vs availed_UPY'!F80</f>
        <v>0</v>
      </c>
      <c r="L75" s="517">
        <f>T5B_PLAN_vs_PRFM_NCLP!D80</f>
        <v>0</v>
      </c>
      <c r="M75" s="517">
        <f>T5B_PLAN_vs_PRFM_NCLP!J80</f>
        <v>0</v>
      </c>
      <c r="N75" s="517">
        <f t="shared" si="28"/>
        <v>0</v>
      </c>
      <c r="O75" s="519">
        <f>T5_PLAN_vs_PRFM_PS!E80</f>
        <v>247</v>
      </c>
      <c r="P75" s="519">
        <f>T5_PLAN_vs_PRFM_PS!I80</f>
        <v>232</v>
      </c>
      <c r="Q75" s="519">
        <f>AT27_Req_FG_Pry!I80</f>
        <v>244</v>
      </c>
      <c r="R75" s="519">
        <f>T5A_PLAN_vs_PRFM_UPS!E80</f>
        <v>247</v>
      </c>
      <c r="S75" s="519">
        <f>T5A_PLAN_vs_PRFM_UPS!I80</f>
        <v>232</v>
      </c>
      <c r="T75" s="519">
        <f>AT27A_Req_FG_UPry!I80</f>
        <v>244</v>
      </c>
      <c r="U75" s="519">
        <f>T5B_PLAN_vs_PRFM_NCLP!E80</f>
        <v>310</v>
      </c>
      <c r="V75" s="519">
        <f>T5B_PLAN_vs_PRFM_NCLP!I80</f>
        <v>0</v>
      </c>
      <c r="W75" s="519">
        <f>AT27B_Req_FG_NCLP!D80</f>
        <v>309</v>
      </c>
      <c r="X75" s="519">
        <f>'AT-8_Hon_CCH_Pry'!C80</f>
        <v>4779</v>
      </c>
      <c r="Y75" s="519">
        <f>'AT-8_Hon_CCH_Pry'!D80</f>
        <v>4736</v>
      </c>
      <c r="Z75" s="519">
        <v>4736</v>
      </c>
      <c r="AA75" s="519">
        <f>'AT-8A_Hon_CCH_UPry'!C80</f>
        <v>1850</v>
      </c>
      <c r="AB75" s="519">
        <f>'AT-8A_Hon_CCH_UPry'!D80</f>
        <v>1899</v>
      </c>
      <c r="AC75" s="519">
        <v>1899</v>
      </c>
      <c r="AD75" s="519">
        <f>'AT11A_KS-District wise'!C82</f>
        <v>2120</v>
      </c>
      <c r="AE75" s="519">
        <f>'AT11A_KS-District wise'!F82</f>
        <v>2120</v>
      </c>
      <c r="AF75" s="519">
        <f>'AT11A_KS-District wise'!H82</f>
        <v>0</v>
      </c>
      <c r="AG75" s="519">
        <f>'AT11A_KS-District wise'!N82</f>
        <v>0</v>
      </c>
      <c r="AH75" s="519">
        <f>AT_28_RqmtKitchen!AA80+AT_28_RqmtKitchen!AC80+AT_28_RqmtKitchen!AD80</f>
        <v>0</v>
      </c>
      <c r="AI75" s="519">
        <f t="shared" si="29"/>
        <v>0</v>
      </c>
      <c r="AJ75" s="519">
        <f>'AT12_KD-New-Districtwise'!C81</f>
        <v>3452</v>
      </c>
      <c r="AK75" s="519">
        <f>'AT12_KD-New-Districtwise'!E81</f>
        <v>3234</v>
      </c>
      <c r="AL75" s="519">
        <f>'AT12_KD-New-Districtwise'!G81</f>
        <v>0</v>
      </c>
      <c r="AM75" s="519">
        <f>'AT12_KD-New-Districtwise'!M81</f>
        <v>0</v>
      </c>
      <c r="AN75" s="519">
        <f>AT29_K_D!U80+AT29_K_D!V80+AT29_K_D!W80+AT29_K_D!Y80</f>
        <v>0</v>
      </c>
      <c r="AO75" s="521">
        <f t="shared" si="30"/>
        <v>0</v>
      </c>
      <c r="AP75" s="519">
        <f>'AT12A_KD-Replace-Districtwise'!C81</f>
        <v>2748</v>
      </c>
      <c r="AQ75" s="519">
        <f>'AT12A_KD-Replace-Districtwise'!E81</f>
        <v>2748</v>
      </c>
      <c r="AR75" s="519">
        <f>'AT12A_KD-Replace-Districtwise'!G81</f>
        <v>0</v>
      </c>
      <c r="AS75" s="519">
        <f>'AT12A_KD-Replace-Districtwise'!M81</f>
        <v>0</v>
      </c>
      <c r="AT75" s="519">
        <v>453</v>
      </c>
      <c r="AU75" s="521">
        <f t="shared" si="31"/>
        <v>22.65</v>
      </c>
    </row>
    <row r="76" spans="1:47" x14ac:dyDescent="0.2">
      <c r="A76" s="514">
        <f>AT3A_Schools_PS!A81</f>
        <v>72</v>
      </c>
      <c r="B76" s="515" t="str">
        <f>AT3A_Schools_PS!B81</f>
        <v>72-VARANASI</v>
      </c>
      <c r="C76" s="517">
        <f>'AT4_enrolment vs availed_PY'!H81</f>
        <v>188180</v>
      </c>
      <c r="D76" s="517">
        <f>T5_PLAN_vs_PRFM_PS!D81</f>
        <v>128760</v>
      </c>
      <c r="E76" s="517">
        <f>T5_PLAN_vs_PRFM_PS!J81</f>
        <v>129688</v>
      </c>
      <c r="F76" s="517">
        <f>AT27_Req_FG_Pry!H81</f>
        <v>131970</v>
      </c>
      <c r="G76" s="517">
        <f>'AT4A_enrolment vs availed_UPY'!H81-'AT4A_enrolment vs availed_UPY'!F81</f>
        <v>104419</v>
      </c>
      <c r="H76" s="517">
        <f>T5A_PLAN_vs_PRFM_UPS!D81</f>
        <v>66146</v>
      </c>
      <c r="I76" s="517">
        <f>T5A_PLAN_vs_PRFM_UPS!J81</f>
        <v>69262</v>
      </c>
      <c r="J76" s="517">
        <f>AT27A_Req_FG_UPry!H81</f>
        <v>70864</v>
      </c>
      <c r="K76" s="517">
        <f>'AT4A_enrolment vs availed_UPY'!F81</f>
        <v>0</v>
      </c>
      <c r="L76" s="517">
        <f>T5B_PLAN_vs_PRFM_NCLP!D81</f>
        <v>0</v>
      </c>
      <c r="M76" s="517">
        <f>T5B_PLAN_vs_PRFM_NCLP!J81</f>
        <v>0</v>
      </c>
      <c r="N76" s="517">
        <f t="shared" si="28"/>
        <v>0</v>
      </c>
      <c r="O76" s="519">
        <f>T5_PLAN_vs_PRFM_PS!E81</f>
        <v>247</v>
      </c>
      <c r="P76" s="519">
        <f>T5_PLAN_vs_PRFM_PS!I81</f>
        <v>224</v>
      </c>
      <c r="Q76" s="519">
        <f>AT27_Req_FG_Pry!I81</f>
        <v>244</v>
      </c>
      <c r="R76" s="519">
        <f>T5A_PLAN_vs_PRFM_UPS!E81</f>
        <v>247</v>
      </c>
      <c r="S76" s="519">
        <f>T5A_PLAN_vs_PRFM_UPS!I81</f>
        <v>224</v>
      </c>
      <c r="T76" s="519">
        <f>AT27A_Req_FG_UPry!I81</f>
        <v>244</v>
      </c>
      <c r="U76" s="519">
        <f>T5B_PLAN_vs_PRFM_NCLP!E81</f>
        <v>310</v>
      </c>
      <c r="V76" s="519">
        <f>T5B_PLAN_vs_PRFM_NCLP!I81</f>
        <v>0</v>
      </c>
      <c r="W76" s="519">
        <f>AT27B_Req_FG_NCLP!D81</f>
        <v>309</v>
      </c>
      <c r="X76" s="519">
        <f>'AT-8_Hon_CCH_Pry'!C81</f>
        <v>3694</v>
      </c>
      <c r="Y76" s="519">
        <f>'AT-8_Hon_CCH_Pry'!D81</f>
        <v>3634</v>
      </c>
      <c r="Z76" s="519">
        <v>3634</v>
      </c>
      <c r="AA76" s="519">
        <f>'AT-8A_Hon_CCH_UPry'!C81</f>
        <v>1481</v>
      </c>
      <c r="AB76" s="519">
        <f>'AT-8A_Hon_CCH_UPry'!D81</f>
        <v>1428</v>
      </c>
      <c r="AC76" s="519">
        <v>1428</v>
      </c>
      <c r="AD76" s="519">
        <f>'AT11A_KS-District wise'!C83</f>
        <v>1336</v>
      </c>
      <c r="AE76" s="519">
        <f>'AT11A_KS-District wise'!F83</f>
        <v>1279</v>
      </c>
      <c r="AF76" s="519">
        <f>'AT11A_KS-District wise'!H83</f>
        <v>0</v>
      </c>
      <c r="AG76" s="519">
        <f>'AT11A_KS-District wise'!N83</f>
        <v>0</v>
      </c>
      <c r="AH76" s="519">
        <f>AT_28_RqmtKitchen!AA81+AT_28_RqmtKitchen!AC81+AT_28_RqmtKitchen!AD81</f>
        <v>0</v>
      </c>
      <c r="AI76" s="519">
        <f t="shared" si="29"/>
        <v>0</v>
      </c>
      <c r="AJ76" s="519">
        <f>'AT12_KD-New-Districtwise'!C82</f>
        <v>1629</v>
      </c>
      <c r="AK76" s="519">
        <f>'AT12_KD-New-Districtwise'!E82</f>
        <v>1615</v>
      </c>
      <c r="AL76" s="519">
        <f>'AT12_KD-New-Districtwise'!G82</f>
        <v>0</v>
      </c>
      <c r="AM76" s="519">
        <f>'AT12_KD-New-Districtwise'!M82</f>
        <v>0</v>
      </c>
      <c r="AN76" s="519">
        <f>AT29_K_D!U81+AT29_K_D!V81+AT29_K_D!W81+AT29_K_D!Y81</f>
        <v>0</v>
      </c>
      <c r="AO76" s="521">
        <f t="shared" si="30"/>
        <v>0</v>
      </c>
      <c r="AP76" s="519">
        <f>'AT12A_KD-Replace-Districtwise'!C82</f>
        <v>1405</v>
      </c>
      <c r="AQ76" s="519">
        <f>'AT12A_KD-Replace-Districtwise'!E82</f>
        <v>1405</v>
      </c>
      <c r="AR76" s="519">
        <f>'AT12A_KD-Replace-Districtwise'!G82</f>
        <v>0</v>
      </c>
      <c r="AS76" s="519">
        <f>'AT12A_KD-Replace-Districtwise'!M82</f>
        <v>0</v>
      </c>
      <c r="AT76" s="519">
        <v>217</v>
      </c>
      <c r="AU76" s="521">
        <f t="shared" si="31"/>
        <v>10.85</v>
      </c>
    </row>
    <row r="77" spans="1:47" x14ac:dyDescent="0.2">
      <c r="A77" s="514">
        <f>AT3A_Schools_PS!A82</f>
        <v>73</v>
      </c>
      <c r="B77" s="515" t="str">
        <f>AT3A_Schools_PS!B82</f>
        <v>73-SAMBHAL</v>
      </c>
      <c r="C77" s="517">
        <f>'AT4_enrolment vs availed_PY'!H82</f>
        <v>155635</v>
      </c>
      <c r="D77" s="517">
        <f>T5_PLAN_vs_PRFM_PS!D82</f>
        <v>93767</v>
      </c>
      <c r="E77" s="517">
        <f>T5_PLAN_vs_PRFM_PS!J82</f>
        <v>78016</v>
      </c>
      <c r="F77" s="517">
        <f>AT27_Req_FG_Pry!H82</f>
        <v>92510</v>
      </c>
      <c r="G77" s="517">
        <f>'AT4A_enrolment vs availed_UPY'!H82-'AT4A_enrolment vs availed_UPY'!F82</f>
        <v>58935</v>
      </c>
      <c r="H77" s="517">
        <f>T5A_PLAN_vs_PRFM_UPS!D82</f>
        <v>37569</v>
      </c>
      <c r="I77" s="517">
        <f>T5A_PLAN_vs_PRFM_UPS!J82</f>
        <v>31192</v>
      </c>
      <c r="J77" s="517">
        <f>AT27A_Req_FG_UPry!H82</f>
        <v>38725</v>
      </c>
      <c r="K77" s="517">
        <f>'AT4A_enrolment vs availed_UPY'!F82</f>
        <v>0</v>
      </c>
      <c r="L77" s="517">
        <f>T5B_PLAN_vs_PRFM_NCLP!D82</f>
        <v>0</v>
      </c>
      <c r="M77" s="517">
        <f>T5B_PLAN_vs_PRFM_NCLP!J82</f>
        <v>0</v>
      </c>
      <c r="N77" s="517">
        <f t="shared" si="28"/>
        <v>0</v>
      </c>
      <c r="O77" s="519">
        <f>T5_PLAN_vs_PRFM_PS!E82</f>
        <v>247</v>
      </c>
      <c r="P77" s="519">
        <f>T5_PLAN_vs_PRFM_PS!I82</f>
        <v>225</v>
      </c>
      <c r="Q77" s="519">
        <f>AT27_Req_FG_Pry!I82</f>
        <v>244</v>
      </c>
      <c r="R77" s="519">
        <f>T5A_PLAN_vs_PRFM_UPS!E82</f>
        <v>247</v>
      </c>
      <c r="S77" s="519">
        <f>T5A_PLAN_vs_PRFM_UPS!I82</f>
        <v>225</v>
      </c>
      <c r="T77" s="519">
        <f>AT27A_Req_FG_UPry!I82</f>
        <v>244</v>
      </c>
      <c r="U77" s="519">
        <f>T5B_PLAN_vs_PRFM_NCLP!E82</f>
        <v>310</v>
      </c>
      <c r="V77" s="519">
        <f>T5B_PLAN_vs_PRFM_NCLP!I82</f>
        <v>0</v>
      </c>
      <c r="W77" s="519">
        <f>AT27B_Req_FG_NCLP!D82</f>
        <v>309</v>
      </c>
      <c r="X77" s="519">
        <f>'AT-8_Hon_CCH_Pry'!C82</f>
        <v>2913</v>
      </c>
      <c r="Y77" s="519">
        <f>'AT-8_Hon_CCH_Pry'!D82</f>
        <v>2882</v>
      </c>
      <c r="Z77" s="519">
        <v>2943</v>
      </c>
      <c r="AA77" s="519">
        <f>'AT-8A_Hon_CCH_UPry'!C82</f>
        <v>1203</v>
      </c>
      <c r="AB77" s="519">
        <f>'AT-8A_Hon_CCH_UPry'!D82</f>
        <v>1184</v>
      </c>
      <c r="AC77" s="519">
        <v>1209</v>
      </c>
      <c r="AD77" s="519">
        <f>'AT11A_KS-District wise'!C84</f>
        <v>1245</v>
      </c>
      <c r="AE77" s="519">
        <f>'AT11A_KS-District wise'!F84</f>
        <v>1245</v>
      </c>
      <c r="AF77" s="519">
        <f>'AT11A_KS-District wise'!H84</f>
        <v>0</v>
      </c>
      <c r="AG77" s="519">
        <f>'AT11A_KS-District wise'!N84</f>
        <v>0</v>
      </c>
      <c r="AH77" s="519">
        <f>AT_28_RqmtKitchen!AA82+AT_28_RqmtKitchen!AC82+AT_28_RqmtKitchen!AD82</f>
        <v>0</v>
      </c>
      <c r="AI77" s="519">
        <f t="shared" si="29"/>
        <v>0</v>
      </c>
      <c r="AJ77" s="519">
        <f>'AT12_KD-New-Districtwise'!C83</f>
        <v>1594</v>
      </c>
      <c r="AK77" s="519">
        <f>'AT12_KD-New-Districtwise'!E83</f>
        <v>1594</v>
      </c>
      <c r="AL77" s="519">
        <f>'AT12_KD-New-Districtwise'!G83</f>
        <v>0</v>
      </c>
      <c r="AM77" s="519">
        <f>'AT12_KD-New-Districtwise'!M83</f>
        <v>0</v>
      </c>
      <c r="AN77" s="519">
        <f>AT29_K_D!U82+AT29_K_D!V82+AT29_K_D!W82+AT29_K_D!Y82</f>
        <v>0</v>
      </c>
      <c r="AO77" s="521">
        <f t="shared" si="30"/>
        <v>0</v>
      </c>
      <c r="AP77" s="519">
        <f>'AT12A_KD-Replace-Districtwise'!C83</f>
        <v>1539</v>
      </c>
      <c r="AQ77" s="519">
        <f>'AT12A_KD-Replace-Districtwise'!E83</f>
        <v>1539</v>
      </c>
      <c r="AR77" s="519">
        <f>'AT12A_KD-Replace-Districtwise'!G83</f>
        <v>0</v>
      </c>
      <c r="AS77" s="519">
        <f>'AT12A_KD-Replace-Districtwise'!M83</f>
        <v>0</v>
      </c>
      <c r="AT77" s="519">
        <v>0</v>
      </c>
      <c r="AU77" s="521">
        <f t="shared" si="31"/>
        <v>0</v>
      </c>
    </row>
    <row r="78" spans="1:47" x14ac:dyDescent="0.2">
      <c r="A78" s="514">
        <f>AT3A_Schools_PS!A83</f>
        <v>74</v>
      </c>
      <c r="B78" s="515" t="str">
        <f>AT3A_Schools_PS!B83</f>
        <v>74-HAPUR</v>
      </c>
      <c r="C78" s="517">
        <f>'AT4_enrolment vs availed_PY'!H83</f>
        <v>46262</v>
      </c>
      <c r="D78" s="517">
        <f>T5_PLAN_vs_PRFM_PS!D83</f>
        <v>28543</v>
      </c>
      <c r="E78" s="517">
        <f>T5_PLAN_vs_PRFM_PS!J83</f>
        <v>28448</v>
      </c>
      <c r="F78" s="517">
        <f>AT27_Req_FG_Pry!H83</f>
        <v>30826</v>
      </c>
      <c r="G78" s="517">
        <f>'AT4A_enrolment vs availed_UPY'!H83-'AT4A_enrolment vs availed_UPY'!F83</f>
        <v>26599</v>
      </c>
      <c r="H78" s="517">
        <f>T5A_PLAN_vs_PRFM_UPS!D83</f>
        <v>17948</v>
      </c>
      <c r="I78" s="517">
        <f>T5A_PLAN_vs_PRFM_UPS!J83</f>
        <v>15148</v>
      </c>
      <c r="J78" s="517">
        <f>AT27A_Req_FG_UPry!H83</f>
        <v>17514</v>
      </c>
      <c r="K78" s="517">
        <f>'AT4A_enrolment vs availed_UPY'!F83</f>
        <v>0</v>
      </c>
      <c r="L78" s="517">
        <f>T5B_PLAN_vs_PRFM_NCLP!D83</f>
        <v>0</v>
      </c>
      <c r="M78" s="517">
        <f>T5B_PLAN_vs_PRFM_NCLP!J83</f>
        <v>0</v>
      </c>
      <c r="N78" s="517">
        <f t="shared" si="28"/>
        <v>0</v>
      </c>
      <c r="O78" s="519">
        <f>T5_PLAN_vs_PRFM_PS!E83</f>
        <v>247</v>
      </c>
      <c r="P78" s="519">
        <f>T5_PLAN_vs_PRFM_PS!I83</f>
        <v>219</v>
      </c>
      <c r="Q78" s="519">
        <f>AT27_Req_FG_Pry!I83</f>
        <v>244</v>
      </c>
      <c r="R78" s="519">
        <f>T5A_PLAN_vs_PRFM_UPS!E83</f>
        <v>247</v>
      </c>
      <c r="S78" s="519">
        <f>T5A_PLAN_vs_PRFM_UPS!I83</f>
        <v>219</v>
      </c>
      <c r="T78" s="519">
        <f>AT27A_Req_FG_UPry!I83</f>
        <v>244</v>
      </c>
      <c r="U78" s="519">
        <f>T5B_PLAN_vs_PRFM_NCLP!E83</f>
        <v>310</v>
      </c>
      <c r="V78" s="519">
        <f>T5B_PLAN_vs_PRFM_NCLP!I83</f>
        <v>0</v>
      </c>
      <c r="W78" s="519">
        <f>AT27B_Req_FG_NCLP!D83</f>
        <v>309</v>
      </c>
      <c r="X78" s="519">
        <f>'AT-8_Hon_CCH_Pry'!C83</f>
        <v>1677</v>
      </c>
      <c r="Y78" s="519">
        <f>'AT-8_Hon_CCH_Pry'!D83</f>
        <v>1048</v>
      </c>
      <c r="Z78" s="519">
        <v>1048</v>
      </c>
      <c r="AA78" s="519">
        <f>'AT-8A_Hon_CCH_UPry'!C83</f>
        <v>0</v>
      </c>
      <c r="AB78" s="519">
        <f>'AT-8A_Hon_CCH_UPry'!D83</f>
        <v>629</v>
      </c>
      <c r="AC78" s="519">
        <v>629</v>
      </c>
      <c r="AD78" s="519">
        <f>'AT11A_KS-District wise'!C85</f>
        <v>306</v>
      </c>
      <c r="AE78" s="519">
        <f>'AT11A_KS-District wise'!F85</f>
        <v>305</v>
      </c>
      <c r="AF78" s="519">
        <f>'AT11A_KS-District wise'!H85</f>
        <v>0</v>
      </c>
      <c r="AG78" s="519">
        <f>'AT11A_KS-District wise'!N85</f>
        <v>0</v>
      </c>
      <c r="AH78" s="519">
        <f>AT_28_RqmtKitchen!AA83+AT_28_RqmtKitchen!AC83+AT_28_RqmtKitchen!AD83</f>
        <v>0</v>
      </c>
      <c r="AI78" s="519">
        <f t="shared" si="29"/>
        <v>0</v>
      </c>
      <c r="AJ78" s="519">
        <f>'AT12_KD-New-Districtwise'!C84</f>
        <v>1067</v>
      </c>
      <c r="AK78" s="519">
        <f>'AT12_KD-New-Districtwise'!E84</f>
        <v>966</v>
      </c>
      <c r="AL78" s="519">
        <f>'AT12_KD-New-Districtwise'!G84</f>
        <v>0</v>
      </c>
      <c r="AM78" s="519">
        <f>'AT12_KD-New-Districtwise'!M84</f>
        <v>0</v>
      </c>
      <c r="AN78" s="519">
        <f>AT29_K_D!U83+AT29_K_D!V83+AT29_K_D!W83+AT29_K_D!Y83</f>
        <v>0</v>
      </c>
      <c r="AO78" s="521">
        <f t="shared" si="30"/>
        <v>0</v>
      </c>
      <c r="AP78" s="519">
        <f>'AT12A_KD-Replace-Districtwise'!C84</f>
        <v>637</v>
      </c>
      <c r="AQ78" s="519">
        <f>'AT12A_KD-Replace-Districtwise'!E84</f>
        <v>577</v>
      </c>
      <c r="AR78" s="519">
        <f>'AT12A_KD-Replace-Districtwise'!G84</f>
        <v>0</v>
      </c>
      <c r="AS78" s="519">
        <f>'AT12A_KD-Replace-Districtwise'!M84</f>
        <v>60</v>
      </c>
      <c r="AT78" s="519">
        <v>97</v>
      </c>
      <c r="AU78" s="521">
        <f t="shared" si="31"/>
        <v>4.8499999999999996</v>
      </c>
    </row>
    <row r="79" spans="1:47" x14ac:dyDescent="0.2">
      <c r="A79" s="514">
        <f>AT3A_Schools_PS!A84</f>
        <v>75</v>
      </c>
      <c r="B79" s="515" t="str">
        <f>AT3A_Schools_PS!B84</f>
        <v>75-SHAMLI</v>
      </c>
      <c r="C79" s="517">
        <f>'AT4_enrolment vs availed_PY'!H84</f>
        <v>57803</v>
      </c>
      <c r="D79" s="517">
        <f>T5_PLAN_vs_PRFM_PS!D84</f>
        <v>37942</v>
      </c>
      <c r="E79" s="517">
        <f>T5_PLAN_vs_PRFM_PS!J84</f>
        <v>38152</v>
      </c>
      <c r="F79" s="517">
        <f>AT27_Req_FG_Pry!H84</f>
        <v>42675</v>
      </c>
      <c r="G79" s="517">
        <f>'AT4A_enrolment vs availed_UPY'!H84-'AT4A_enrolment vs availed_UPY'!F84</f>
        <v>27288</v>
      </c>
      <c r="H79" s="517">
        <f>T5A_PLAN_vs_PRFM_UPS!D84</f>
        <v>10949</v>
      </c>
      <c r="I79" s="517">
        <f>T5A_PLAN_vs_PRFM_UPS!J84</f>
        <v>15915</v>
      </c>
      <c r="J79" s="517">
        <f>AT27A_Req_FG_UPry!H84</f>
        <v>18003</v>
      </c>
      <c r="K79" s="517">
        <f>'AT4A_enrolment vs availed_UPY'!F84</f>
        <v>0</v>
      </c>
      <c r="L79" s="517">
        <f>T5B_PLAN_vs_PRFM_NCLP!D84</f>
        <v>0</v>
      </c>
      <c r="M79" s="517">
        <f>T5B_PLAN_vs_PRFM_NCLP!J84</f>
        <v>0</v>
      </c>
      <c r="N79" s="517">
        <f t="shared" si="28"/>
        <v>0</v>
      </c>
      <c r="O79" s="519">
        <f>T5_PLAN_vs_PRFM_PS!E84</f>
        <v>247</v>
      </c>
      <c r="P79" s="519">
        <f>T5_PLAN_vs_PRFM_PS!I84</f>
        <v>235</v>
      </c>
      <c r="Q79" s="519">
        <f>AT27_Req_FG_Pry!I84</f>
        <v>244</v>
      </c>
      <c r="R79" s="519">
        <f>T5A_PLAN_vs_PRFM_UPS!E84</f>
        <v>247</v>
      </c>
      <c r="S79" s="519">
        <f>T5A_PLAN_vs_PRFM_UPS!I84</f>
        <v>223</v>
      </c>
      <c r="T79" s="519">
        <f>AT27A_Req_FG_UPry!I84</f>
        <v>244</v>
      </c>
      <c r="U79" s="519">
        <f>T5B_PLAN_vs_PRFM_NCLP!E84</f>
        <v>310</v>
      </c>
      <c r="V79" s="519">
        <f>T5B_PLAN_vs_PRFM_NCLP!I84</f>
        <v>0</v>
      </c>
      <c r="W79" s="519">
        <f>AT27B_Req_FG_NCLP!D84</f>
        <v>309</v>
      </c>
      <c r="X79" s="519">
        <f>'AT-8_Hon_CCH_Pry'!C84</f>
        <v>1262</v>
      </c>
      <c r="Y79" s="519">
        <f>'AT-8_Hon_CCH_Pry'!D84</f>
        <v>1270</v>
      </c>
      <c r="Z79" s="519">
        <v>1296</v>
      </c>
      <c r="AA79" s="519">
        <f>'AT-8A_Hon_CCH_UPry'!C84</f>
        <v>468</v>
      </c>
      <c r="AB79" s="519">
        <f>'AT-8A_Hon_CCH_UPry'!D84</f>
        <v>506</v>
      </c>
      <c r="AC79" s="519">
        <v>517</v>
      </c>
      <c r="AD79" s="519">
        <f>'AT11A_KS-District wise'!C86</f>
        <v>609</v>
      </c>
      <c r="AE79" s="519">
        <f>'AT11A_KS-District wise'!F86</f>
        <v>609</v>
      </c>
      <c r="AF79" s="519">
        <f>'AT11A_KS-District wise'!H86</f>
        <v>0</v>
      </c>
      <c r="AG79" s="519">
        <f>'AT11A_KS-District wise'!N86</f>
        <v>0</v>
      </c>
      <c r="AH79" s="519">
        <f>AT_28_RqmtKitchen!AA84+AT_28_RqmtKitchen!AC84+AT_28_RqmtKitchen!AD84</f>
        <v>0</v>
      </c>
      <c r="AI79" s="519">
        <f t="shared" si="29"/>
        <v>0</v>
      </c>
      <c r="AJ79" s="519">
        <f>'AT12_KD-New-Districtwise'!C85</f>
        <v>894</v>
      </c>
      <c r="AK79" s="519">
        <f>'AT12_KD-New-Districtwise'!E85</f>
        <v>883</v>
      </c>
      <c r="AL79" s="519">
        <f>'AT12_KD-New-Districtwise'!G85</f>
        <v>0</v>
      </c>
      <c r="AM79" s="519">
        <f>'AT12_KD-New-Districtwise'!M85</f>
        <v>0</v>
      </c>
      <c r="AN79" s="519">
        <f>AT29_K_D!U84+AT29_K_D!V84+AT29_K_D!W84+AT29_K_D!Y84</f>
        <v>49</v>
      </c>
      <c r="AO79" s="521">
        <f t="shared" si="30"/>
        <v>2.4500000000000002</v>
      </c>
      <c r="AP79" s="519">
        <f>'AT12A_KD-Replace-Districtwise'!C85</f>
        <v>833</v>
      </c>
      <c r="AQ79" s="519">
        <f>'AT12A_KD-Replace-Districtwise'!E85</f>
        <v>833</v>
      </c>
      <c r="AR79" s="519">
        <f>'AT12A_KD-Replace-Districtwise'!G85</f>
        <v>0</v>
      </c>
      <c r="AS79" s="519">
        <f>'AT12A_KD-Replace-Districtwise'!M85</f>
        <v>0</v>
      </c>
      <c r="AT79" s="519">
        <v>61</v>
      </c>
      <c r="AU79" s="521">
        <f t="shared" si="31"/>
        <v>3.05</v>
      </c>
    </row>
    <row r="80" spans="1:47" x14ac:dyDescent="0.2">
      <c r="A80" s="511"/>
      <c r="B80" s="512"/>
    </row>
  </sheetData>
  <mergeCells count="34">
    <mergeCell ref="AD1:AI1"/>
    <mergeCell ref="C1:N1"/>
    <mergeCell ref="O1:W1"/>
    <mergeCell ref="X1:AC1"/>
    <mergeCell ref="X2:Z2"/>
    <mergeCell ref="AA2:AC2"/>
    <mergeCell ref="C2:F2"/>
    <mergeCell ref="G2:J2"/>
    <mergeCell ref="K2:N2"/>
    <mergeCell ref="O2:Q2"/>
    <mergeCell ref="R2:T2"/>
    <mergeCell ref="U2:W2"/>
    <mergeCell ref="AO2:AO3"/>
    <mergeCell ref="AD2:AD3"/>
    <mergeCell ref="AE2:AE3"/>
    <mergeCell ref="AF2:AF3"/>
    <mergeCell ref="AH2:AH3"/>
    <mergeCell ref="AI2:AI3"/>
    <mergeCell ref="B1:B3"/>
    <mergeCell ref="A1:A3"/>
    <mergeCell ref="AG2:AG3"/>
    <mergeCell ref="AM2:AM3"/>
    <mergeCell ref="AS2:AS3"/>
    <mergeCell ref="AP1:AU1"/>
    <mergeCell ref="AP2:AP3"/>
    <mergeCell ref="AQ2:AQ3"/>
    <mergeCell ref="AR2:AR3"/>
    <mergeCell ref="AT2:AT3"/>
    <mergeCell ref="AU2:AU3"/>
    <mergeCell ref="AJ1:AO1"/>
    <mergeCell ref="AJ2:AJ3"/>
    <mergeCell ref="AK2:AK3"/>
    <mergeCell ref="AL2:AL3"/>
    <mergeCell ref="AN2:AN3"/>
  </mergeCells>
  <printOptions horizontalCentered="1"/>
  <pageMargins left="0.19685039370078741" right="0.19685039370078741" top="0.39370078740157483" bottom="0.39370078740157483" header="0.19685039370078741" footer="0.19685039370078741"/>
  <pageSetup scale="70" orientation="portrait" horizontalDpi="1200" verticalDpi="1200" r:id="rId1"/>
  <colBreaks count="4" manualBreakCount="4">
    <brk id="14" max="1048575" man="1"/>
    <brk id="23" max="1048575" man="1"/>
    <brk id="29" max="1048575" man="1"/>
    <brk id="3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93"/>
  <sheetViews>
    <sheetView view="pageBreakPreview" zoomScaleSheetLayoutView="100" workbookViewId="0">
      <pane xSplit="2" ySplit="9" topLeftCell="C25" activePane="bottomRight" state="frozen"/>
      <selection activeCell="M56" sqref="M56"/>
      <selection pane="topRight" activeCell="M56" sqref="M56"/>
      <selection pane="bottomLeft" activeCell="M56" sqref="M56"/>
      <selection pane="bottomRight" activeCell="C5" sqref="C5:H5"/>
    </sheetView>
  </sheetViews>
  <sheetFormatPr defaultColWidth="14.42578125" defaultRowHeight="15.75" customHeight="1" x14ac:dyDescent="0.2"/>
  <cols>
    <col min="1" max="1" width="6.42578125" style="304" customWidth="1"/>
    <col min="2" max="2" width="21.7109375" style="304" bestFit="1" customWidth="1"/>
    <col min="3" max="3" width="5.7109375" style="304" bestFit="1" customWidth="1"/>
    <col min="4" max="5" width="8.140625" style="304" bestFit="1" customWidth="1"/>
    <col min="6" max="6" width="4.7109375" style="304" bestFit="1" customWidth="1"/>
    <col min="7" max="7" width="11.42578125" style="304" customWidth="1"/>
    <col min="8" max="8" width="11.7109375" style="304" bestFit="1" customWidth="1"/>
    <col min="9" max="9" width="5.7109375" style="304" bestFit="1" customWidth="1"/>
    <col min="10" max="11" width="8.140625" style="304" bestFit="1" customWidth="1"/>
    <col min="12" max="12" width="4.7109375" style="304" bestFit="1" customWidth="1"/>
    <col min="13" max="13" width="10.7109375" style="304" customWidth="1"/>
    <col min="14" max="14" width="13.42578125" style="304" customWidth="1"/>
    <col min="15" max="15" width="9.140625" style="304" customWidth="1"/>
    <col min="16" max="16" width="11.28515625" style="304" customWidth="1"/>
    <col min="17" max="16384" width="14.42578125" style="304"/>
  </cols>
  <sheetData>
    <row r="1" spans="1:26" ht="12.75" x14ac:dyDescent="0.2">
      <c r="A1" s="302"/>
      <c r="B1" s="302"/>
      <c r="C1" s="302"/>
      <c r="D1" s="302"/>
      <c r="E1" s="608"/>
      <c r="F1" s="608"/>
      <c r="G1" s="608"/>
      <c r="H1" s="608"/>
      <c r="I1" s="608"/>
      <c r="J1" s="608"/>
      <c r="K1" s="608"/>
      <c r="L1" s="302"/>
      <c r="M1" s="302"/>
      <c r="N1" s="302"/>
      <c r="O1" s="302"/>
      <c r="P1" s="303" t="s">
        <v>211</v>
      </c>
    </row>
    <row r="2" spans="1:26" ht="12.75" x14ac:dyDescent="0.2">
      <c r="A2" s="594" t="str">
        <f>'AT-1'!A2</f>
        <v>[Mid Day Meal Scheme, U.P.]</v>
      </c>
      <c r="B2" s="608"/>
      <c r="C2" s="608"/>
      <c r="D2" s="608"/>
      <c r="E2" s="608"/>
      <c r="F2" s="608"/>
      <c r="G2" s="608"/>
      <c r="H2" s="608"/>
      <c r="I2" s="608"/>
      <c r="J2" s="608"/>
      <c r="K2" s="608"/>
      <c r="L2" s="608"/>
      <c r="M2" s="608"/>
      <c r="N2" s="608"/>
      <c r="O2" s="608"/>
      <c r="P2" s="608"/>
    </row>
    <row r="3" spans="1:26" ht="23.25" x14ac:dyDescent="0.2">
      <c r="A3" s="597" t="str">
        <f>'AT-1'!A3</f>
        <v>Annual Work Plan and Budget 2018-19</v>
      </c>
      <c r="B3" s="608"/>
      <c r="C3" s="608"/>
      <c r="D3" s="608"/>
      <c r="E3" s="608"/>
      <c r="F3" s="608"/>
      <c r="G3" s="608"/>
      <c r="H3" s="608"/>
      <c r="I3" s="608"/>
      <c r="J3" s="608"/>
      <c r="K3" s="608"/>
      <c r="L3" s="608"/>
      <c r="M3" s="608"/>
      <c r="N3" s="608"/>
      <c r="O3" s="608"/>
      <c r="P3" s="608"/>
    </row>
    <row r="4" spans="1:26" ht="12.75" x14ac:dyDescent="0.2">
      <c r="A4" s="602" t="s">
        <v>212</v>
      </c>
      <c r="B4" s="608"/>
      <c r="C4" s="608"/>
      <c r="D4" s="608"/>
      <c r="E4" s="608"/>
      <c r="F4" s="608"/>
      <c r="G4" s="608"/>
      <c r="H4" s="608"/>
      <c r="I4" s="608"/>
      <c r="J4" s="608"/>
      <c r="K4" s="608"/>
      <c r="L4" s="608"/>
      <c r="M4" s="608"/>
      <c r="N4" s="608"/>
      <c r="O4" s="608"/>
      <c r="P4" s="608"/>
    </row>
    <row r="5" spans="1:26" ht="12.75" x14ac:dyDescent="0.2">
      <c r="A5" s="324" t="str">
        <f>'AT-1'!A5</f>
        <v>State: UTTAR PRADESH</v>
      </c>
      <c r="B5" s="302"/>
      <c r="C5" s="302"/>
      <c r="D5" s="522"/>
      <c r="E5" s="522"/>
      <c r="F5" s="522"/>
      <c r="G5" s="522"/>
      <c r="H5" s="522"/>
      <c r="I5" s="302"/>
      <c r="J5" s="302"/>
      <c r="K5" s="302"/>
      <c r="L5" s="302"/>
      <c r="M5" s="302"/>
      <c r="N5" s="302"/>
      <c r="O5" s="302"/>
      <c r="P5" s="325" t="str">
        <f>AT_2A_fundflow!U5</f>
        <v>(For the Period 01.04.17 to 31.03.18)</v>
      </c>
    </row>
    <row r="6" spans="1:26" ht="15.75" customHeight="1" x14ac:dyDescent="0.2">
      <c r="A6" s="603" t="s">
        <v>91</v>
      </c>
      <c r="B6" s="603" t="s">
        <v>99</v>
      </c>
      <c r="C6" s="605" t="s">
        <v>155</v>
      </c>
      <c r="D6" s="609"/>
      <c r="E6" s="609"/>
      <c r="F6" s="609"/>
      <c r="G6" s="609"/>
      <c r="H6" s="610"/>
      <c r="I6" s="605" t="s">
        <v>156</v>
      </c>
      <c r="J6" s="609"/>
      <c r="K6" s="609"/>
      <c r="L6" s="609"/>
      <c r="M6" s="609"/>
      <c r="N6" s="610"/>
      <c r="O6" s="603" t="s">
        <v>157</v>
      </c>
      <c r="P6" s="603" t="s">
        <v>158</v>
      </c>
      <c r="Q6" s="309"/>
      <c r="R6" s="309"/>
      <c r="S6" s="309"/>
      <c r="T6" s="309"/>
      <c r="U6" s="309"/>
      <c r="V6" s="309"/>
      <c r="W6" s="309"/>
      <c r="X6" s="309"/>
      <c r="Y6" s="309"/>
      <c r="Z6" s="309"/>
    </row>
    <row r="7" spans="1:26" ht="50.25" customHeight="1" x14ac:dyDescent="0.2">
      <c r="A7" s="611"/>
      <c r="B7" s="611"/>
      <c r="C7" s="310" t="s">
        <v>159</v>
      </c>
      <c r="D7" s="310" t="s">
        <v>160</v>
      </c>
      <c r="E7" s="310" t="s">
        <v>161</v>
      </c>
      <c r="F7" s="326" t="s">
        <v>114</v>
      </c>
      <c r="G7" s="310" t="s">
        <v>163</v>
      </c>
      <c r="H7" s="310" t="s">
        <v>164</v>
      </c>
      <c r="I7" s="310" t="s">
        <v>159</v>
      </c>
      <c r="J7" s="310" t="s">
        <v>160</v>
      </c>
      <c r="K7" s="310" t="s">
        <v>161</v>
      </c>
      <c r="L7" s="326" t="s">
        <v>114</v>
      </c>
      <c r="M7" s="310" t="s">
        <v>163</v>
      </c>
      <c r="N7" s="310" t="s">
        <v>165</v>
      </c>
      <c r="O7" s="611"/>
      <c r="P7" s="611"/>
      <c r="Q7" s="309"/>
      <c r="R7" s="309"/>
      <c r="S7" s="309"/>
      <c r="T7" s="309"/>
      <c r="U7" s="309"/>
      <c r="V7" s="309"/>
      <c r="W7" s="309"/>
      <c r="X7" s="309"/>
      <c r="Y7" s="309"/>
      <c r="Z7" s="309"/>
    </row>
    <row r="8" spans="1:26" ht="15.75" customHeight="1" x14ac:dyDescent="0.2">
      <c r="A8" s="310">
        <v>1</v>
      </c>
      <c r="B8" s="310">
        <v>2</v>
      </c>
      <c r="C8" s="310">
        <v>3</v>
      </c>
      <c r="D8" s="310">
        <v>4</v>
      </c>
      <c r="E8" s="310">
        <v>5</v>
      </c>
      <c r="F8" s="310">
        <v>6</v>
      </c>
      <c r="G8" s="310">
        <v>7</v>
      </c>
      <c r="H8" s="310">
        <v>8</v>
      </c>
      <c r="I8" s="310">
        <v>9</v>
      </c>
      <c r="J8" s="310">
        <v>10</v>
      </c>
      <c r="K8" s="310">
        <v>11</v>
      </c>
      <c r="L8" s="310">
        <v>12</v>
      </c>
      <c r="M8" s="310">
        <v>13</v>
      </c>
      <c r="N8" s="310">
        <v>14</v>
      </c>
      <c r="O8" s="310">
        <v>15</v>
      </c>
      <c r="P8" s="310">
        <v>16</v>
      </c>
      <c r="Q8" s="309"/>
      <c r="R8" s="309"/>
      <c r="S8" s="309"/>
      <c r="T8" s="309"/>
      <c r="U8" s="309"/>
      <c r="V8" s="309"/>
      <c r="W8" s="309"/>
      <c r="X8" s="309"/>
      <c r="Y8" s="309"/>
      <c r="Z8" s="309"/>
    </row>
    <row r="9" spans="1:26" s="313" customFormat="1" ht="12.75" x14ac:dyDescent="0.2">
      <c r="A9" s="314"/>
      <c r="B9" s="314" t="s">
        <v>32</v>
      </c>
      <c r="C9" s="314">
        <f t="shared" ref="C9:O9" si="0">SUM(C10:C84)</f>
        <v>123</v>
      </c>
      <c r="D9" s="314">
        <f t="shared" si="0"/>
        <v>75</v>
      </c>
      <c r="E9" s="314">
        <f t="shared" si="0"/>
        <v>666</v>
      </c>
      <c r="F9" s="314">
        <f t="shared" si="0"/>
        <v>0</v>
      </c>
      <c r="G9" s="314">
        <f t="shared" si="0"/>
        <v>435</v>
      </c>
      <c r="H9" s="314">
        <f t="shared" si="0"/>
        <v>1299</v>
      </c>
      <c r="I9" s="314">
        <f t="shared" si="0"/>
        <v>119</v>
      </c>
      <c r="J9" s="314">
        <f t="shared" si="0"/>
        <v>68</v>
      </c>
      <c r="K9" s="314">
        <f t="shared" si="0"/>
        <v>613</v>
      </c>
      <c r="L9" s="314">
        <f t="shared" si="0"/>
        <v>0</v>
      </c>
      <c r="M9" s="314">
        <f t="shared" si="0"/>
        <v>406</v>
      </c>
      <c r="N9" s="314">
        <f t="shared" si="0"/>
        <v>1206</v>
      </c>
      <c r="O9" s="314">
        <f t="shared" si="0"/>
        <v>93</v>
      </c>
      <c r="P9" s="314"/>
      <c r="Q9" s="222"/>
      <c r="R9" s="222"/>
      <c r="S9" s="222"/>
      <c r="T9" s="222"/>
      <c r="U9" s="222"/>
      <c r="V9" s="222"/>
      <c r="W9" s="222"/>
      <c r="X9" s="222"/>
      <c r="Y9" s="222"/>
      <c r="Z9" s="222"/>
    </row>
    <row r="10" spans="1:26" s="313" customFormat="1" ht="12.75" x14ac:dyDescent="0.2">
      <c r="A10" s="316">
        <f>AT3A_Schools_PS!A10</f>
        <v>1</v>
      </c>
      <c r="B10" s="316" t="str">
        <f>AT3A_Schools_PS!B10</f>
        <v>01-AGRA</v>
      </c>
      <c r="C10" s="316">
        <v>2</v>
      </c>
      <c r="D10" s="316">
        <v>1</v>
      </c>
      <c r="E10" s="316">
        <v>51</v>
      </c>
      <c r="F10" s="316"/>
      <c r="G10" s="316">
        <v>0</v>
      </c>
      <c r="H10" s="314">
        <f t="shared" ref="H10:H84" si="1">SUM(C10:G10)</f>
        <v>54</v>
      </c>
      <c r="I10" s="316">
        <v>2</v>
      </c>
      <c r="J10" s="316">
        <v>1</v>
      </c>
      <c r="K10" s="316">
        <v>15</v>
      </c>
      <c r="L10" s="316"/>
      <c r="M10" s="316">
        <v>0</v>
      </c>
      <c r="N10" s="314">
        <f t="shared" ref="N10:N84" si="2">SUM(I10:M10)</f>
        <v>18</v>
      </c>
      <c r="O10" s="314">
        <f t="shared" ref="O10:O84" si="3">H10-N10</f>
        <v>36</v>
      </c>
      <c r="P10" s="323"/>
    </row>
    <row r="11" spans="1:26" s="313" customFormat="1" ht="12.75" x14ac:dyDescent="0.2">
      <c r="A11" s="316">
        <f>AT3A_Schools_PS!A11</f>
        <v>2</v>
      </c>
      <c r="B11" s="316" t="str">
        <f>AT3A_Schools_PS!B11</f>
        <v>02-ALIGARH</v>
      </c>
      <c r="C11" s="316">
        <v>2</v>
      </c>
      <c r="D11" s="316">
        <v>2</v>
      </c>
      <c r="E11" s="316">
        <v>10</v>
      </c>
      <c r="F11" s="316"/>
      <c r="G11" s="316">
        <v>4</v>
      </c>
      <c r="H11" s="314">
        <f t="shared" si="1"/>
        <v>18</v>
      </c>
      <c r="I11" s="316">
        <v>2</v>
      </c>
      <c r="J11" s="316">
        <v>0</v>
      </c>
      <c r="K11" s="316">
        <v>10</v>
      </c>
      <c r="L11" s="316"/>
      <c r="M11" s="316">
        <v>4</v>
      </c>
      <c r="N11" s="314">
        <f t="shared" si="2"/>
        <v>16</v>
      </c>
      <c r="O11" s="314">
        <f t="shared" si="3"/>
        <v>2</v>
      </c>
      <c r="P11" s="323"/>
    </row>
    <row r="12" spans="1:26" s="313" customFormat="1" ht="12.75" x14ac:dyDescent="0.2">
      <c r="A12" s="316">
        <f>AT3A_Schools_PS!A12</f>
        <v>3</v>
      </c>
      <c r="B12" s="316" t="str">
        <f>AT3A_Schools_PS!B12</f>
        <v>03-ALLAHABAD</v>
      </c>
      <c r="C12" s="316">
        <v>3</v>
      </c>
      <c r="D12" s="316">
        <v>1</v>
      </c>
      <c r="E12" s="316">
        <v>43</v>
      </c>
      <c r="F12" s="316"/>
      <c r="G12" s="316">
        <v>43</v>
      </c>
      <c r="H12" s="314">
        <f t="shared" si="1"/>
        <v>90</v>
      </c>
      <c r="I12" s="316">
        <v>3</v>
      </c>
      <c r="J12" s="316">
        <v>1</v>
      </c>
      <c r="K12" s="316">
        <v>38</v>
      </c>
      <c r="L12" s="316"/>
      <c r="M12" s="316">
        <v>33</v>
      </c>
      <c r="N12" s="314">
        <f t="shared" si="2"/>
        <v>75</v>
      </c>
      <c r="O12" s="314">
        <f t="shared" si="3"/>
        <v>15</v>
      </c>
      <c r="P12" s="323"/>
    </row>
    <row r="13" spans="1:26" s="313" customFormat="1" ht="12.75" x14ac:dyDescent="0.2">
      <c r="A13" s="316">
        <f>AT3A_Schools_PS!A13</f>
        <v>4</v>
      </c>
      <c r="B13" s="316" t="str">
        <f>AT3A_Schools_PS!B13</f>
        <v>04-AMBEDKAR NAGAR</v>
      </c>
      <c r="C13" s="316">
        <v>2</v>
      </c>
      <c r="D13" s="316">
        <v>0</v>
      </c>
      <c r="E13" s="316">
        <v>3</v>
      </c>
      <c r="F13" s="316"/>
      <c r="G13" s="316">
        <v>12</v>
      </c>
      <c r="H13" s="314">
        <f t="shared" si="1"/>
        <v>17</v>
      </c>
      <c r="I13" s="316">
        <v>2</v>
      </c>
      <c r="J13" s="316">
        <v>0</v>
      </c>
      <c r="K13" s="316">
        <v>3</v>
      </c>
      <c r="L13" s="316"/>
      <c r="M13" s="316">
        <v>12</v>
      </c>
      <c r="N13" s="314">
        <f t="shared" si="2"/>
        <v>17</v>
      </c>
      <c r="O13" s="314">
        <f t="shared" si="3"/>
        <v>0</v>
      </c>
      <c r="P13" s="323"/>
    </row>
    <row r="14" spans="1:26" s="313" customFormat="1" ht="12.75" x14ac:dyDescent="0.2">
      <c r="A14" s="316">
        <f>AT3A_Schools_PS!A14</f>
        <v>5</v>
      </c>
      <c r="B14" s="316" t="str">
        <f>AT3A_Schools_PS!B14</f>
        <v>05-AURAIYA</v>
      </c>
      <c r="C14" s="316">
        <v>4</v>
      </c>
      <c r="D14" s="316">
        <v>0</v>
      </c>
      <c r="E14" s="316">
        <v>10</v>
      </c>
      <c r="F14" s="316"/>
      <c r="G14" s="316">
        <v>0</v>
      </c>
      <c r="H14" s="314">
        <f t="shared" si="1"/>
        <v>14</v>
      </c>
      <c r="I14" s="316">
        <v>4</v>
      </c>
      <c r="J14" s="316">
        <v>0</v>
      </c>
      <c r="K14" s="316">
        <v>10</v>
      </c>
      <c r="L14" s="316"/>
      <c r="M14" s="316">
        <v>0</v>
      </c>
      <c r="N14" s="314">
        <f t="shared" si="2"/>
        <v>14</v>
      </c>
      <c r="O14" s="314">
        <f t="shared" si="3"/>
        <v>0</v>
      </c>
      <c r="P14" s="323"/>
    </row>
    <row r="15" spans="1:26" s="313" customFormat="1" ht="12.75" x14ac:dyDescent="0.2">
      <c r="A15" s="316">
        <f>AT3A_Schools_PS!A15</f>
        <v>6</v>
      </c>
      <c r="B15" s="316" t="str">
        <f>AT3A_Schools_PS!B15</f>
        <v>06-AZAMGARH</v>
      </c>
      <c r="C15" s="316">
        <v>3</v>
      </c>
      <c r="D15" s="316">
        <v>1</v>
      </c>
      <c r="E15" s="316">
        <v>7</v>
      </c>
      <c r="F15" s="316"/>
      <c r="G15" s="316">
        <v>0</v>
      </c>
      <c r="H15" s="314">
        <f t="shared" si="1"/>
        <v>11</v>
      </c>
      <c r="I15" s="316">
        <v>2</v>
      </c>
      <c r="J15" s="316">
        <v>1</v>
      </c>
      <c r="K15" s="316">
        <v>7</v>
      </c>
      <c r="L15" s="316"/>
      <c r="M15" s="316">
        <v>0</v>
      </c>
      <c r="N15" s="314">
        <f t="shared" si="2"/>
        <v>10</v>
      </c>
      <c r="O15" s="314">
        <f t="shared" si="3"/>
        <v>1</v>
      </c>
      <c r="P15" s="323"/>
    </row>
    <row r="16" spans="1:26" s="313" customFormat="1" ht="12.75" x14ac:dyDescent="0.2">
      <c r="A16" s="316">
        <f>AT3A_Schools_PS!A16</f>
        <v>7</v>
      </c>
      <c r="B16" s="316" t="str">
        <f>AT3A_Schools_PS!B16</f>
        <v>07-BADAUN</v>
      </c>
      <c r="C16" s="316">
        <v>0</v>
      </c>
      <c r="D16" s="316">
        <v>0</v>
      </c>
      <c r="E16" s="316">
        <v>11</v>
      </c>
      <c r="F16" s="316"/>
      <c r="G16" s="316">
        <v>2</v>
      </c>
      <c r="H16" s="314">
        <f t="shared" si="1"/>
        <v>13</v>
      </c>
      <c r="I16" s="316">
        <v>0</v>
      </c>
      <c r="J16" s="316">
        <v>0</v>
      </c>
      <c r="K16" s="316">
        <v>11</v>
      </c>
      <c r="L16" s="316"/>
      <c r="M16" s="316">
        <v>2</v>
      </c>
      <c r="N16" s="314">
        <f t="shared" si="2"/>
        <v>13</v>
      </c>
      <c r="O16" s="314">
        <f t="shared" si="3"/>
        <v>0</v>
      </c>
      <c r="P16" s="323"/>
    </row>
    <row r="17" spans="1:16" s="313" customFormat="1" ht="12.75" x14ac:dyDescent="0.2">
      <c r="A17" s="316">
        <f>AT3A_Schools_PS!A17</f>
        <v>8</v>
      </c>
      <c r="B17" s="316" t="str">
        <f>AT3A_Schools_PS!B17</f>
        <v>08-BAGHPAT</v>
      </c>
      <c r="C17" s="316">
        <v>1</v>
      </c>
      <c r="D17" s="316">
        <v>9</v>
      </c>
      <c r="E17" s="316">
        <v>0</v>
      </c>
      <c r="F17" s="316"/>
      <c r="G17" s="316">
        <v>0</v>
      </c>
      <c r="H17" s="314">
        <f t="shared" si="1"/>
        <v>10</v>
      </c>
      <c r="I17" s="316">
        <v>1</v>
      </c>
      <c r="J17" s="316">
        <v>9</v>
      </c>
      <c r="K17" s="316">
        <v>0</v>
      </c>
      <c r="L17" s="316"/>
      <c r="M17" s="316">
        <v>0</v>
      </c>
      <c r="N17" s="314">
        <f t="shared" si="2"/>
        <v>10</v>
      </c>
      <c r="O17" s="314">
        <f t="shared" si="3"/>
        <v>0</v>
      </c>
      <c r="P17" s="323"/>
    </row>
    <row r="18" spans="1:16" s="313" customFormat="1" ht="12.75" x14ac:dyDescent="0.2">
      <c r="A18" s="316">
        <f>AT3A_Schools_PS!A18</f>
        <v>9</v>
      </c>
      <c r="B18" s="316" t="str">
        <f>AT3A_Schools_PS!B18</f>
        <v>09-BAHRAICH</v>
      </c>
      <c r="C18" s="316">
        <v>1</v>
      </c>
      <c r="D18" s="316">
        <v>0</v>
      </c>
      <c r="E18" s="316">
        <v>4</v>
      </c>
      <c r="F18" s="316"/>
      <c r="G18" s="316">
        <v>11</v>
      </c>
      <c r="H18" s="314">
        <f t="shared" si="1"/>
        <v>16</v>
      </c>
      <c r="I18" s="316">
        <v>1</v>
      </c>
      <c r="J18" s="316">
        <v>0</v>
      </c>
      <c r="K18" s="316">
        <v>4</v>
      </c>
      <c r="L18" s="316"/>
      <c r="M18" s="316">
        <v>10</v>
      </c>
      <c r="N18" s="314">
        <f t="shared" si="2"/>
        <v>15</v>
      </c>
      <c r="O18" s="314">
        <f t="shared" si="3"/>
        <v>1</v>
      </c>
      <c r="P18" s="323"/>
    </row>
    <row r="19" spans="1:16" s="313" customFormat="1" ht="12.75" x14ac:dyDescent="0.2">
      <c r="A19" s="316">
        <f>AT3A_Schools_PS!A19</f>
        <v>10</v>
      </c>
      <c r="B19" s="316" t="str">
        <f>AT3A_Schools_PS!B19</f>
        <v>10-BALLIA</v>
      </c>
      <c r="C19" s="316">
        <v>0</v>
      </c>
      <c r="D19" s="316">
        <v>0</v>
      </c>
      <c r="E19" s="316">
        <v>0</v>
      </c>
      <c r="F19" s="316"/>
      <c r="G19" s="316">
        <v>0</v>
      </c>
      <c r="H19" s="314">
        <f t="shared" si="1"/>
        <v>0</v>
      </c>
      <c r="I19" s="316">
        <v>0</v>
      </c>
      <c r="J19" s="316">
        <v>0</v>
      </c>
      <c r="K19" s="316">
        <v>0</v>
      </c>
      <c r="L19" s="316"/>
      <c r="M19" s="316">
        <v>0</v>
      </c>
      <c r="N19" s="314">
        <f t="shared" si="2"/>
        <v>0</v>
      </c>
      <c r="O19" s="314">
        <f t="shared" si="3"/>
        <v>0</v>
      </c>
      <c r="P19" s="323"/>
    </row>
    <row r="20" spans="1:16" s="313" customFormat="1" ht="12.75" x14ac:dyDescent="0.2">
      <c r="A20" s="316">
        <f>AT3A_Schools_PS!A20</f>
        <v>11</v>
      </c>
      <c r="B20" s="316" t="str">
        <f>AT3A_Schools_PS!B20</f>
        <v>11-BALRAMPUR</v>
      </c>
      <c r="C20" s="316">
        <v>0</v>
      </c>
      <c r="D20" s="316">
        <v>0</v>
      </c>
      <c r="E20" s="316">
        <v>3</v>
      </c>
      <c r="F20" s="316"/>
      <c r="G20" s="316">
        <v>25</v>
      </c>
      <c r="H20" s="314">
        <f t="shared" si="1"/>
        <v>28</v>
      </c>
      <c r="I20" s="316">
        <v>0</v>
      </c>
      <c r="J20" s="316">
        <v>0</v>
      </c>
      <c r="K20" s="316">
        <v>3</v>
      </c>
      <c r="L20" s="316"/>
      <c r="M20" s="316">
        <v>25</v>
      </c>
      <c r="N20" s="314">
        <f t="shared" si="2"/>
        <v>28</v>
      </c>
      <c r="O20" s="314">
        <f t="shared" si="3"/>
        <v>0</v>
      </c>
      <c r="P20" s="323"/>
    </row>
    <row r="21" spans="1:16" s="313" customFormat="1" ht="12.75" x14ac:dyDescent="0.2">
      <c r="A21" s="316">
        <f>AT3A_Schools_PS!A21</f>
        <v>12</v>
      </c>
      <c r="B21" s="316" t="str">
        <f>AT3A_Schools_PS!B21</f>
        <v>12-BANDA</v>
      </c>
      <c r="C21" s="316">
        <v>1</v>
      </c>
      <c r="D21" s="316">
        <v>0</v>
      </c>
      <c r="E21" s="316">
        <v>3</v>
      </c>
      <c r="F21" s="316"/>
      <c r="G21" s="316">
        <v>0</v>
      </c>
      <c r="H21" s="314">
        <f t="shared" si="1"/>
        <v>4</v>
      </c>
      <c r="I21" s="316">
        <v>1</v>
      </c>
      <c r="J21" s="316">
        <v>0</v>
      </c>
      <c r="K21" s="316">
        <v>3</v>
      </c>
      <c r="L21" s="316"/>
      <c r="M21" s="316">
        <v>0</v>
      </c>
      <c r="N21" s="314">
        <f t="shared" si="2"/>
        <v>4</v>
      </c>
      <c r="O21" s="314">
        <f t="shared" si="3"/>
        <v>0</v>
      </c>
      <c r="P21" s="323"/>
    </row>
    <row r="22" spans="1:16" s="313" customFormat="1" ht="12.75" x14ac:dyDescent="0.2">
      <c r="A22" s="316">
        <f>AT3A_Schools_PS!A22</f>
        <v>13</v>
      </c>
      <c r="B22" s="316" t="str">
        <f>AT3A_Schools_PS!B22</f>
        <v>13-BARABANKI</v>
      </c>
      <c r="C22" s="316">
        <v>0</v>
      </c>
      <c r="D22" s="316">
        <v>1</v>
      </c>
      <c r="E22" s="316">
        <v>0</v>
      </c>
      <c r="F22" s="316"/>
      <c r="G22" s="316">
        <v>0</v>
      </c>
      <c r="H22" s="314">
        <f t="shared" si="1"/>
        <v>1</v>
      </c>
      <c r="I22" s="316">
        <v>0</v>
      </c>
      <c r="J22" s="316">
        <v>0</v>
      </c>
      <c r="K22" s="316">
        <v>0</v>
      </c>
      <c r="L22" s="316"/>
      <c r="M22" s="316">
        <v>0</v>
      </c>
      <c r="N22" s="314">
        <f t="shared" si="2"/>
        <v>0</v>
      </c>
      <c r="O22" s="314">
        <f t="shared" si="3"/>
        <v>1</v>
      </c>
      <c r="P22" s="323"/>
    </row>
    <row r="23" spans="1:16" s="313" customFormat="1" ht="12.75" x14ac:dyDescent="0.2">
      <c r="A23" s="316">
        <f>AT3A_Schools_PS!A23</f>
        <v>14</v>
      </c>
      <c r="B23" s="316" t="str">
        <f>AT3A_Schools_PS!B23</f>
        <v>14-BAREILY</v>
      </c>
      <c r="C23" s="316">
        <v>1</v>
      </c>
      <c r="D23" s="316">
        <v>0</v>
      </c>
      <c r="E23" s="316">
        <v>16</v>
      </c>
      <c r="F23" s="316"/>
      <c r="G23" s="316">
        <v>0</v>
      </c>
      <c r="H23" s="314">
        <f t="shared" si="1"/>
        <v>17</v>
      </c>
      <c r="I23" s="316">
        <v>0</v>
      </c>
      <c r="J23" s="316">
        <v>0</v>
      </c>
      <c r="K23" s="316">
        <v>16</v>
      </c>
      <c r="L23" s="316"/>
      <c r="M23" s="316">
        <v>0</v>
      </c>
      <c r="N23" s="314">
        <f t="shared" si="2"/>
        <v>16</v>
      </c>
      <c r="O23" s="314">
        <f t="shared" si="3"/>
        <v>1</v>
      </c>
      <c r="P23" s="323"/>
    </row>
    <row r="24" spans="1:16" s="313" customFormat="1" ht="12.75" x14ac:dyDescent="0.2">
      <c r="A24" s="316">
        <f>AT3A_Schools_PS!A24</f>
        <v>15</v>
      </c>
      <c r="B24" s="316" t="str">
        <f>AT3A_Schools_PS!B24</f>
        <v>15-BASTI</v>
      </c>
      <c r="C24" s="316">
        <v>0</v>
      </c>
      <c r="D24" s="316">
        <v>0</v>
      </c>
      <c r="E24" s="316">
        <v>2</v>
      </c>
      <c r="F24" s="316"/>
      <c r="G24" s="316">
        <v>14</v>
      </c>
      <c r="H24" s="314">
        <f t="shared" si="1"/>
        <v>16</v>
      </c>
      <c r="I24" s="316">
        <v>0</v>
      </c>
      <c r="J24" s="316">
        <v>0</v>
      </c>
      <c r="K24" s="316">
        <v>2</v>
      </c>
      <c r="L24" s="316"/>
      <c r="M24" s="316">
        <v>14</v>
      </c>
      <c r="N24" s="314">
        <f t="shared" si="2"/>
        <v>16</v>
      </c>
      <c r="O24" s="314">
        <f t="shared" si="3"/>
        <v>0</v>
      </c>
      <c r="P24" s="323"/>
    </row>
    <row r="25" spans="1:16" s="313" customFormat="1" ht="12.75" x14ac:dyDescent="0.2">
      <c r="A25" s="316">
        <f>AT3A_Schools_PS!A25</f>
        <v>16</v>
      </c>
      <c r="B25" s="316" t="str">
        <f>AT3A_Schools_PS!B25</f>
        <v>16-BHADOHI</v>
      </c>
      <c r="C25" s="316">
        <v>0</v>
      </c>
      <c r="D25" s="316">
        <v>1</v>
      </c>
      <c r="E25" s="316">
        <v>2</v>
      </c>
      <c r="F25" s="316"/>
      <c r="G25" s="316">
        <v>5</v>
      </c>
      <c r="H25" s="314">
        <f t="shared" si="1"/>
        <v>8</v>
      </c>
      <c r="I25" s="316">
        <v>0</v>
      </c>
      <c r="J25" s="316">
        <v>1</v>
      </c>
      <c r="K25" s="316">
        <v>2</v>
      </c>
      <c r="L25" s="316"/>
      <c r="M25" s="316">
        <v>0</v>
      </c>
      <c r="N25" s="314">
        <f t="shared" si="2"/>
        <v>3</v>
      </c>
      <c r="O25" s="314">
        <f t="shared" si="3"/>
        <v>5</v>
      </c>
      <c r="P25" s="323"/>
    </row>
    <row r="26" spans="1:16" s="313" customFormat="1" ht="12.75" x14ac:dyDescent="0.2">
      <c r="A26" s="316">
        <f>AT3A_Schools_PS!A26</f>
        <v>17</v>
      </c>
      <c r="B26" s="316" t="str">
        <f>AT3A_Schools_PS!B26</f>
        <v>17-BIJNOUR</v>
      </c>
      <c r="C26" s="316">
        <v>20</v>
      </c>
      <c r="D26" s="316">
        <v>0</v>
      </c>
      <c r="E26" s="316">
        <v>1</v>
      </c>
      <c r="F26" s="316"/>
      <c r="G26" s="316">
        <v>0</v>
      </c>
      <c r="H26" s="314">
        <f t="shared" si="1"/>
        <v>21</v>
      </c>
      <c r="I26" s="316">
        <v>20</v>
      </c>
      <c r="J26" s="316">
        <v>0</v>
      </c>
      <c r="K26" s="316">
        <v>1</v>
      </c>
      <c r="L26" s="316"/>
      <c r="M26" s="316">
        <v>0</v>
      </c>
      <c r="N26" s="314">
        <f t="shared" si="2"/>
        <v>21</v>
      </c>
      <c r="O26" s="314">
        <f t="shared" si="3"/>
        <v>0</v>
      </c>
      <c r="P26" s="323"/>
    </row>
    <row r="27" spans="1:16" s="313" customFormat="1" ht="12.75" x14ac:dyDescent="0.2">
      <c r="A27" s="316">
        <f>AT3A_Schools_PS!A27</f>
        <v>18</v>
      </c>
      <c r="B27" s="316" t="str">
        <f>AT3A_Schools_PS!B27</f>
        <v>18-BULANDSHAHAR</v>
      </c>
      <c r="C27" s="316">
        <v>0</v>
      </c>
      <c r="D27" s="316">
        <v>0</v>
      </c>
      <c r="E27" s="316">
        <v>13</v>
      </c>
      <c r="F27" s="316"/>
      <c r="G27" s="316">
        <v>0</v>
      </c>
      <c r="H27" s="314">
        <f t="shared" si="1"/>
        <v>13</v>
      </c>
      <c r="I27" s="316">
        <v>0</v>
      </c>
      <c r="J27" s="316">
        <v>0</v>
      </c>
      <c r="K27" s="316">
        <v>0</v>
      </c>
      <c r="L27" s="316"/>
      <c r="M27" s="316">
        <v>0</v>
      </c>
      <c r="N27" s="314">
        <f t="shared" si="2"/>
        <v>0</v>
      </c>
      <c r="O27" s="314">
        <f t="shared" si="3"/>
        <v>13</v>
      </c>
      <c r="P27" s="323"/>
    </row>
    <row r="28" spans="1:16" s="313" customFormat="1" ht="12.75" x14ac:dyDescent="0.2">
      <c r="A28" s="316">
        <f>AT3A_Schools_PS!A28</f>
        <v>19</v>
      </c>
      <c r="B28" s="316" t="str">
        <f>AT3A_Schools_PS!B28</f>
        <v>19-CHANDAULI</v>
      </c>
      <c r="C28" s="316">
        <v>0</v>
      </c>
      <c r="D28" s="316">
        <v>0</v>
      </c>
      <c r="E28" s="316">
        <v>2</v>
      </c>
      <c r="F28" s="316"/>
      <c r="G28" s="316">
        <v>2</v>
      </c>
      <c r="H28" s="314">
        <f t="shared" si="1"/>
        <v>4</v>
      </c>
      <c r="I28" s="316">
        <v>0</v>
      </c>
      <c r="J28" s="316">
        <v>0</v>
      </c>
      <c r="K28" s="316">
        <v>2</v>
      </c>
      <c r="L28" s="316"/>
      <c r="M28" s="316">
        <v>2</v>
      </c>
      <c r="N28" s="314">
        <f t="shared" si="2"/>
        <v>4</v>
      </c>
      <c r="O28" s="314">
        <f t="shared" si="3"/>
        <v>0</v>
      </c>
      <c r="P28" s="323"/>
    </row>
    <row r="29" spans="1:16" s="313" customFormat="1" ht="12.75" x14ac:dyDescent="0.2">
      <c r="A29" s="316">
        <f>AT3A_Schools_PS!A29</f>
        <v>20</v>
      </c>
      <c r="B29" s="316" t="str">
        <f>AT3A_Schools_PS!B29</f>
        <v>20-CHITRAKOOT</v>
      </c>
      <c r="C29" s="316">
        <v>2</v>
      </c>
      <c r="D29" s="316">
        <v>2</v>
      </c>
      <c r="E29" s="316">
        <v>0</v>
      </c>
      <c r="F29" s="316"/>
      <c r="G29" s="316">
        <v>0</v>
      </c>
      <c r="H29" s="314">
        <f t="shared" si="1"/>
        <v>4</v>
      </c>
      <c r="I29" s="316">
        <v>2</v>
      </c>
      <c r="J29" s="316">
        <v>2</v>
      </c>
      <c r="K29" s="316">
        <v>0</v>
      </c>
      <c r="L29" s="316"/>
      <c r="M29" s="316">
        <v>0</v>
      </c>
      <c r="N29" s="314">
        <f t="shared" si="2"/>
        <v>4</v>
      </c>
      <c r="O29" s="314">
        <f t="shared" si="3"/>
        <v>0</v>
      </c>
      <c r="P29" s="323"/>
    </row>
    <row r="30" spans="1:16" s="313" customFormat="1" ht="12.75" x14ac:dyDescent="0.2">
      <c r="A30" s="316">
        <f>AT3A_Schools_PS!A30</f>
        <v>21</v>
      </c>
      <c r="B30" s="316" t="str">
        <f>AT3A_Schools_PS!B30</f>
        <v>21-AMETHI</v>
      </c>
      <c r="C30" s="316">
        <v>0</v>
      </c>
      <c r="D30" s="316">
        <v>0</v>
      </c>
      <c r="E30" s="316">
        <v>0</v>
      </c>
      <c r="F30" s="316"/>
      <c r="G30" s="316">
        <v>0</v>
      </c>
      <c r="H30" s="314">
        <f t="shared" si="1"/>
        <v>0</v>
      </c>
      <c r="I30" s="316">
        <v>0</v>
      </c>
      <c r="J30" s="316">
        <v>0</v>
      </c>
      <c r="K30" s="316">
        <v>0</v>
      </c>
      <c r="L30" s="316"/>
      <c r="M30" s="316">
        <v>0</v>
      </c>
      <c r="N30" s="314">
        <f t="shared" si="2"/>
        <v>0</v>
      </c>
      <c r="O30" s="314">
        <f t="shared" si="3"/>
        <v>0</v>
      </c>
      <c r="P30" s="323"/>
    </row>
    <row r="31" spans="1:16" s="313" customFormat="1" ht="12.75" x14ac:dyDescent="0.2">
      <c r="A31" s="316">
        <f>AT3A_Schools_PS!A31</f>
        <v>22</v>
      </c>
      <c r="B31" s="316" t="str">
        <f>AT3A_Schools_PS!B31</f>
        <v>22-DEORIA</v>
      </c>
      <c r="C31" s="316">
        <v>0</v>
      </c>
      <c r="D31" s="316">
        <v>0</v>
      </c>
      <c r="E31" s="316">
        <v>24</v>
      </c>
      <c r="F31" s="316"/>
      <c r="G31" s="316">
        <v>16</v>
      </c>
      <c r="H31" s="314">
        <f t="shared" si="1"/>
        <v>40</v>
      </c>
      <c r="I31" s="316">
        <v>0</v>
      </c>
      <c r="J31" s="316">
        <v>0</v>
      </c>
      <c r="K31" s="316">
        <v>24</v>
      </c>
      <c r="L31" s="316"/>
      <c r="M31" s="316">
        <v>16</v>
      </c>
      <c r="N31" s="314">
        <f t="shared" si="2"/>
        <v>40</v>
      </c>
      <c r="O31" s="314">
        <f t="shared" si="3"/>
        <v>0</v>
      </c>
      <c r="P31" s="323"/>
    </row>
    <row r="32" spans="1:16" s="313" customFormat="1" ht="12.75" x14ac:dyDescent="0.2">
      <c r="A32" s="316">
        <f>AT3A_Schools_PS!A32</f>
        <v>23</v>
      </c>
      <c r="B32" s="316" t="str">
        <f>AT3A_Schools_PS!B32</f>
        <v>23-ETAH</v>
      </c>
      <c r="C32" s="316">
        <v>2</v>
      </c>
      <c r="D32" s="316">
        <v>2</v>
      </c>
      <c r="E32" s="316">
        <v>6</v>
      </c>
      <c r="F32" s="316"/>
      <c r="G32" s="316">
        <v>0</v>
      </c>
      <c r="H32" s="314">
        <f t="shared" si="1"/>
        <v>10</v>
      </c>
      <c r="I32" s="316">
        <v>2</v>
      </c>
      <c r="J32" s="316">
        <v>2</v>
      </c>
      <c r="K32" s="316">
        <v>6</v>
      </c>
      <c r="L32" s="316"/>
      <c r="M32" s="316">
        <v>0</v>
      </c>
      <c r="N32" s="314">
        <f t="shared" si="2"/>
        <v>10</v>
      </c>
      <c r="O32" s="314">
        <f t="shared" si="3"/>
        <v>0</v>
      </c>
      <c r="P32" s="323"/>
    </row>
    <row r="33" spans="1:16" s="313" customFormat="1" ht="12.75" x14ac:dyDescent="0.2">
      <c r="A33" s="316">
        <f>AT3A_Schools_PS!A33</f>
        <v>24</v>
      </c>
      <c r="B33" s="316" t="str">
        <f>AT3A_Schools_PS!B33</f>
        <v>24-FAIZABAD</v>
      </c>
      <c r="C33" s="316">
        <v>1</v>
      </c>
      <c r="D33" s="316">
        <v>1</v>
      </c>
      <c r="E33" s="316">
        <v>7</v>
      </c>
      <c r="F33" s="316"/>
      <c r="G33" s="316">
        <v>7</v>
      </c>
      <c r="H33" s="314">
        <f t="shared" si="1"/>
        <v>16</v>
      </c>
      <c r="I33" s="316">
        <v>1</v>
      </c>
      <c r="J33" s="316">
        <v>1</v>
      </c>
      <c r="K33" s="316">
        <v>7</v>
      </c>
      <c r="L33" s="316"/>
      <c r="M33" s="316">
        <v>7</v>
      </c>
      <c r="N33" s="314">
        <f t="shared" si="2"/>
        <v>16</v>
      </c>
      <c r="O33" s="314">
        <f t="shared" si="3"/>
        <v>0</v>
      </c>
      <c r="P33" s="323"/>
    </row>
    <row r="34" spans="1:16" s="313" customFormat="1" ht="12.75" x14ac:dyDescent="0.2">
      <c r="A34" s="316">
        <f>AT3A_Schools_PS!A34</f>
        <v>25</v>
      </c>
      <c r="B34" s="316" t="str">
        <f>AT3A_Schools_PS!B34</f>
        <v>25-FARRUKHABAD</v>
      </c>
      <c r="C34" s="316">
        <v>3</v>
      </c>
      <c r="D34" s="316">
        <v>1</v>
      </c>
      <c r="E34" s="316">
        <v>9</v>
      </c>
      <c r="F34" s="316"/>
      <c r="G34" s="316">
        <v>0</v>
      </c>
      <c r="H34" s="314">
        <f t="shared" si="1"/>
        <v>13</v>
      </c>
      <c r="I34" s="316">
        <v>2</v>
      </c>
      <c r="J34" s="316">
        <v>1</v>
      </c>
      <c r="K34" s="316">
        <v>9</v>
      </c>
      <c r="L34" s="316"/>
      <c r="M34" s="316">
        <v>0</v>
      </c>
      <c r="N34" s="314">
        <f t="shared" si="2"/>
        <v>12</v>
      </c>
      <c r="O34" s="314">
        <f t="shared" si="3"/>
        <v>1</v>
      </c>
      <c r="P34" s="323"/>
    </row>
    <row r="35" spans="1:16" s="313" customFormat="1" ht="12.75" x14ac:dyDescent="0.2">
      <c r="A35" s="316">
        <f>AT3A_Schools_PS!A35</f>
        <v>26</v>
      </c>
      <c r="B35" s="316" t="str">
        <f>AT3A_Schools_PS!B35</f>
        <v>26-FATEHPUR</v>
      </c>
      <c r="C35" s="316">
        <v>3</v>
      </c>
      <c r="D35" s="316">
        <v>1</v>
      </c>
      <c r="E35" s="316">
        <v>2</v>
      </c>
      <c r="F35" s="316"/>
      <c r="G35" s="316">
        <v>6</v>
      </c>
      <c r="H35" s="314">
        <f t="shared" si="1"/>
        <v>12</v>
      </c>
      <c r="I35" s="316">
        <v>3</v>
      </c>
      <c r="J35" s="316">
        <v>1</v>
      </c>
      <c r="K35" s="316">
        <v>2</v>
      </c>
      <c r="L35" s="316"/>
      <c r="M35" s="316">
        <v>6</v>
      </c>
      <c r="N35" s="314">
        <f t="shared" si="2"/>
        <v>12</v>
      </c>
      <c r="O35" s="314">
        <f t="shared" si="3"/>
        <v>0</v>
      </c>
      <c r="P35" s="323"/>
    </row>
    <row r="36" spans="1:16" s="313" customFormat="1" ht="12.75" x14ac:dyDescent="0.2">
      <c r="A36" s="316">
        <f>AT3A_Schools_PS!A36</f>
        <v>27</v>
      </c>
      <c r="B36" s="316" t="str">
        <f>AT3A_Schools_PS!B36</f>
        <v>27-FIROZABAD</v>
      </c>
      <c r="C36" s="316">
        <v>2</v>
      </c>
      <c r="D36" s="316">
        <v>0</v>
      </c>
      <c r="E36" s="316">
        <v>16</v>
      </c>
      <c r="F36" s="316"/>
      <c r="G36" s="316">
        <v>0</v>
      </c>
      <c r="H36" s="314">
        <f t="shared" si="1"/>
        <v>18</v>
      </c>
      <c r="I36" s="316">
        <v>2</v>
      </c>
      <c r="J36" s="316">
        <v>0</v>
      </c>
      <c r="K36" s="316">
        <v>16</v>
      </c>
      <c r="L36" s="316"/>
      <c r="M36" s="316">
        <v>0</v>
      </c>
      <c r="N36" s="314">
        <f t="shared" si="2"/>
        <v>18</v>
      </c>
      <c r="O36" s="314">
        <f t="shared" si="3"/>
        <v>0</v>
      </c>
      <c r="P36" s="323"/>
    </row>
    <row r="37" spans="1:16" s="313" customFormat="1" ht="12.75" x14ac:dyDescent="0.2">
      <c r="A37" s="316">
        <f>AT3A_Schools_PS!A37</f>
        <v>28</v>
      </c>
      <c r="B37" s="316" t="str">
        <f>AT3A_Schools_PS!B37</f>
        <v>28-G.B. NAGAR</v>
      </c>
      <c r="C37" s="316">
        <v>1</v>
      </c>
      <c r="D37" s="316">
        <v>0</v>
      </c>
      <c r="E37" s="316">
        <v>5</v>
      </c>
      <c r="F37" s="316"/>
      <c r="G37" s="316">
        <v>0</v>
      </c>
      <c r="H37" s="314">
        <f t="shared" si="1"/>
        <v>6</v>
      </c>
      <c r="I37" s="316">
        <v>1</v>
      </c>
      <c r="J37" s="316">
        <v>0</v>
      </c>
      <c r="K37" s="316">
        <v>5</v>
      </c>
      <c r="L37" s="316"/>
      <c r="M37" s="316">
        <v>0</v>
      </c>
      <c r="N37" s="314">
        <f t="shared" si="2"/>
        <v>6</v>
      </c>
      <c r="O37" s="314">
        <f t="shared" si="3"/>
        <v>0</v>
      </c>
      <c r="P37" s="323"/>
    </row>
    <row r="38" spans="1:16" s="313" customFormat="1" ht="12.75" x14ac:dyDescent="0.2">
      <c r="A38" s="316">
        <f>AT3A_Schools_PS!A38</f>
        <v>29</v>
      </c>
      <c r="B38" s="316" t="str">
        <f>AT3A_Schools_PS!B38</f>
        <v>29-GHAZIPUR</v>
      </c>
      <c r="C38" s="316">
        <v>1</v>
      </c>
      <c r="D38" s="316">
        <v>0</v>
      </c>
      <c r="E38" s="316">
        <v>0</v>
      </c>
      <c r="F38" s="316"/>
      <c r="G38" s="316">
        <v>23</v>
      </c>
      <c r="H38" s="314">
        <f t="shared" si="1"/>
        <v>24</v>
      </c>
      <c r="I38" s="316">
        <v>1</v>
      </c>
      <c r="J38" s="316">
        <v>0</v>
      </c>
      <c r="K38" s="316">
        <v>0</v>
      </c>
      <c r="L38" s="316"/>
      <c r="M38" s="316">
        <v>23</v>
      </c>
      <c r="N38" s="314">
        <f t="shared" si="2"/>
        <v>24</v>
      </c>
      <c r="O38" s="314">
        <f t="shared" si="3"/>
        <v>0</v>
      </c>
      <c r="P38" s="323"/>
    </row>
    <row r="39" spans="1:16" s="313" customFormat="1" ht="12.75" x14ac:dyDescent="0.2">
      <c r="A39" s="316">
        <f>AT3A_Schools_PS!A39</f>
        <v>30</v>
      </c>
      <c r="B39" s="316" t="str">
        <f>AT3A_Schools_PS!B39</f>
        <v>30-GHAZIYABAD</v>
      </c>
      <c r="C39" s="316">
        <v>1</v>
      </c>
      <c r="D39" s="316">
        <v>0</v>
      </c>
      <c r="E39" s="316">
        <v>12</v>
      </c>
      <c r="F39" s="316"/>
      <c r="G39" s="316">
        <v>0</v>
      </c>
      <c r="H39" s="314">
        <f t="shared" si="1"/>
        <v>13</v>
      </c>
      <c r="I39" s="316">
        <v>1</v>
      </c>
      <c r="J39" s="316">
        <v>0</v>
      </c>
      <c r="K39" s="316">
        <v>12</v>
      </c>
      <c r="L39" s="316"/>
      <c r="M39" s="316">
        <v>0</v>
      </c>
      <c r="N39" s="314">
        <f t="shared" si="2"/>
        <v>13</v>
      </c>
      <c r="O39" s="314">
        <f t="shared" si="3"/>
        <v>0</v>
      </c>
      <c r="P39" s="323"/>
    </row>
    <row r="40" spans="1:16" s="313" customFormat="1" ht="12.75" x14ac:dyDescent="0.2">
      <c r="A40" s="316">
        <f>AT3A_Schools_PS!A40</f>
        <v>31</v>
      </c>
      <c r="B40" s="316" t="str">
        <f>AT3A_Schools_PS!B40</f>
        <v>31-GONDA</v>
      </c>
      <c r="C40" s="316">
        <v>2</v>
      </c>
      <c r="D40" s="316">
        <v>5</v>
      </c>
      <c r="E40" s="316">
        <v>13</v>
      </c>
      <c r="F40" s="316"/>
      <c r="G40" s="316">
        <v>6</v>
      </c>
      <c r="H40" s="314">
        <f t="shared" si="1"/>
        <v>26</v>
      </c>
      <c r="I40" s="316">
        <v>2</v>
      </c>
      <c r="J40" s="316">
        <v>5</v>
      </c>
      <c r="K40" s="316">
        <v>13</v>
      </c>
      <c r="L40" s="316"/>
      <c r="M40" s="316">
        <v>6</v>
      </c>
      <c r="N40" s="314">
        <f t="shared" si="2"/>
        <v>26</v>
      </c>
      <c r="O40" s="314">
        <f t="shared" si="3"/>
        <v>0</v>
      </c>
      <c r="P40" s="323"/>
    </row>
    <row r="41" spans="1:16" s="313" customFormat="1" ht="12.75" x14ac:dyDescent="0.2">
      <c r="A41" s="316">
        <f>AT3A_Schools_PS!A41</f>
        <v>32</v>
      </c>
      <c r="B41" s="316" t="str">
        <f>AT3A_Schools_PS!B41</f>
        <v>32-GORAKHPUR</v>
      </c>
      <c r="C41" s="316">
        <v>0</v>
      </c>
      <c r="D41" s="316">
        <v>2</v>
      </c>
      <c r="E41" s="316">
        <v>22</v>
      </c>
      <c r="F41" s="316"/>
      <c r="G41" s="316">
        <v>10</v>
      </c>
      <c r="H41" s="314">
        <f t="shared" si="1"/>
        <v>34</v>
      </c>
      <c r="I41" s="316">
        <v>0</v>
      </c>
      <c r="J41" s="316">
        <v>2</v>
      </c>
      <c r="K41" s="316">
        <v>22</v>
      </c>
      <c r="L41" s="316"/>
      <c r="M41" s="316">
        <v>10</v>
      </c>
      <c r="N41" s="314">
        <f t="shared" si="2"/>
        <v>34</v>
      </c>
      <c r="O41" s="314">
        <f t="shared" si="3"/>
        <v>0</v>
      </c>
      <c r="P41" s="323"/>
    </row>
    <row r="42" spans="1:16" s="313" customFormat="1" ht="12.75" x14ac:dyDescent="0.2">
      <c r="A42" s="316">
        <f>AT3A_Schools_PS!A42</f>
        <v>33</v>
      </c>
      <c r="B42" s="316" t="str">
        <f>AT3A_Schools_PS!B42</f>
        <v>33-HAMEERPUR</v>
      </c>
      <c r="C42" s="316">
        <v>1</v>
      </c>
      <c r="D42" s="316">
        <v>3</v>
      </c>
      <c r="E42" s="316">
        <v>0</v>
      </c>
      <c r="F42" s="316"/>
      <c r="G42" s="316">
        <v>1</v>
      </c>
      <c r="H42" s="314">
        <f t="shared" si="1"/>
        <v>5</v>
      </c>
      <c r="I42" s="316">
        <v>1</v>
      </c>
      <c r="J42" s="316">
        <v>3</v>
      </c>
      <c r="K42" s="316">
        <v>0</v>
      </c>
      <c r="L42" s="316"/>
      <c r="M42" s="316">
        <v>1</v>
      </c>
      <c r="N42" s="314">
        <f t="shared" si="2"/>
        <v>5</v>
      </c>
      <c r="O42" s="314">
        <f t="shared" si="3"/>
        <v>0</v>
      </c>
      <c r="P42" s="323"/>
    </row>
    <row r="43" spans="1:16" s="313" customFormat="1" ht="12.75" x14ac:dyDescent="0.2">
      <c r="A43" s="316">
        <f>AT3A_Schools_PS!A43</f>
        <v>34</v>
      </c>
      <c r="B43" s="316" t="str">
        <f>AT3A_Schools_PS!B43</f>
        <v>34-HARDOI</v>
      </c>
      <c r="C43" s="316">
        <v>3</v>
      </c>
      <c r="D43" s="316">
        <v>0</v>
      </c>
      <c r="E43" s="316">
        <v>3</v>
      </c>
      <c r="F43" s="316"/>
      <c r="G43" s="316">
        <v>0</v>
      </c>
      <c r="H43" s="314">
        <f t="shared" si="1"/>
        <v>6</v>
      </c>
      <c r="I43" s="316">
        <v>3</v>
      </c>
      <c r="J43" s="316">
        <v>0</v>
      </c>
      <c r="K43" s="316">
        <v>3</v>
      </c>
      <c r="L43" s="316"/>
      <c r="M43" s="316">
        <v>0</v>
      </c>
      <c r="N43" s="314">
        <f t="shared" si="2"/>
        <v>6</v>
      </c>
      <c r="O43" s="314">
        <f t="shared" si="3"/>
        <v>0</v>
      </c>
      <c r="P43" s="323"/>
    </row>
    <row r="44" spans="1:16" s="313" customFormat="1" ht="12.75" x14ac:dyDescent="0.2">
      <c r="A44" s="316">
        <f>AT3A_Schools_PS!A44</f>
        <v>35</v>
      </c>
      <c r="B44" s="316" t="str">
        <f>AT3A_Schools_PS!B44</f>
        <v>35-HATHRAS</v>
      </c>
      <c r="C44" s="316">
        <v>1</v>
      </c>
      <c r="D44" s="316">
        <v>1</v>
      </c>
      <c r="E44" s="316">
        <v>19</v>
      </c>
      <c r="F44" s="316"/>
      <c r="G44" s="316">
        <v>0</v>
      </c>
      <c r="H44" s="314">
        <f t="shared" si="1"/>
        <v>21</v>
      </c>
      <c r="I44" s="316">
        <v>1</v>
      </c>
      <c r="J44" s="316">
        <v>1</v>
      </c>
      <c r="K44" s="316">
        <v>19</v>
      </c>
      <c r="L44" s="316"/>
      <c r="M44" s="316">
        <v>0</v>
      </c>
      <c r="N44" s="314">
        <f t="shared" si="2"/>
        <v>21</v>
      </c>
      <c r="O44" s="314">
        <f t="shared" si="3"/>
        <v>0</v>
      </c>
      <c r="P44" s="323"/>
    </row>
    <row r="45" spans="1:16" s="313" customFormat="1" ht="12.75" x14ac:dyDescent="0.2">
      <c r="A45" s="316">
        <f>AT3A_Schools_PS!A45</f>
        <v>36</v>
      </c>
      <c r="B45" s="316" t="str">
        <f>AT3A_Schools_PS!B45</f>
        <v>36-ITAWAH</v>
      </c>
      <c r="C45" s="316">
        <v>1</v>
      </c>
      <c r="D45" s="316">
        <v>0</v>
      </c>
      <c r="E45" s="316">
        <v>13</v>
      </c>
      <c r="F45" s="316"/>
      <c r="G45" s="316">
        <v>1</v>
      </c>
      <c r="H45" s="314">
        <f t="shared" si="1"/>
        <v>15</v>
      </c>
      <c r="I45" s="316">
        <v>1</v>
      </c>
      <c r="J45" s="316">
        <v>0</v>
      </c>
      <c r="K45" s="316">
        <v>13</v>
      </c>
      <c r="L45" s="316"/>
      <c r="M45" s="316">
        <v>1</v>
      </c>
      <c r="N45" s="314">
        <f t="shared" si="2"/>
        <v>15</v>
      </c>
      <c r="O45" s="314">
        <f t="shared" si="3"/>
        <v>0</v>
      </c>
      <c r="P45" s="323"/>
    </row>
    <row r="46" spans="1:16" s="313" customFormat="1" ht="12.75" x14ac:dyDescent="0.2">
      <c r="A46" s="316">
        <f>AT3A_Schools_PS!A46</f>
        <v>37</v>
      </c>
      <c r="B46" s="316" t="str">
        <f>AT3A_Schools_PS!B46</f>
        <v>37-J.P. NAGAR</v>
      </c>
      <c r="C46" s="316">
        <v>1</v>
      </c>
      <c r="D46" s="316">
        <v>0</v>
      </c>
      <c r="E46" s="316">
        <v>4</v>
      </c>
      <c r="F46" s="316"/>
      <c r="G46" s="316">
        <v>5</v>
      </c>
      <c r="H46" s="314">
        <f t="shared" si="1"/>
        <v>10</v>
      </c>
      <c r="I46" s="316">
        <v>1</v>
      </c>
      <c r="J46" s="316">
        <v>0</v>
      </c>
      <c r="K46" s="316">
        <v>4</v>
      </c>
      <c r="L46" s="316"/>
      <c r="M46" s="316">
        <v>5</v>
      </c>
      <c r="N46" s="314">
        <f t="shared" si="2"/>
        <v>10</v>
      </c>
      <c r="O46" s="314">
        <f t="shared" si="3"/>
        <v>0</v>
      </c>
      <c r="P46" s="323"/>
    </row>
    <row r="47" spans="1:16" s="313" customFormat="1" ht="12.75" x14ac:dyDescent="0.2">
      <c r="A47" s="316">
        <f>AT3A_Schools_PS!A47</f>
        <v>38</v>
      </c>
      <c r="B47" s="316" t="str">
        <f>AT3A_Schools_PS!B47</f>
        <v>38-JALAUN</v>
      </c>
      <c r="C47" s="316">
        <v>4</v>
      </c>
      <c r="D47" s="316">
        <v>5</v>
      </c>
      <c r="E47" s="316">
        <v>3</v>
      </c>
      <c r="F47" s="316"/>
      <c r="G47" s="316">
        <v>0</v>
      </c>
      <c r="H47" s="314">
        <f t="shared" si="1"/>
        <v>12</v>
      </c>
      <c r="I47" s="316">
        <v>4</v>
      </c>
      <c r="J47" s="316">
        <v>2</v>
      </c>
      <c r="K47" s="316">
        <v>3</v>
      </c>
      <c r="L47" s="316"/>
      <c r="M47" s="316">
        <v>0</v>
      </c>
      <c r="N47" s="314">
        <f t="shared" si="2"/>
        <v>9</v>
      </c>
      <c r="O47" s="314">
        <f t="shared" si="3"/>
        <v>3</v>
      </c>
      <c r="P47" s="323"/>
    </row>
    <row r="48" spans="1:16" s="313" customFormat="1" ht="12.75" x14ac:dyDescent="0.2">
      <c r="A48" s="316">
        <f>AT3A_Schools_PS!A48</f>
        <v>39</v>
      </c>
      <c r="B48" s="316" t="str">
        <f>AT3A_Schools_PS!B48</f>
        <v>39-JAUNPUR</v>
      </c>
      <c r="C48" s="316">
        <v>5</v>
      </c>
      <c r="D48" s="316">
        <v>0</v>
      </c>
      <c r="E48" s="316">
        <v>17</v>
      </c>
      <c r="F48" s="316"/>
      <c r="G48" s="316">
        <v>12</v>
      </c>
      <c r="H48" s="314">
        <f t="shared" si="1"/>
        <v>34</v>
      </c>
      <c r="I48" s="316">
        <v>4</v>
      </c>
      <c r="J48" s="316">
        <v>0</v>
      </c>
      <c r="K48" s="316">
        <v>17</v>
      </c>
      <c r="L48" s="316"/>
      <c r="M48" s="316">
        <v>12</v>
      </c>
      <c r="N48" s="314">
        <f t="shared" si="2"/>
        <v>33</v>
      </c>
      <c r="O48" s="314">
        <f t="shared" si="3"/>
        <v>1</v>
      </c>
      <c r="P48" s="323"/>
    </row>
    <row r="49" spans="1:16" s="313" customFormat="1" ht="12.75" x14ac:dyDescent="0.2">
      <c r="A49" s="316">
        <f>AT3A_Schools_PS!A49</f>
        <v>40</v>
      </c>
      <c r="B49" s="316" t="str">
        <f>AT3A_Schools_PS!B49</f>
        <v>40-JHANSI</v>
      </c>
      <c r="C49" s="316">
        <v>1</v>
      </c>
      <c r="D49" s="316">
        <v>4</v>
      </c>
      <c r="E49" s="316">
        <v>4</v>
      </c>
      <c r="F49" s="316"/>
      <c r="G49" s="316">
        <v>5</v>
      </c>
      <c r="H49" s="314">
        <f t="shared" si="1"/>
        <v>14</v>
      </c>
      <c r="I49" s="316">
        <v>1</v>
      </c>
      <c r="J49" s="316">
        <v>4</v>
      </c>
      <c r="K49" s="316">
        <v>4</v>
      </c>
      <c r="L49" s="316"/>
      <c r="M49" s="316">
        <v>0</v>
      </c>
      <c r="N49" s="314">
        <f t="shared" si="2"/>
        <v>9</v>
      </c>
      <c r="O49" s="314">
        <f t="shared" si="3"/>
        <v>5</v>
      </c>
      <c r="P49" s="323"/>
    </row>
    <row r="50" spans="1:16" s="313" customFormat="1" ht="12.75" x14ac:dyDescent="0.2">
      <c r="A50" s="316">
        <f>AT3A_Schools_PS!A50</f>
        <v>41</v>
      </c>
      <c r="B50" s="316" t="str">
        <f>AT3A_Schools_PS!B50</f>
        <v>41-KANNAUJ</v>
      </c>
      <c r="C50" s="316">
        <v>0</v>
      </c>
      <c r="D50" s="316">
        <v>0</v>
      </c>
      <c r="E50" s="316">
        <v>8</v>
      </c>
      <c r="F50" s="316"/>
      <c r="G50" s="316">
        <v>13</v>
      </c>
      <c r="H50" s="314">
        <f t="shared" si="1"/>
        <v>21</v>
      </c>
      <c r="I50" s="316">
        <v>0</v>
      </c>
      <c r="J50" s="316">
        <v>0</v>
      </c>
      <c r="K50" s="316">
        <v>8</v>
      </c>
      <c r="L50" s="316"/>
      <c r="M50" s="316">
        <v>13</v>
      </c>
      <c r="N50" s="314">
        <f t="shared" si="2"/>
        <v>21</v>
      </c>
      <c r="O50" s="314">
        <f t="shared" si="3"/>
        <v>0</v>
      </c>
      <c r="P50" s="323"/>
    </row>
    <row r="51" spans="1:16" s="313" customFormat="1" ht="12.75" x14ac:dyDescent="0.2">
      <c r="A51" s="316">
        <f>AT3A_Schools_PS!A51</f>
        <v>42</v>
      </c>
      <c r="B51" s="316" t="str">
        <f>AT3A_Schools_PS!B51</f>
        <v>42-KANPUR DEHAT</v>
      </c>
      <c r="C51" s="316">
        <v>0</v>
      </c>
      <c r="D51" s="316">
        <v>0</v>
      </c>
      <c r="E51" s="316">
        <v>5</v>
      </c>
      <c r="F51" s="316"/>
      <c r="G51" s="316">
        <v>1</v>
      </c>
      <c r="H51" s="314">
        <f t="shared" si="1"/>
        <v>6</v>
      </c>
      <c r="I51" s="316">
        <v>0</v>
      </c>
      <c r="J51" s="316">
        <v>0</v>
      </c>
      <c r="K51" s="316">
        <v>5</v>
      </c>
      <c r="L51" s="316"/>
      <c r="M51" s="316">
        <v>1</v>
      </c>
      <c r="N51" s="314">
        <f t="shared" si="2"/>
        <v>6</v>
      </c>
      <c r="O51" s="314">
        <f t="shared" si="3"/>
        <v>0</v>
      </c>
      <c r="P51" s="323"/>
    </row>
    <row r="52" spans="1:16" s="313" customFormat="1" ht="12.75" x14ac:dyDescent="0.2">
      <c r="A52" s="316">
        <f>AT3A_Schools_PS!A52</f>
        <v>43</v>
      </c>
      <c r="B52" s="316" t="str">
        <f>AT3A_Schools_PS!B52</f>
        <v>43-KANPUR NAGAR</v>
      </c>
      <c r="C52" s="316">
        <v>1</v>
      </c>
      <c r="D52" s="316">
        <v>0</v>
      </c>
      <c r="E52" s="316">
        <v>30</v>
      </c>
      <c r="F52" s="316"/>
      <c r="G52" s="316">
        <v>5</v>
      </c>
      <c r="H52" s="314">
        <f t="shared" si="1"/>
        <v>36</v>
      </c>
      <c r="I52" s="316">
        <v>1</v>
      </c>
      <c r="J52" s="316">
        <v>0</v>
      </c>
      <c r="K52" s="316">
        <v>30</v>
      </c>
      <c r="L52" s="316"/>
      <c r="M52" s="316">
        <v>5</v>
      </c>
      <c r="N52" s="314">
        <f t="shared" si="2"/>
        <v>36</v>
      </c>
      <c r="O52" s="314">
        <f t="shared" si="3"/>
        <v>0</v>
      </c>
      <c r="P52" s="323"/>
    </row>
    <row r="53" spans="1:16" s="313" customFormat="1" ht="12.75" x14ac:dyDescent="0.2">
      <c r="A53" s="316">
        <f>AT3A_Schools_PS!A53</f>
        <v>44</v>
      </c>
      <c r="B53" s="316" t="str">
        <f>AT3A_Schools_PS!B53</f>
        <v>44-KAAS GANJ</v>
      </c>
      <c r="C53" s="316">
        <v>1</v>
      </c>
      <c r="D53" s="316">
        <v>2</v>
      </c>
      <c r="E53" s="316">
        <v>1</v>
      </c>
      <c r="F53" s="316"/>
      <c r="G53" s="316">
        <v>0</v>
      </c>
      <c r="H53" s="314">
        <f t="shared" si="1"/>
        <v>4</v>
      </c>
      <c r="I53" s="316">
        <v>1</v>
      </c>
      <c r="J53" s="316">
        <v>2</v>
      </c>
      <c r="K53" s="316">
        <v>1</v>
      </c>
      <c r="L53" s="316"/>
      <c r="M53" s="316">
        <v>0</v>
      </c>
      <c r="N53" s="314">
        <f t="shared" si="2"/>
        <v>4</v>
      </c>
      <c r="O53" s="314">
        <f t="shared" si="3"/>
        <v>0</v>
      </c>
      <c r="P53" s="323"/>
    </row>
    <row r="54" spans="1:16" s="313" customFormat="1" ht="12.75" x14ac:dyDescent="0.2">
      <c r="A54" s="316">
        <f>AT3A_Schools_PS!A54</f>
        <v>45</v>
      </c>
      <c r="B54" s="316" t="str">
        <f>AT3A_Schools_PS!B54</f>
        <v>45-KAUSHAMBI</v>
      </c>
      <c r="C54" s="316">
        <v>0</v>
      </c>
      <c r="D54" s="316">
        <v>1</v>
      </c>
      <c r="E54" s="316">
        <v>5</v>
      </c>
      <c r="F54" s="316"/>
      <c r="G54" s="316">
        <v>11</v>
      </c>
      <c r="H54" s="314">
        <f t="shared" si="1"/>
        <v>17</v>
      </c>
      <c r="I54" s="316">
        <v>0</v>
      </c>
      <c r="J54" s="316">
        <v>1</v>
      </c>
      <c r="K54" s="316">
        <v>5</v>
      </c>
      <c r="L54" s="316"/>
      <c r="M54" s="316">
        <v>6</v>
      </c>
      <c r="N54" s="314">
        <f t="shared" si="2"/>
        <v>12</v>
      </c>
      <c r="O54" s="314">
        <f t="shared" si="3"/>
        <v>5</v>
      </c>
      <c r="P54" s="323"/>
    </row>
    <row r="55" spans="1:16" s="313" customFormat="1" ht="12.75" x14ac:dyDescent="0.2">
      <c r="A55" s="316">
        <f>AT3A_Schools_PS!A55</f>
        <v>46</v>
      </c>
      <c r="B55" s="316" t="str">
        <f>AT3A_Schools_PS!B55</f>
        <v>46-KUSHINAGAR</v>
      </c>
      <c r="C55" s="316">
        <v>1</v>
      </c>
      <c r="D55" s="316">
        <v>2</v>
      </c>
      <c r="E55" s="316">
        <v>12</v>
      </c>
      <c r="F55" s="316"/>
      <c r="G55" s="316">
        <v>25</v>
      </c>
      <c r="H55" s="314">
        <f t="shared" si="1"/>
        <v>40</v>
      </c>
      <c r="I55" s="316">
        <v>1</v>
      </c>
      <c r="J55" s="316">
        <v>2</v>
      </c>
      <c r="K55" s="316">
        <v>12</v>
      </c>
      <c r="L55" s="316"/>
      <c r="M55" s="316">
        <v>25</v>
      </c>
      <c r="N55" s="314">
        <f t="shared" si="2"/>
        <v>40</v>
      </c>
      <c r="O55" s="314">
        <f t="shared" si="3"/>
        <v>0</v>
      </c>
      <c r="P55" s="323"/>
    </row>
    <row r="56" spans="1:16" s="313" customFormat="1" ht="12.75" x14ac:dyDescent="0.2">
      <c r="A56" s="316">
        <f>AT3A_Schools_PS!A56</f>
        <v>47</v>
      </c>
      <c r="B56" s="316" t="str">
        <f>AT3A_Schools_PS!B56</f>
        <v>47-LAKHIMPUR KHERI</v>
      </c>
      <c r="C56" s="316">
        <v>1</v>
      </c>
      <c r="D56" s="316">
        <v>2</v>
      </c>
      <c r="E56" s="316">
        <v>3</v>
      </c>
      <c r="F56" s="316"/>
      <c r="G56" s="316">
        <v>2</v>
      </c>
      <c r="H56" s="314">
        <f t="shared" si="1"/>
        <v>8</v>
      </c>
      <c r="I56" s="316">
        <v>1</v>
      </c>
      <c r="J56" s="316">
        <v>2</v>
      </c>
      <c r="K56" s="316">
        <v>3</v>
      </c>
      <c r="L56" s="316"/>
      <c r="M56" s="316">
        <v>2</v>
      </c>
      <c r="N56" s="314">
        <f t="shared" si="2"/>
        <v>8</v>
      </c>
      <c r="O56" s="314">
        <f t="shared" si="3"/>
        <v>0</v>
      </c>
      <c r="P56" s="323"/>
    </row>
    <row r="57" spans="1:16" s="313" customFormat="1" ht="12.75" x14ac:dyDescent="0.2">
      <c r="A57" s="316">
        <f>AT3A_Schools_PS!A57</f>
        <v>48</v>
      </c>
      <c r="B57" s="316" t="str">
        <f>AT3A_Schools_PS!B57</f>
        <v>48-LALITPUR</v>
      </c>
      <c r="C57" s="316">
        <v>2</v>
      </c>
      <c r="D57" s="316">
        <v>1</v>
      </c>
      <c r="E57" s="316">
        <v>0</v>
      </c>
      <c r="F57" s="316"/>
      <c r="G57" s="316">
        <v>0</v>
      </c>
      <c r="H57" s="314">
        <f t="shared" si="1"/>
        <v>3</v>
      </c>
      <c r="I57" s="316">
        <v>2</v>
      </c>
      <c r="J57" s="316">
        <v>1</v>
      </c>
      <c r="K57" s="316">
        <v>0</v>
      </c>
      <c r="L57" s="316"/>
      <c r="M57" s="316">
        <v>0</v>
      </c>
      <c r="N57" s="314">
        <f t="shared" si="2"/>
        <v>3</v>
      </c>
      <c r="O57" s="314">
        <f t="shared" si="3"/>
        <v>0</v>
      </c>
      <c r="P57" s="323"/>
    </row>
    <row r="58" spans="1:16" s="313" customFormat="1" ht="12.75" x14ac:dyDescent="0.2">
      <c r="A58" s="316">
        <f>AT3A_Schools_PS!A58</f>
        <v>49</v>
      </c>
      <c r="B58" s="316" t="str">
        <f>AT3A_Schools_PS!B58</f>
        <v>49-LUCKNOW</v>
      </c>
      <c r="C58" s="316">
        <v>2</v>
      </c>
      <c r="D58" s="316">
        <v>0</v>
      </c>
      <c r="E58" s="316">
        <v>48</v>
      </c>
      <c r="F58" s="316"/>
      <c r="G58" s="316">
        <v>14</v>
      </c>
      <c r="H58" s="314">
        <f t="shared" si="1"/>
        <v>64</v>
      </c>
      <c r="I58" s="316">
        <v>2</v>
      </c>
      <c r="J58" s="316">
        <v>0</v>
      </c>
      <c r="K58" s="316">
        <v>48</v>
      </c>
      <c r="L58" s="316"/>
      <c r="M58" s="316">
        <v>14</v>
      </c>
      <c r="N58" s="314">
        <f t="shared" si="2"/>
        <v>64</v>
      </c>
      <c r="O58" s="314">
        <f t="shared" si="3"/>
        <v>0</v>
      </c>
      <c r="P58" s="323"/>
    </row>
    <row r="59" spans="1:16" s="313" customFormat="1" ht="12.75" x14ac:dyDescent="0.2">
      <c r="A59" s="316">
        <f>AT3A_Schools_PS!A59</f>
        <v>50</v>
      </c>
      <c r="B59" s="316" t="str">
        <f>AT3A_Schools_PS!B59</f>
        <v>50-MAHOBA</v>
      </c>
      <c r="C59" s="316">
        <v>1</v>
      </c>
      <c r="D59" s="316">
        <v>3</v>
      </c>
      <c r="E59" s="316">
        <v>0</v>
      </c>
      <c r="F59" s="316"/>
      <c r="G59" s="316">
        <v>2</v>
      </c>
      <c r="H59" s="314">
        <f t="shared" si="1"/>
        <v>6</v>
      </c>
      <c r="I59" s="316">
        <v>1</v>
      </c>
      <c r="J59" s="316">
        <v>3</v>
      </c>
      <c r="K59" s="316">
        <v>0</v>
      </c>
      <c r="L59" s="316"/>
      <c r="M59" s="316">
        <v>2</v>
      </c>
      <c r="N59" s="314">
        <f t="shared" si="2"/>
        <v>6</v>
      </c>
      <c r="O59" s="314">
        <f t="shared" si="3"/>
        <v>0</v>
      </c>
      <c r="P59" s="323"/>
    </row>
    <row r="60" spans="1:16" s="313" customFormat="1" ht="12.75" x14ac:dyDescent="0.2">
      <c r="A60" s="316">
        <f>AT3A_Schools_PS!A60</f>
        <v>51</v>
      </c>
      <c r="B60" s="316" t="str">
        <f>AT3A_Schools_PS!B60</f>
        <v>51-MAHRAJGANJ</v>
      </c>
      <c r="C60" s="316">
        <v>3</v>
      </c>
      <c r="D60" s="316">
        <v>1</v>
      </c>
      <c r="E60" s="316">
        <v>13</v>
      </c>
      <c r="F60" s="316"/>
      <c r="G60" s="316">
        <v>21</v>
      </c>
      <c r="H60" s="314">
        <f t="shared" si="1"/>
        <v>38</v>
      </c>
      <c r="I60" s="316">
        <v>3</v>
      </c>
      <c r="J60" s="316">
        <v>1</v>
      </c>
      <c r="K60" s="316">
        <v>13</v>
      </c>
      <c r="L60" s="316"/>
      <c r="M60" s="316">
        <v>21</v>
      </c>
      <c r="N60" s="314">
        <f t="shared" si="2"/>
        <v>38</v>
      </c>
      <c r="O60" s="314">
        <f t="shared" si="3"/>
        <v>0</v>
      </c>
      <c r="P60" s="323"/>
    </row>
    <row r="61" spans="1:16" s="313" customFormat="1" ht="12.75" x14ac:dyDescent="0.2">
      <c r="A61" s="316">
        <f>AT3A_Schools_PS!A61</f>
        <v>52</v>
      </c>
      <c r="B61" s="316" t="str">
        <f>AT3A_Schools_PS!B61</f>
        <v>52-MAINPURI</v>
      </c>
      <c r="C61" s="316">
        <v>2</v>
      </c>
      <c r="D61" s="316">
        <v>0</v>
      </c>
      <c r="E61" s="316">
        <v>0</v>
      </c>
      <c r="F61" s="316"/>
      <c r="G61" s="316">
        <v>0</v>
      </c>
      <c r="H61" s="314">
        <f t="shared" si="1"/>
        <v>2</v>
      </c>
      <c r="I61" s="316">
        <v>2</v>
      </c>
      <c r="J61" s="316">
        <v>0</v>
      </c>
      <c r="K61" s="316">
        <v>0</v>
      </c>
      <c r="L61" s="316"/>
      <c r="M61" s="316">
        <v>0</v>
      </c>
      <c r="N61" s="314">
        <f t="shared" si="2"/>
        <v>2</v>
      </c>
      <c r="O61" s="314">
        <f t="shared" si="3"/>
        <v>0</v>
      </c>
      <c r="P61" s="323"/>
    </row>
    <row r="62" spans="1:16" s="313" customFormat="1" ht="12.75" x14ac:dyDescent="0.2">
      <c r="A62" s="316">
        <f>AT3A_Schools_PS!A62</f>
        <v>53</v>
      </c>
      <c r="B62" s="316" t="str">
        <f>AT3A_Schools_PS!B62</f>
        <v>53-MATHURA</v>
      </c>
      <c r="C62" s="316">
        <v>3</v>
      </c>
      <c r="D62" s="316">
        <v>0</v>
      </c>
      <c r="E62" s="316">
        <v>4</v>
      </c>
      <c r="F62" s="316"/>
      <c r="G62" s="316">
        <v>0</v>
      </c>
      <c r="H62" s="314">
        <f t="shared" si="1"/>
        <v>7</v>
      </c>
      <c r="I62" s="316">
        <v>3</v>
      </c>
      <c r="J62" s="316">
        <v>0</v>
      </c>
      <c r="K62" s="316">
        <v>4</v>
      </c>
      <c r="L62" s="316"/>
      <c r="M62" s="316">
        <v>0</v>
      </c>
      <c r="N62" s="314">
        <f t="shared" si="2"/>
        <v>7</v>
      </c>
      <c r="O62" s="314">
        <f t="shared" si="3"/>
        <v>0</v>
      </c>
      <c r="P62" s="323"/>
    </row>
    <row r="63" spans="1:16" s="313" customFormat="1" ht="12.75" x14ac:dyDescent="0.2">
      <c r="A63" s="316">
        <f>AT3A_Schools_PS!A63</f>
        <v>54</v>
      </c>
      <c r="B63" s="316" t="str">
        <f>AT3A_Schools_PS!B63</f>
        <v>54-MAU</v>
      </c>
      <c r="C63" s="316">
        <v>1</v>
      </c>
      <c r="D63" s="316">
        <v>2</v>
      </c>
      <c r="E63" s="316">
        <v>6</v>
      </c>
      <c r="F63" s="316"/>
      <c r="G63" s="316">
        <v>38</v>
      </c>
      <c r="H63" s="314">
        <f t="shared" si="1"/>
        <v>47</v>
      </c>
      <c r="I63" s="316">
        <v>1</v>
      </c>
      <c r="J63" s="316">
        <v>1</v>
      </c>
      <c r="K63" s="316">
        <v>7</v>
      </c>
      <c r="L63" s="316"/>
      <c r="M63" s="316">
        <v>38</v>
      </c>
      <c r="N63" s="314">
        <f t="shared" si="2"/>
        <v>47</v>
      </c>
      <c r="O63" s="314">
        <f t="shared" si="3"/>
        <v>0</v>
      </c>
      <c r="P63" s="323"/>
    </row>
    <row r="64" spans="1:16" s="313" customFormat="1" ht="12.75" x14ac:dyDescent="0.2">
      <c r="A64" s="316">
        <f>AT3A_Schools_PS!A64</f>
        <v>55</v>
      </c>
      <c r="B64" s="316" t="str">
        <f>AT3A_Schools_PS!B64</f>
        <v>55-MEERUT</v>
      </c>
      <c r="C64" s="316">
        <v>5</v>
      </c>
      <c r="D64" s="316">
        <v>0</v>
      </c>
      <c r="E64" s="316">
        <v>41</v>
      </c>
      <c r="F64" s="316"/>
      <c r="G64" s="316">
        <v>3</v>
      </c>
      <c r="H64" s="314">
        <f t="shared" si="1"/>
        <v>49</v>
      </c>
      <c r="I64" s="316">
        <v>5</v>
      </c>
      <c r="J64" s="316">
        <v>0</v>
      </c>
      <c r="K64" s="316">
        <v>41</v>
      </c>
      <c r="L64" s="316"/>
      <c r="M64" s="316">
        <v>3</v>
      </c>
      <c r="N64" s="314">
        <f t="shared" si="2"/>
        <v>49</v>
      </c>
      <c r="O64" s="314">
        <f t="shared" si="3"/>
        <v>0</v>
      </c>
      <c r="P64" s="323"/>
    </row>
    <row r="65" spans="1:16" s="313" customFormat="1" ht="12.75" x14ac:dyDescent="0.2">
      <c r="A65" s="316">
        <f>AT3A_Schools_PS!A65</f>
        <v>56</v>
      </c>
      <c r="B65" s="316" t="str">
        <f>AT3A_Schools_PS!B65</f>
        <v>56-MIRZAPUR</v>
      </c>
      <c r="C65" s="316">
        <v>5</v>
      </c>
      <c r="D65" s="316">
        <v>6</v>
      </c>
      <c r="E65" s="316">
        <v>2</v>
      </c>
      <c r="F65" s="316"/>
      <c r="G65" s="316">
        <v>5</v>
      </c>
      <c r="H65" s="314">
        <f t="shared" si="1"/>
        <v>18</v>
      </c>
      <c r="I65" s="316">
        <v>5</v>
      </c>
      <c r="J65" s="316">
        <v>6</v>
      </c>
      <c r="K65" s="316">
        <v>2</v>
      </c>
      <c r="L65" s="316"/>
      <c r="M65" s="316">
        <v>5</v>
      </c>
      <c r="N65" s="314">
        <f t="shared" si="2"/>
        <v>18</v>
      </c>
      <c r="O65" s="314">
        <f t="shared" si="3"/>
        <v>0</v>
      </c>
      <c r="P65" s="323"/>
    </row>
    <row r="66" spans="1:16" s="313" customFormat="1" ht="12.75" x14ac:dyDescent="0.2">
      <c r="A66" s="316">
        <f>AT3A_Schools_PS!A66</f>
        <v>57</v>
      </c>
      <c r="B66" s="316" t="str">
        <f>AT3A_Schools_PS!B66</f>
        <v>57-MORADABAD</v>
      </c>
      <c r="C66" s="316">
        <v>1</v>
      </c>
      <c r="D66" s="316">
        <v>1</v>
      </c>
      <c r="E66" s="316">
        <v>24</v>
      </c>
      <c r="F66" s="316"/>
      <c r="G66" s="316">
        <v>4</v>
      </c>
      <c r="H66" s="314">
        <f t="shared" si="1"/>
        <v>30</v>
      </c>
      <c r="I66" s="316">
        <v>1</v>
      </c>
      <c r="J66" s="316">
        <v>1</v>
      </c>
      <c r="K66" s="316">
        <v>24</v>
      </c>
      <c r="L66" s="316"/>
      <c r="M66" s="316">
        <v>4</v>
      </c>
      <c r="N66" s="314">
        <f t="shared" si="2"/>
        <v>30</v>
      </c>
      <c r="O66" s="314">
        <f t="shared" si="3"/>
        <v>0</v>
      </c>
      <c r="P66" s="323"/>
    </row>
    <row r="67" spans="1:16" s="313" customFormat="1" ht="12.75" x14ac:dyDescent="0.2">
      <c r="A67" s="316">
        <f>AT3A_Schools_PS!A67</f>
        <v>58</v>
      </c>
      <c r="B67" s="316" t="str">
        <f>AT3A_Schools_PS!B67</f>
        <v>58-MUZAFFARNAGAR</v>
      </c>
      <c r="C67" s="316">
        <v>0</v>
      </c>
      <c r="D67" s="316">
        <v>2</v>
      </c>
      <c r="E67" s="316">
        <v>0</v>
      </c>
      <c r="F67" s="316"/>
      <c r="G67" s="316">
        <v>0</v>
      </c>
      <c r="H67" s="314">
        <f t="shared" si="1"/>
        <v>2</v>
      </c>
      <c r="I67" s="316">
        <v>0</v>
      </c>
      <c r="J67" s="316">
        <v>2</v>
      </c>
      <c r="K67" s="316">
        <v>0</v>
      </c>
      <c r="L67" s="316"/>
      <c r="M67" s="316">
        <v>0</v>
      </c>
      <c r="N67" s="314">
        <f t="shared" si="2"/>
        <v>2</v>
      </c>
      <c r="O67" s="314">
        <f t="shared" si="3"/>
        <v>0</v>
      </c>
      <c r="P67" s="323"/>
    </row>
    <row r="68" spans="1:16" s="313" customFormat="1" ht="12.75" x14ac:dyDescent="0.2">
      <c r="A68" s="316">
        <f>AT3A_Schools_PS!A68</f>
        <v>59</v>
      </c>
      <c r="B68" s="316" t="str">
        <f>AT3A_Schools_PS!B68</f>
        <v>59-PILIBHIT</v>
      </c>
      <c r="C68" s="316">
        <v>0</v>
      </c>
      <c r="D68" s="316">
        <v>2</v>
      </c>
      <c r="E68" s="316">
        <v>2</v>
      </c>
      <c r="F68" s="316"/>
      <c r="G68" s="316">
        <v>0</v>
      </c>
      <c r="H68" s="314">
        <f t="shared" si="1"/>
        <v>4</v>
      </c>
      <c r="I68" s="316">
        <v>0</v>
      </c>
      <c r="J68" s="316">
        <v>2</v>
      </c>
      <c r="K68" s="316">
        <v>2</v>
      </c>
      <c r="L68" s="316"/>
      <c r="M68" s="316">
        <v>0</v>
      </c>
      <c r="N68" s="314">
        <f t="shared" si="2"/>
        <v>4</v>
      </c>
      <c r="O68" s="314">
        <f t="shared" si="3"/>
        <v>0</v>
      </c>
      <c r="P68" s="323"/>
    </row>
    <row r="69" spans="1:16" s="313" customFormat="1" ht="12.75" x14ac:dyDescent="0.2">
      <c r="A69" s="316">
        <f>AT3A_Schools_PS!A69</f>
        <v>60</v>
      </c>
      <c r="B69" s="316" t="str">
        <f>AT3A_Schools_PS!B69</f>
        <v>60-PRATAPGARH</v>
      </c>
      <c r="C69" s="316">
        <v>0</v>
      </c>
      <c r="D69" s="316">
        <v>0</v>
      </c>
      <c r="E69" s="316">
        <v>0</v>
      </c>
      <c r="F69" s="316"/>
      <c r="G69" s="316">
        <v>7</v>
      </c>
      <c r="H69" s="314">
        <f t="shared" si="1"/>
        <v>7</v>
      </c>
      <c r="I69" s="316">
        <v>0</v>
      </c>
      <c r="J69" s="316">
        <v>0</v>
      </c>
      <c r="K69" s="316">
        <v>0</v>
      </c>
      <c r="L69" s="316"/>
      <c r="M69" s="316">
        <v>7</v>
      </c>
      <c r="N69" s="314">
        <f t="shared" si="2"/>
        <v>7</v>
      </c>
      <c r="O69" s="314">
        <f t="shared" si="3"/>
        <v>0</v>
      </c>
      <c r="P69" s="323"/>
    </row>
    <row r="70" spans="1:16" s="313" customFormat="1" ht="12.75" x14ac:dyDescent="0.2">
      <c r="A70" s="316">
        <f>AT3A_Schools_PS!A70</f>
        <v>61</v>
      </c>
      <c r="B70" s="316" t="str">
        <f>AT3A_Schools_PS!B70</f>
        <v>61-RAI BAREILY</v>
      </c>
      <c r="C70" s="316">
        <v>7</v>
      </c>
      <c r="D70" s="316">
        <v>0</v>
      </c>
      <c r="E70" s="316">
        <v>0</v>
      </c>
      <c r="F70" s="316"/>
      <c r="G70" s="316">
        <v>0</v>
      </c>
      <c r="H70" s="314">
        <f t="shared" si="1"/>
        <v>7</v>
      </c>
      <c r="I70" s="316">
        <v>7</v>
      </c>
      <c r="J70" s="316">
        <v>0</v>
      </c>
      <c r="K70" s="316">
        <v>0</v>
      </c>
      <c r="L70" s="316"/>
      <c r="M70" s="316">
        <v>0</v>
      </c>
      <c r="N70" s="314">
        <f t="shared" si="2"/>
        <v>7</v>
      </c>
      <c r="O70" s="314">
        <f t="shared" si="3"/>
        <v>0</v>
      </c>
      <c r="P70" s="323"/>
    </row>
    <row r="71" spans="1:16" s="313" customFormat="1" ht="12.75" x14ac:dyDescent="0.2">
      <c r="A71" s="316">
        <f>AT3A_Schools_PS!A71</f>
        <v>62</v>
      </c>
      <c r="B71" s="316" t="str">
        <f>AT3A_Schools_PS!B71</f>
        <v>62-RAMPUR</v>
      </c>
      <c r="C71" s="316">
        <v>2</v>
      </c>
      <c r="D71" s="316">
        <v>0</v>
      </c>
      <c r="E71" s="316">
        <v>3</v>
      </c>
      <c r="F71" s="316"/>
      <c r="G71" s="316">
        <v>0</v>
      </c>
      <c r="H71" s="314">
        <f t="shared" si="1"/>
        <v>5</v>
      </c>
      <c r="I71" s="316">
        <v>2</v>
      </c>
      <c r="J71" s="316">
        <v>0</v>
      </c>
      <c r="K71" s="316">
        <v>3</v>
      </c>
      <c r="L71" s="316"/>
      <c r="M71" s="316">
        <v>0</v>
      </c>
      <c r="N71" s="314">
        <f t="shared" si="2"/>
        <v>5</v>
      </c>
      <c r="O71" s="314">
        <f t="shared" si="3"/>
        <v>0</v>
      </c>
      <c r="P71" s="323"/>
    </row>
    <row r="72" spans="1:16" s="313" customFormat="1" ht="12.75" x14ac:dyDescent="0.2">
      <c r="A72" s="316">
        <f>AT3A_Schools_PS!A72</f>
        <v>63</v>
      </c>
      <c r="B72" s="316" t="str">
        <f>AT3A_Schools_PS!B72</f>
        <v>63-SAHARANPUR</v>
      </c>
      <c r="C72" s="316">
        <v>2</v>
      </c>
      <c r="D72" s="316">
        <v>0</v>
      </c>
      <c r="E72" s="316">
        <v>12</v>
      </c>
      <c r="F72" s="316"/>
      <c r="G72" s="316">
        <v>0</v>
      </c>
      <c r="H72" s="314">
        <f t="shared" si="1"/>
        <v>14</v>
      </c>
      <c r="I72" s="316">
        <v>2</v>
      </c>
      <c r="J72" s="316">
        <v>0</v>
      </c>
      <c r="K72" s="316">
        <v>12</v>
      </c>
      <c r="L72" s="316"/>
      <c r="M72" s="316">
        <v>0</v>
      </c>
      <c r="N72" s="314">
        <f t="shared" si="2"/>
        <v>14</v>
      </c>
      <c r="O72" s="314">
        <f t="shared" si="3"/>
        <v>0</v>
      </c>
      <c r="P72" s="323"/>
    </row>
    <row r="73" spans="1:16" s="313" customFormat="1" ht="12.75" x14ac:dyDescent="0.2">
      <c r="A73" s="316">
        <f>AT3A_Schools_PS!A73</f>
        <v>64</v>
      </c>
      <c r="B73" s="316" t="str">
        <f>AT3A_Schools_PS!B73</f>
        <v>64-SANTKABIR NAGAR</v>
      </c>
      <c r="C73" s="316">
        <v>0</v>
      </c>
      <c r="D73" s="316">
        <v>0</v>
      </c>
      <c r="E73" s="316">
        <v>1</v>
      </c>
      <c r="F73" s="316"/>
      <c r="G73" s="316">
        <v>15</v>
      </c>
      <c r="H73" s="314">
        <f t="shared" si="1"/>
        <v>16</v>
      </c>
      <c r="I73" s="316">
        <v>0</v>
      </c>
      <c r="J73" s="316">
        <v>0</v>
      </c>
      <c r="K73" s="316">
        <v>1</v>
      </c>
      <c r="L73" s="316"/>
      <c r="M73" s="316">
        <v>15</v>
      </c>
      <c r="N73" s="314">
        <f t="shared" si="2"/>
        <v>16</v>
      </c>
      <c r="O73" s="314">
        <f t="shared" si="3"/>
        <v>0</v>
      </c>
      <c r="P73" s="323"/>
    </row>
    <row r="74" spans="1:16" s="313" customFormat="1" ht="12.75" x14ac:dyDescent="0.2">
      <c r="A74" s="316">
        <f>AT3A_Schools_PS!A74</f>
        <v>65</v>
      </c>
      <c r="B74" s="316" t="str">
        <f>AT3A_Schools_PS!B74</f>
        <v>65-SHAHJAHANPUR</v>
      </c>
      <c r="C74" s="316">
        <v>2</v>
      </c>
      <c r="D74" s="316">
        <v>0</v>
      </c>
      <c r="E74" s="316">
        <v>14</v>
      </c>
      <c r="F74" s="316"/>
      <c r="G74" s="316">
        <v>5</v>
      </c>
      <c r="H74" s="314">
        <f t="shared" si="1"/>
        <v>21</v>
      </c>
      <c r="I74" s="316">
        <v>2</v>
      </c>
      <c r="J74" s="316">
        <v>0</v>
      </c>
      <c r="K74" s="316">
        <v>14</v>
      </c>
      <c r="L74" s="316"/>
      <c r="M74" s="316">
        <v>5</v>
      </c>
      <c r="N74" s="314">
        <f t="shared" si="2"/>
        <v>21</v>
      </c>
      <c r="O74" s="314">
        <f t="shared" si="3"/>
        <v>0</v>
      </c>
      <c r="P74" s="323"/>
    </row>
    <row r="75" spans="1:16" s="313" customFormat="1" ht="12.75" x14ac:dyDescent="0.2">
      <c r="A75" s="316">
        <f>AT3A_Schools_PS!A75</f>
        <v>66</v>
      </c>
      <c r="B75" s="316" t="str">
        <f>AT3A_Schools_PS!B75</f>
        <v>66-SHRAWASTI</v>
      </c>
      <c r="C75" s="316">
        <v>0</v>
      </c>
      <c r="D75" s="316">
        <v>2</v>
      </c>
      <c r="E75" s="316">
        <v>0</v>
      </c>
      <c r="F75" s="316"/>
      <c r="G75" s="316">
        <v>0</v>
      </c>
      <c r="H75" s="314">
        <f t="shared" si="1"/>
        <v>2</v>
      </c>
      <c r="I75" s="316">
        <v>0</v>
      </c>
      <c r="J75" s="316">
        <v>2</v>
      </c>
      <c r="K75" s="316">
        <v>0</v>
      </c>
      <c r="L75" s="316"/>
      <c r="M75" s="316">
        <v>0</v>
      </c>
      <c r="N75" s="314">
        <f t="shared" si="2"/>
        <v>2</v>
      </c>
      <c r="O75" s="314">
        <f t="shared" si="3"/>
        <v>0</v>
      </c>
      <c r="P75" s="323"/>
    </row>
    <row r="76" spans="1:16" s="313" customFormat="1" ht="12.75" x14ac:dyDescent="0.2">
      <c r="A76" s="316">
        <f>AT3A_Schools_PS!A76</f>
        <v>67</v>
      </c>
      <c r="B76" s="316" t="str">
        <f>AT3A_Schools_PS!B76</f>
        <v>67-SIDDHARTHNAGAR</v>
      </c>
      <c r="C76" s="316">
        <v>0</v>
      </c>
      <c r="D76" s="316">
        <v>0</v>
      </c>
      <c r="E76" s="316">
        <v>0</v>
      </c>
      <c r="F76" s="316"/>
      <c r="G76" s="316">
        <v>16</v>
      </c>
      <c r="H76" s="314">
        <f t="shared" si="1"/>
        <v>16</v>
      </c>
      <c r="I76" s="316">
        <v>0</v>
      </c>
      <c r="J76" s="316">
        <v>0</v>
      </c>
      <c r="K76" s="316">
        <v>0</v>
      </c>
      <c r="L76" s="316"/>
      <c r="M76" s="316">
        <v>16</v>
      </c>
      <c r="N76" s="314">
        <f t="shared" si="2"/>
        <v>16</v>
      </c>
      <c r="O76" s="314">
        <f t="shared" si="3"/>
        <v>0</v>
      </c>
      <c r="P76" s="323"/>
    </row>
    <row r="77" spans="1:16" s="313" customFormat="1" ht="12.75" x14ac:dyDescent="0.2">
      <c r="A77" s="316">
        <f>AT3A_Schools_PS!A77</f>
        <v>68</v>
      </c>
      <c r="B77" s="316" t="str">
        <f>AT3A_Schools_PS!B77</f>
        <v>68-SITAPUR</v>
      </c>
      <c r="C77" s="316">
        <v>0</v>
      </c>
      <c r="D77" s="316">
        <v>2</v>
      </c>
      <c r="E77" s="316">
        <v>9</v>
      </c>
      <c r="F77" s="316"/>
      <c r="G77" s="316">
        <v>12</v>
      </c>
      <c r="H77" s="314">
        <f t="shared" si="1"/>
        <v>23</v>
      </c>
      <c r="I77" s="316">
        <v>0</v>
      </c>
      <c r="J77" s="316">
        <v>2</v>
      </c>
      <c r="K77" s="316">
        <v>9</v>
      </c>
      <c r="L77" s="316"/>
      <c r="M77" s="316">
        <v>9</v>
      </c>
      <c r="N77" s="314">
        <f t="shared" si="2"/>
        <v>20</v>
      </c>
      <c r="O77" s="314">
        <f t="shared" si="3"/>
        <v>3</v>
      </c>
      <c r="P77" s="323"/>
    </row>
    <row r="78" spans="1:16" s="313" customFormat="1" ht="12.75" x14ac:dyDescent="0.2">
      <c r="A78" s="316">
        <f>AT3A_Schools_PS!A78</f>
        <v>69</v>
      </c>
      <c r="B78" s="316" t="str">
        <f>AT3A_Schools_PS!B78</f>
        <v>69-SONBHADRA</v>
      </c>
      <c r="C78" s="316">
        <v>0</v>
      </c>
      <c r="D78" s="316">
        <v>0</v>
      </c>
      <c r="E78" s="316">
        <v>0</v>
      </c>
      <c r="F78" s="316"/>
      <c r="G78" s="316">
        <v>0</v>
      </c>
      <c r="H78" s="314">
        <f t="shared" si="1"/>
        <v>0</v>
      </c>
      <c r="I78" s="316">
        <v>0</v>
      </c>
      <c r="J78" s="316">
        <v>0</v>
      </c>
      <c r="K78" s="316">
        <v>0</v>
      </c>
      <c r="L78" s="316"/>
      <c r="M78" s="316">
        <v>0</v>
      </c>
      <c r="N78" s="314">
        <f t="shared" si="2"/>
        <v>0</v>
      </c>
      <c r="O78" s="314">
        <f t="shared" si="3"/>
        <v>0</v>
      </c>
      <c r="P78" s="323"/>
    </row>
    <row r="79" spans="1:16" s="313" customFormat="1" ht="12.75" x14ac:dyDescent="0.2">
      <c r="A79" s="316">
        <f>AT3A_Schools_PS!A79</f>
        <v>70</v>
      </c>
      <c r="B79" s="316" t="str">
        <f>AT3A_Schools_PS!B79</f>
        <v>70-SULTANPUR</v>
      </c>
      <c r="C79" s="316">
        <v>0</v>
      </c>
      <c r="D79" s="316">
        <v>1</v>
      </c>
      <c r="E79" s="316">
        <v>2</v>
      </c>
      <c r="F79" s="316"/>
      <c r="G79" s="316">
        <v>6</v>
      </c>
      <c r="H79" s="314">
        <f t="shared" si="1"/>
        <v>9</v>
      </c>
      <c r="I79" s="316">
        <v>0</v>
      </c>
      <c r="J79" s="316">
        <v>1</v>
      </c>
      <c r="K79" s="316">
        <v>2</v>
      </c>
      <c r="L79" s="316"/>
      <c r="M79" s="316">
        <v>6</v>
      </c>
      <c r="N79" s="314">
        <f t="shared" si="2"/>
        <v>9</v>
      </c>
      <c r="O79" s="314">
        <f t="shared" si="3"/>
        <v>0</v>
      </c>
      <c r="P79" s="323"/>
    </row>
    <row r="80" spans="1:16" s="313" customFormat="1" ht="12.75" x14ac:dyDescent="0.2">
      <c r="A80" s="316">
        <f>AT3A_Schools_PS!A80</f>
        <v>71</v>
      </c>
      <c r="B80" s="316" t="str">
        <f>AT3A_Schools_PS!B80</f>
        <v>71-UNNAO</v>
      </c>
      <c r="C80" s="316">
        <v>0</v>
      </c>
      <c r="D80" s="316">
        <v>1</v>
      </c>
      <c r="E80" s="316">
        <v>1</v>
      </c>
      <c r="F80" s="316"/>
      <c r="G80" s="316">
        <v>0</v>
      </c>
      <c r="H80" s="314">
        <f t="shared" si="1"/>
        <v>2</v>
      </c>
      <c r="I80" s="316">
        <v>0</v>
      </c>
      <c r="J80" s="316">
        <v>1</v>
      </c>
      <c r="K80" s="316">
        <v>1</v>
      </c>
      <c r="L80" s="316"/>
      <c r="M80" s="316">
        <v>0</v>
      </c>
      <c r="N80" s="314">
        <f t="shared" si="2"/>
        <v>2</v>
      </c>
      <c r="O80" s="314">
        <f t="shared" si="3"/>
        <v>0</v>
      </c>
      <c r="P80" s="323"/>
    </row>
    <row r="81" spans="1:16" s="313" customFormat="1" ht="12.75" x14ac:dyDescent="0.2">
      <c r="A81" s="316">
        <f>AT3A_Schools_PS!A81</f>
        <v>72</v>
      </c>
      <c r="B81" s="316" t="str">
        <f>AT3A_Schools_PS!B81</f>
        <v>72-VARANASI</v>
      </c>
      <c r="C81" s="316">
        <v>3</v>
      </c>
      <c r="D81" s="316">
        <v>0</v>
      </c>
      <c r="E81" s="316">
        <v>46</v>
      </c>
      <c r="F81" s="316"/>
      <c r="G81" s="316">
        <v>20</v>
      </c>
      <c r="H81" s="314">
        <f t="shared" si="1"/>
        <v>69</v>
      </c>
      <c r="I81" s="316">
        <v>3</v>
      </c>
      <c r="J81" s="316">
        <v>0</v>
      </c>
      <c r="K81" s="316">
        <v>46</v>
      </c>
      <c r="L81" s="316"/>
      <c r="M81" s="316">
        <v>20</v>
      </c>
      <c r="N81" s="314">
        <f t="shared" si="2"/>
        <v>69</v>
      </c>
      <c r="O81" s="314">
        <f t="shared" si="3"/>
        <v>0</v>
      </c>
      <c r="P81" s="323"/>
    </row>
    <row r="82" spans="1:16" s="313" customFormat="1" ht="12.75" x14ac:dyDescent="0.2">
      <c r="A82" s="316">
        <f>AT3A_Schools_PS!A82</f>
        <v>73</v>
      </c>
      <c r="B82" s="316" t="str">
        <f>AT3A_Schools_PS!B82</f>
        <v>73-SAMBHAL</v>
      </c>
      <c r="C82" s="316">
        <v>1</v>
      </c>
      <c r="D82" s="316">
        <v>0</v>
      </c>
      <c r="E82" s="316">
        <v>5</v>
      </c>
      <c r="F82" s="316"/>
      <c r="G82" s="316">
        <v>0</v>
      </c>
      <c r="H82" s="314">
        <f t="shared" si="1"/>
        <v>6</v>
      </c>
      <c r="I82" s="316">
        <v>1</v>
      </c>
      <c r="J82" s="316">
        <v>0</v>
      </c>
      <c r="K82" s="316">
        <v>5</v>
      </c>
      <c r="L82" s="316"/>
      <c r="M82" s="316">
        <v>0</v>
      </c>
      <c r="N82" s="314">
        <f t="shared" si="2"/>
        <v>6</v>
      </c>
      <c r="O82" s="314">
        <f t="shared" si="3"/>
        <v>0</v>
      </c>
      <c r="P82" s="323"/>
    </row>
    <row r="83" spans="1:16" s="313" customFormat="1" ht="12.75" x14ac:dyDescent="0.2">
      <c r="A83" s="316">
        <f>AT3A_Schools_PS!A83</f>
        <v>74</v>
      </c>
      <c r="B83" s="316" t="str">
        <f>AT3A_Schools_PS!B83</f>
        <v>74-HAPUR</v>
      </c>
      <c r="C83" s="316">
        <v>2</v>
      </c>
      <c r="D83" s="316">
        <v>0</v>
      </c>
      <c r="E83" s="316">
        <v>6</v>
      </c>
      <c r="F83" s="316"/>
      <c r="G83" s="316">
        <v>0</v>
      </c>
      <c r="H83" s="314">
        <f t="shared" si="1"/>
        <v>8</v>
      </c>
      <c r="I83" s="316">
        <v>2</v>
      </c>
      <c r="J83" s="316">
        <v>0</v>
      </c>
      <c r="K83" s="316">
        <v>6</v>
      </c>
      <c r="L83" s="316"/>
      <c r="M83" s="316">
        <v>0</v>
      </c>
      <c r="N83" s="314">
        <f t="shared" si="2"/>
        <v>8</v>
      </c>
      <c r="O83" s="314">
        <f t="shared" si="3"/>
        <v>0</v>
      </c>
      <c r="P83" s="323"/>
    </row>
    <row r="84" spans="1:16" s="313" customFormat="1" ht="12.75" x14ac:dyDescent="0.2">
      <c r="A84" s="316">
        <f>AT3A_Schools_PS!A84</f>
        <v>75</v>
      </c>
      <c r="B84" s="316" t="str">
        <f>AT3A_Schools_PS!B84</f>
        <v>75-SHAMLI</v>
      </c>
      <c r="C84" s="316">
        <v>0</v>
      </c>
      <c r="D84" s="316">
        <v>1</v>
      </c>
      <c r="E84" s="316">
        <v>3</v>
      </c>
      <c r="F84" s="316"/>
      <c r="G84" s="316">
        <v>0</v>
      </c>
      <c r="H84" s="314">
        <f t="shared" si="1"/>
        <v>4</v>
      </c>
      <c r="I84" s="316">
        <v>0</v>
      </c>
      <c r="J84" s="316">
        <v>1</v>
      </c>
      <c r="K84" s="316">
        <v>3</v>
      </c>
      <c r="L84" s="316"/>
      <c r="M84" s="316">
        <v>0</v>
      </c>
      <c r="N84" s="314">
        <f t="shared" si="2"/>
        <v>4</v>
      </c>
      <c r="O84" s="314">
        <f t="shared" si="3"/>
        <v>0</v>
      </c>
      <c r="P84" s="323"/>
    </row>
    <row r="85" spans="1:16" s="313" customFormat="1" ht="12.75" x14ac:dyDescent="0.2">
      <c r="A85" s="311" t="s">
        <v>245</v>
      </c>
      <c r="B85" s="311"/>
      <c r="C85" s="311"/>
      <c r="D85" s="311"/>
      <c r="E85" s="311"/>
      <c r="F85" s="311"/>
      <c r="G85" s="311"/>
      <c r="H85" s="311"/>
      <c r="I85" s="311"/>
      <c r="J85" s="311"/>
      <c r="K85" s="311"/>
      <c r="L85" s="311"/>
      <c r="M85" s="311"/>
      <c r="N85" s="311"/>
      <c r="O85" s="311"/>
      <c r="P85" s="311"/>
    </row>
    <row r="86" spans="1:16" s="313" customFormat="1" ht="12.75" x14ac:dyDescent="0.2">
      <c r="A86" s="311" t="s">
        <v>246</v>
      </c>
      <c r="B86" s="311"/>
      <c r="C86" s="311"/>
      <c r="D86" s="311"/>
      <c r="E86" s="311"/>
      <c r="F86" s="311"/>
      <c r="G86" s="311"/>
      <c r="H86" s="311"/>
      <c r="I86" s="311"/>
      <c r="J86" s="311"/>
      <c r="K86" s="311"/>
      <c r="L86" s="311"/>
      <c r="M86" s="311"/>
      <c r="N86" s="311"/>
      <c r="O86" s="311"/>
      <c r="P86" s="311"/>
    </row>
    <row r="87" spans="1:16" s="313" customFormat="1" ht="12.75" x14ac:dyDescent="0.2">
      <c r="A87" s="311" t="s">
        <v>247</v>
      </c>
      <c r="B87" s="311"/>
      <c r="C87" s="311"/>
      <c r="D87" s="311"/>
      <c r="E87" s="311"/>
      <c r="F87" s="311"/>
      <c r="G87" s="311"/>
      <c r="H87" s="311"/>
      <c r="I87" s="311"/>
      <c r="J87" s="311"/>
      <c r="K87" s="311"/>
      <c r="L87" s="311"/>
      <c r="M87" s="311"/>
      <c r="N87" s="311"/>
      <c r="O87" s="311"/>
      <c r="P87" s="311"/>
    </row>
    <row r="88" spans="1:16" s="313" customFormat="1" ht="12.75" x14ac:dyDescent="0.2">
      <c r="A88" s="311" t="s">
        <v>248</v>
      </c>
      <c r="B88" s="311"/>
      <c r="C88" s="311"/>
      <c r="D88" s="311"/>
      <c r="E88" s="311"/>
      <c r="F88" s="311"/>
      <c r="G88" s="311"/>
      <c r="H88" s="311"/>
      <c r="I88" s="311"/>
      <c r="J88" s="311"/>
      <c r="K88" s="311"/>
      <c r="L88" s="311"/>
      <c r="M88" s="311"/>
      <c r="N88" s="311"/>
      <c r="O88" s="311"/>
      <c r="P88" s="311"/>
    </row>
    <row r="89" spans="1:16" s="313" customFormat="1" ht="12.75" x14ac:dyDescent="0.2">
      <c r="A89" s="311" t="s">
        <v>249</v>
      </c>
      <c r="B89" s="311"/>
      <c r="C89" s="311"/>
      <c r="D89" s="311"/>
      <c r="E89" s="311"/>
      <c r="F89" s="311"/>
      <c r="G89" s="311"/>
      <c r="H89" s="311"/>
      <c r="I89" s="311"/>
      <c r="J89" s="311"/>
      <c r="K89" s="311"/>
      <c r="L89" s="311"/>
      <c r="M89" s="311"/>
      <c r="N89" s="311"/>
      <c r="O89" s="311"/>
      <c r="P89" s="311"/>
    </row>
    <row r="90" spans="1:16" s="313" customFormat="1" ht="12.75" x14ac:dyDescent="0.2"/>
    <row r="91" spans="1:16" s="313" customFormat="1" ht="12.75" x14ac:dyDescent="0.2">
      <c r="A91" s="222" t="str">
        <f>'AT-1'!A46</f>
        <v>Date:</v>
      </c>
      <c r="L91" s="320"/>
      <c r="M91" s="320"/>
      <c r="N91" s="320" t="str">
        <f>'AT-1'!J46</f>
        <v>(Signature)</v>
      </c>
    </row>
    <row r="92" spans="1:16" s="313" customFormat="1" ht="12.75" x14ac:dyDescent="0.2">
      <c r="A92" s="222" t="str">
        <f>'AT-1'!A47</f>
        <v>Place: LUCKNOW</v>
      </c>
      <c r="L92" s="320"/>
      <c r="M92" s="320"/>
      <c r="N92" s="320" t="str">
        <f>'AT-1'!J47</f>
        <v>Secretary Basic Education Department</v>
      </c>
    </row>
    <row r="93" spans="1:16" s="313" customFormat="1" ht="12.75" x14ac:dyDescent="0.2">
      <c r="L93" s="320"/>
      <c r="M93" s="320" t="str">
        <f>'AT-1'!I48</f>
        <v>Seal:</v>
      </c>
      <c r="N93" s="320"/>
    </row>
  </sheetData>
  <mergeCells count="10">
    <mergeCell ref="A3:P3"/>
    <mergeCell ref="A4:P4"/>
    <mergeCell ref="A2:P2"/>
    <mergeCell ref="E1:K1"/>
    <mergeCell ref="I6:N6"/>
    <mergeCell ref="B6:B7"/>
    <mergeCell ref="A6:A7"/>
    <mergeCell ref="O6:O7"/>
    <mergeCell ref="P6:P7"/>
    <mergeCell ref="C6:H6"/>
  </mergeCells>
  <printOptions horizontalCentered="1"/>
  <pageMargins left="0.59055118110236227" right="0.59055118110236227" top="0.78740157480314965" bottom="0.59055118110236227" header="0.78740157480314965" footer="0.39370078740157483"/>
  <pageSetup paperSize="9" scale="91" fitToHeight="0" pageOrder="overThenDown" orientation="landscape" cellComments="atEnd" r:id="rId1"/>
  <headerFooter>
    <oddFooter>&amp;R&amp;P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Y96"/>
  <sheetViews>
    <sheetView view="pageBreakPreview" zoomScaleSheetLayoutView="100" workbookViewId="0">
      <pane xSplit="2" ySplit="9" topLeftCell="C94"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5.75" customHeight="1" x14ac:dyDescent="0.2"/>
  <cols>
    <col min="1" max="1" width="6.42578125" style="304" customWidth="1"/>
    <col min="2" max="2" width="21.7109375" style="304" bestFit="1" customWidth="1"/>
    <col min="3" max="3" width="5.7109375" style="304" bestFit="1" customWidth="1"/>
    <col min="4" max="5" width="8.140625" style="304" bestFit="1" customWidth="1"/>
    <col min="6" max="6" width="4.7109375" style="304" bestFit="1" customWidth="1"/>
    <col min="7" max="7" width="10.7109375" style="304" bestFit="1" customWidth="1"/>
    <col min="8" max="8" width="11.7109375" style="304" bestFit="1" customWidth="1"/>
    <col min="9" max="9" width="5.7109375" style="304" bestFit="1" customWidth="1"/>
    <col min="10" max="11" width="8.140625" style="304" bestFit="1" customWidth="1"/>
    <col min="12" max="12" width="4.7109375" style="304" bestFit="1" customWidth="1"/>
    <col min="13" max="13" width="10" style="304" customWidth="1"/>
    <col min="14" max="14" width="13.28515625" style="304" customWidth="1"/>
    <col min="15" max="15" width="9.5703125" style="304" customWidth="1"/>
    <col min="16" max="16" width="11.7109375" style="304" customWidth="1"/>
    <col min="17" max="16384" width="14.42578125" style="304"/>
  </cols>
  <sheetData>
    <row r="1" spans="1:25" s="313" customFormat="1" ht="12.75" x14ac:dyDescent="0.2">
      <c r="A1" s="311"/>
      <c r="B1" s="311"/>
      <c r="C1" s="311"/>
      <c r="D1" s="311"/>
      <c r="E1" s="595"/>
      <c r="F1" s="595"/>
      <c r="G1" s="595"/>
      <c r="H1" s="595"/>
      <c r="I1" s="595"/>
      <c r="J1" s="595"/>
      <c r="K1" s="595"/>
      <c r="L1" s="311"/>
      <c r="M1" s="311"/>
      <c r="N1" s="311"/>
      <c r="O1" s="311"/>
      <c r="P1" s="312" t="s">
        <v>250</v>
      </c>
    </row>
    <row r="2" spans="1:25" s="313" customFormat="1" ht="12.75" x14ac:dyDescent="0.2">
      <c r="A2" s="594" t="str">
        <f>'AT-1'!A2</f>
        <v>[Mid Day Meal Scheme, U.P.]</v>
      </c>
      <c r="B2" s="595"/>
      <c r="C2" s="595"/>
      <c r="D2" s="595"/>
      <c r="E2" s="595"/>
      <c r="F2" s="595"/>
      <c r="G2" s="595"/>
      <c r="H2" s="595"/>
      <c r="I2" s="595"/>
      <c r="J2" s="595"/>
      <c r="K2" s="595"/>
      <c r="L2" s="595"/>
      <c r="M2" s="595"/>
      <c r="N2" s="595"/>
      <c r="O2" s="595"/>
      <c r="P2" s="595"/>
    </row>
    <row r="3" spans="1:25" s="313" customFormat="1" ht="23.25" x14ac:dyDescent="0.2">
      <c r="A3" s="597" t="str">
        <f>'AT-1'!A3</f>
        <v>Annual Work Plan and Budget 2018-19</v>
      </c>
      <c r="B3" s="595"/>
      <c r="C3" s="595"/>
      <c r="D3" s="595"/>
      <c r="E3" s="595"/>
      <c r="F3" s="595"/>
      <c r="G3" s="595"/>
      <c r="H3" s="595"/>
      <c r="I3" s="595"/>
      <c r="J3" s="595"/>
      <c r="K3" s="595"/>
      <c r="L3" s="595"/>
      <c r="M3" s="595"/>
      <c r="N3" s="595"/>
      <c r="O3" s="595"/>
      <c r="P3" s="595"/>
    </row>
    <row r="4" spans="1:25" s="313" customFormat="1" ht="12.75" x14ac:dyDescent="0.2">
      <c r="A4" s="602" t="s">
        <v>251</v>
      </c>
      <c r="B4" s="595"/>
      <c r="C4" s="595"/>
      <c r="D4" s="595"/>
      <c r="E4" s="595"/>
      <c r="F4" s="595"/>
      <c r="G4" s="595"/>
      <c r="H4" s="595"/>
      <c r="I4" s="595"/>
      <c r="J4" s="595"/>
      <c r="K4" s="595"/>
      <c r="L4" s="595"/>
      <c r="M4" s="595"/>
      <c r="N4" s="595"/>
      <c r="O4" s="595"/>
      <c r="P4" s="595"/>
    </row>
    <row r="5" spans="1:25" s="313" customFormat="1" ht="12.75" x14ac:dyDescent="0.2">
      <c r="A5" s="321" t="str">
        <f>'AT-1'!A5</f>
        <v>State: UTTAR PRADESH</v>
      </c>
      <c r="B5" s="311"/>
      <c r="C5" s="311"/>
      <c r="D5" s="311"/>
      <c r="E5" s="311"/>
      <c r="F5" s="311"/>
      <c r="G5" s="311"/>
      <c r="H5" s="311"/>
      <c r="I5" s="311"/>
      <c r="J5" s="311"/>
      <c r="K5" s="311"/>
      <c r="L5" s="311"/>
      <c r="M5" s="311"/>
      <c r="N5" s="311"/>
      <c r="O5" s="311"/>
      <c r="P5" s="322" t="str">
        <f>AT_2A_fundflow!U5</f>
        <v>(For the Period 01.04.17 to 31.03.18)</v>
      </c>
    </row>
    <row r="6" spans="1:25" s="313" customFormat="1" ht="15.75" customHeight="1" x14ac:dyDescent="0.2">
      <c r="A6" s="603" t="s">
        <v>91</v>
      </c>
      <c r="B6" s="603" t="s">
        <v>99</v>
      </c>
      <c r="C6" s="605" t="s">
        <v>155</v>
      </c>
      <c r="D6" s="606"/>
      <c r="E6" s="606"/>
      <c r="F6" s="606"/>
      <c r="G6" s="606"/>
      <c r="H6" s="607"/>
      <c r="I6" s="605" t="s">
        <v>156</v>
      </c>
      <c r="J6" s="606"/>
      <c r="K6" s="606"/>
      <c r="L6" s="606"/>
      <c r="M6" s="606"/>
      <c r="N6" s="607"/>
      <c r="O6" s="603" t="s">
        <v>157</v>
      </c>
      <c r="P6" s="603" t="s">
        <v>158</v>
      </c>
      <c r="Q6" s="309"/>
      <c r="R6" s="309"/>
      <c r="S6" s="309"/>
      <c r="T6" s="309"/>
      <c r="U6" s="309"/>
      <c r="V6" s="309"/>
      <c r="W6" s="309"/>
      <c r="X6" s="309"/>
      <c r="Y6" s="309"/>
    </row>
    <row r="7" spans="1:25" s="313" customFormat="1" ht="57" customHeight="1" x14ac:dyDescent="0.2">
      <c r="A7" s="604"/>
      <c r="B7" s="604"/>
      <c r="C7" s="310" t="s">
        <v>159</v>
      </c>
      <c r="D7" s="310" t="s">
        <v>160</v>
      </c>
      <c r="E7" s="310" t="s">
        <v>161</v>
      </c>
      <c r="F7" s="326" t="s">
        <v>114</v>
      </c>
      <c r="G7" s="310" t="s">
        <v>163</v>
      </c>
      <c r="H7" s="310" t="s">
        <v>164</v>
      </c>
      <c r="I7" s="310" t="s">
        <v>159</v>
      </c>
      <c r="J7" s="310" t="s">
        <v>160</v>
      </c>
      <c r="K7" s="310" t="s">
        <v>161</v>
      </c>
      <c r="L7" s="326" t="s">
        <v>114</v>
      </c>
      <c r="M7" s="310" t="s">
        <v>163</v>
      </c>
      <c r="N7" s="310" t="s">
        <v>165</v>
      </c>
      <c r="O7" s="604"/>
      <c r="P7" s="604"/>
      <c r="Q7" s="309"/>
      <c r="R7" s="309"/>
      <c r="S7" s="309"/>
      <c r="T7" s="309"/>
      <c r="U7" s="309"/>
      <c r="V7" s="309"/>
      <c r="W7" s="309"/>
      <c r="X7" s="309"/>
      <c r="Y7" s="309"/>
    </row>
    <row r="8" spans="1:25" s="313" customFormat="1" ht="15.75" customHeight="1" x14ac:dyDescent="0.2">
      <c r="A8" s="310">
        <v>1</v>
      </c>
      <c r="B8" s="310">
        <v>2</v>
      </c>
      <c r="C8" s="310">
        <v>3</v>
      </c>
      <c r="D8" s="310">
        <v>4</v>
      </c>
      <c r="E8" s="310">
        <v>5</v>
      </c>
      <c r="F8" s="310">
        <v>6</v>
      </c>
      <c r="G8" s="310">
        <v>7</v>
      </c>
      <c r="H8" s="310">
        <v>8</v>
      </c>
      <c r="I8" s="310">
        <v>9</v>
      </c>
      <c r="J8" s="310">
        <v>10</v>
      </c>
      <c r="K8" s="310">
        <v>11</v>
      </c>
      <c r="L8" s="310">
        <v>12</v>
      </c>
      <c r="M8" s="310">
        <v>13</v>
      </c>
      <c r="N8" s="310">
        <v>14</v>
      </c>
      <c r="O8" s="310">
        <v>15</v>
      </c>
      <c r="P8" s="310">
        <v>16</v>
      </c>
      <c r="Q8" s="309"/>
      <c r="R8" s="309"/>
      <c r="S8" s="309"/>
      <c r="T8" s="309"/>
      <c r="U8" s="309"/>
      <c r="V8" s="309"/>
      <c r="W8" s="309"/>
      <c r="X8" s="309"/>
      <c r="Y8" s="309"/>
    </row>
    <row r="9" spans="1:25" s="313" customFormat="1" ht="12.75" x14ac:dyDescent="0.2">
      <c r="A9" s="314"/>
      <c r="B9" s="314" t="s">
        <v>32</v>
      </c>
      <c r="C9" s="314">
        <f>SUM(C10:C84)</f>
        <v>396</v>
      </c>
      <c r="D9" s="314">
        <f t="shared" ref="D9:O9" si="0">SUM(D10:D84)</f>
        <v>45612</v>
      </c>
      <c r="E9" s="314">
        <f t="shared" si="0"/>
        <v>7019</v>
      </c>
      <c r="F9" s="314">
        <f t="shared" si="0"/>
        <v>0</v>
      </c>
      <c r="G9" s="314">
        <f t="shared" si="0"/>
        <v>46</v>
      </c>
      <c r="H9" s="314">
        <f t="shared" si="0"/>
        <v>53073</v>
      </c>
      <c r="I9" s="314">
        <f t="shared" si="0"/>
        <v>347</v>
      </c>
      <c r="J9" s="314">
        <f t="shared" si="0"/>
        <v>45607</v>
      </c>
      <c r="K9" s="314">
        <f t="shared" si="0"/>
        <v>6585</v>
      </c>
      <c r="L9" s="314">
        <f t="shared" si="0"/>
        <v>0</v>
      </c>
      <c r="M9" s="314">
        <f t="shared" si="0"/>
        <v>20</v>
      </c>
      <c r="N9" s="314">
        <f t="shared" si="0"/>
        <v>52559</v>
      </c>
      <c r="O9" s="314">
        <f t="shared" si="0"/>
        <v>514</v>
      </c>
      <c r="P9" s="314"/>
      <c r="Q9" s="222"/>
      <c r="R9" s="222"/>
      <c r="S9" s="222"/>
      <c r="T9" s="222"/>
      <c r="U9" s="222"/>
      <c r="V9" s="222"/>
      <c r="W9" s="222"/>
      <c r="X9" s="222"/>
      <c r="Y9" s="222"/>
    </row>
    <row r="10" spans="1:25" s="313" customFormat="1" ht="12.75" x14ac:dyDescent="0.2">
      <c r="A10" s="316">
        <f>AT3A_Schools_PS!A10</f>
        <v>1</v>
      </c>
      <c r="B10" s="316" t="str">
        <f>AT3A_Schools_PS!B10</f>
        <v>01-AGRA</v>
      </c>
      <c r="C10" s="316">
        <v>10</v>
      </c>
      <c r="D10" s="316">
        <v>870</v>
      </c>
      <c r="E10" s="316">
        <v>121</v>
      </c>
      <c r="F10" s="316"/>
      <c r="G10" s="316">
        <v>0</v>
      </c>
      <c r="H10" s="314">
        <f t="shared" ref="H10:H84" si="1">SUM(C10:G10)</f>
        <v>1001</v>
      </c>
      <c r="I10" s="316">
        <v>1</v>
      </c>
      <c r="J10" s="316">
        <v>868</v>
      </c>
      <c r="K10" s="316">
        <v>46</v>
      </c>
      <c r="L10" s="316"/>
      <c r="M10" s="316">
        <v>0</v>
      </c>
      <c r="N10" s="314">
        <f t="shared" ref="N10:N84" si="2">SUM(I10:M10)</f>
        <v>915</v>
      </c>
      <c r="O10" s="314">
        <f t="shared" ref="O10:O84" si="3">H10-N10</f>
        <v>86</v>
      </c>
      <c r="P10" s="323"/>
    </row>
    <row r="11" spans="1:25" s="313" customFormat="1" ht="12.75" x14ac:dyDescent="0.2">
      <c r="A11" s="316">
        <f>AT3A_Schools_PS!A11</f>
        <v>2</v>
      </c>
      <c r="B11" s="316" t="str">
        <f>AT3A_Schools_PS!B11</f>
        <v>02-ALIGARH</v>
      </c>
      <c r="C11" s="316">
        <v>16</v>
      </c>
      <c r="D11" s="316">
        <v>734</v>
      </c>
      <c r="E11" s="316">
        <v>121</v>
      </c>
      <c r="F11" s="316"/>
      <c r="G11" s="316">
        <v>0</v>
      </c>
      <c r="H11" s="314">
        <f t="shared" si="1"/>
        <v>871</v>
      </c>
      <c r="I11" s="316">
        <v>10</v>
      </c>
      <c r="J11" s="316">
        <v>734</v>
      </c>
      <c r="K11" s="316">
        <v>117</v>
      </c>
      <c r="L11" s="316"/>
      <c r="M11" s="316">
        <v>0</v>
      </c>
      <c r="N11" s="314">
        <f t="shared" si="2"/>
        <v>861</v>
      </c>
      <c r="O11" s="314">
        <f t="shared" si="3"/>
        <v>10</v>
      </c>
      <c r="P11" s="323"/>
    </row>
    <row r="12" spans="1:25" s="313" customFormat="1" ht="12.75" x14ac:dyDescent="0.2">
      <c r="A12" s="316">
        <f>AT3A_Schools_PS!A12</f>
        <v>3</v>
      </c>
      <c r="B12" s="316" t="str">
        <f>AT3A_Schools_PS!B12</f>
        <v>03-ALLAHABAD</v>
      </c>
      <c r="C12" s="316">
        <v>8</v>
      </c>
      <c r="D12" s="316">
        <v>1000</v>
      </c>
      <c r="E12" s="316">
        <v>244</v>
      </c>
      <c r="F12" s="316"/>
      <c r="G12" s="316">
        <v>0</v>
      </c>
      <c r="H12" s="314">
        <f t="shared" si="1"/>
        <v>1252</v>
      </c>
      <c r="I12" s="316">
        <v>8</v>
      </c>
      <c r="J12" s="316">
        <v>1000</v>
      </c>
      <c r="K12" s="316">
        <v>239</v>
      </c>
      <c r="L12" s="316"/>
      <c r="M12" s="316">
        <v>0</v>
      </c>
      <c r="N12" s="314">
        <f t="shared" si="2"/>
        <v>1247</v>
      </c>
      <c r="O12" s="314">
        <f t="shared" si="3"/>
        <v>5</v>
      </c>
      <c r="P12" s="323"/>
    </row>
    <row r="13" spans="1:25" s="313" customFormat="1" ht="12.75" x14ac:dyDescent="0.2">
      <c r="A13" s="316">
        <f>AT3A_Schools_PS!A13</f>
        <v>4</v>
      </c>
      <c r="B13" s="316" t="str">
        <f>AT3A_Schools_PS!B13</f>
        <v>04-AMBEDKAR NAGAR</v>
      </c>
      <c r="C13" s="316">
        <v>1</v>
      </c>
      <c r="D13" s="316">
        <v>520</v>
      </c>
      <c r="E13" s="316">
        <v>157</v>
      </c>
      <c r="F13" s="316"/>
      <c r="G13" s="316">
        <v>0</v>
      </c>
      <c r="H13" s="314">
        <f t="shared" si="1"/>
        <v>678</v>
      </c>
      <c r="I13" s="316">
        <v>1</v>
      </c>
      <c r="J13" s="316">
        <v>520</v>
      </c>
      <c r="K13" s="316">
        <v>157</v>
      </c>
      <c r="L13" s="316"/>
      <c r="M13" s="316">
        <v>0</v>
      </c>
      <c r="N13" s="314">
        <f t="shared" si="2"/>
        <v>678</v>
      </c>
      <c r="O13" s="314">
        <f t="shared" si="3"/>
        <v>0</v>
      </c>
      <c r="P13" s="323"/>
    </row>
    <row r="14" spans="1:25" s="313" customFormat="1" ht="12.75" x14ac:dyDescent="0.2">
      <c r="A14" s="316">
        <f>AT3A_Schools_PS!A14</f>
        <v>5</v>
      </c>
      <c r="B14" s="316" t="str">
        <f>AT3A_Schools_PS!B14</f>
        <v>05-AURAIYA</v>
      </c>
      <c r="C14" s="316">
        <v>1</v>
      </c>
      <c r="D14" s="316">
        <v>453</v>
      </c>
      <c r="E14" s="316">
        <v>107</v>
      </c>
      <c r="F14" s="316"/>
      <c r="G14" s="316">
        <v>0</v>
      </c>
      <c r="H14" s="314">
        <f t="shared" si="1"/>
        <v>561</v>
      </c>
      <c r="I14" s="316">
        <v>1</v>
      </c>
      <c r="J14" s="316">
        <v>453</v>
      </c>
      <c r="K14" s="316">
        <v>107</v>
      </c>
      <c r="L14" s="316"/>
      <c r="M14" s="316">
        <v>0</v>
      </c>
      <c r="N14" s="314">
        <f t="shared" si="2"/>
        <v>561</v>
      </c>
      <c r="O14" s="314">
        <f t="shared" si="3"/>
        <v>0</v>
      </c>
      <c r="P14" s="323"/>
    </row>
    <row r="15" spans="1:25" s="313" customFormat="1" ht="12.75" x14ac:dyDescent="0.2">
      <c r="A15" s="316">
        <f>AT3A_Schools_PS!A15</f>
        <v>6</v>
      </c>
      <c r="B15" s="316" t="str">
        <f>AT3A_Schools_PS!B15</f>
        <v>06-AZAMGARH</v>
      </c>
      <c r="C15" s="316">
        <v>15</v>
      </c>
      <c r="D15" s="316">
        <v>982</v>
      </c>
      <c r="E15" s="316">
        <v>207</v>
      </c>
      <c r="F15" s="316"/>
      <c r="G15" s="316">
        <v>12</v>
      </c>
      <c r="H15" s="314">
        <f t="shared" si="1"/>
        <v>1216</v>
      </c>
      <c r="I15" s="316">
        <v>4</v>
      </c>
      <c r="J15" s="316">
        <v>982</v>
      </c>
      <c r="K15" s="316">
        <v>197</v>
      </c>
      <c r="L15" s="316"/>
      <c r="M15" s="316">
        <v>12</v>
      </c>
      <c r="N15" s="314">
        <f t="shared" si="2"/>
        <v>1195</v>
      </c>
      <c r="O15" s="314">
        <f t="shared" si="3"/>
        <v>21</v>
      </c>
      <c r="P15" s="323"/>
    </row>
    <row r="16" spans="1:25" s="313" customFormat="1" ht="12.75" x14ac:dyDescent="0.2">
      <c r="A16" s="316">
        <f>AT3A_Schools_PS!A16</f>
        <v>7</v>
      </c>
      <c r="B16" s="316" t="str">
        <f>AT3A_Schools_PS!B16</f>
        <v>07-BADAUN</v>
      </c>
      <c r="C16" s="316">
        <v>8</v>
      </c>
      <c r="D16" s="316">
        <v>656</v>
      </c>
      <c r="E16" s="316">
        <v>60</v>
      </c>
      <c r="F16" s="316"/>
      <c r="G16" s="316">
        <v>0</v>
      </c>
      <c r="H16" s="314">
        <f t="shared" si="1"/>
        <v>724</v>
      </c>
      <c r="I16" s="316">
        <v>8</v>
      </c>
      <c r="J16" s="316">
        <v>656</v>
      </c>
      <c r="K16" s="316">
        <v>60</v>
      </c>
      <c r="L16" s="316"/>
      <c r="M16" s="316">
        <v>0</v>
      </c>
      <c r="N16" s="314">
        <f t="shared" si="2"/>
        <v>724</v>
      </c>
      <c r="O16" s="314">
        <f t="shared" si="3"/>
        <v>0</v>
      </c>
      <c r="P16" s="323"/>
    </row>
    <row r="17" spans="1:16" s="313" customFormat="1" ht="12.75" x14ac:dyDescent="0.2">
      <c r="A17" s="316">
        <f>AT3A_Schools_PS!A17</f>
        <v>8</v>
      </c>
      <c r="B17" s="316" t="str">
        <f>AT3A_Schools_PS!B17</f>
        <v>08-BAGHPAT</v>
      </c>
      <c r="C17" s="316">
        <v>5</v>
      </c>
      <c r="D17" s="316">
        <v>182</v>
      </c>
      <c r="E17" s="316">
        <v>94</v>
      </c>
      <c r="F17" s="316"/>
      <c r="G17" s="316">
        <v>0</v>
      </c>
      <c r="H17" s="314">
        <f t="shared" si="1"/>
        <v>281</v>
      </c>
      <c r="I17" s="316">
        <v>5</v>
      </c>
      <c r="J17" s="316">
        <v>182</v>
      </c>
      <c r="K17" s="316">
        <v>94</v>
      </c>
      <c r="L17" s="316"/>
      <c r="M17" s="316">
        <v>0</v>
      </c>
      <c r="N17" s="314">
        <f t="shared" si="2"/>
        <v>281</v>
      </c>
      <c r="O17" s="314">
        <f t="shared" si="3"/>
        <v>0</v>
      </c>
      <c r="P17" s="323"/>
    </row>
    <row r="18" spans="1:16" s="313" customFormat="1" ht="12.75" x14ac:dyDescent="0.2">
      <c r="A18" s="316">
        <f>AT3A_Schools_PS!A18</f>
        <v>9</v>
      </c>
      <c r="B18" s="316" t="str">
        <f>AT3A_Schools_PS!B18</f>
        <v>09-BAHRAICH</v>
      </c>
      <c r="C18" s="316">
        <v>6</v>
      </c>
      <c r="D18" s="316">
        <v>983</v>
      </c>
      <c r="E18" s="316">
        <v>41</v>
      </c>
      <c r="F18" s="316"/>
      <c r="G18" s="316">
        <v>0</v>
      </c>
      <c r="H18" s="314">
        <f t="shared" si="1"/>
        <v>1030</v>
      </c>
      <c r="I18" s="316">
        <v>6</v>
      </c>
      <c r="J18" s="316">
        <v>983</v>
      </c>
      <c r="K18" s="316">
        <v>40</v>
      </c>
      <c r="L18" s="316"/>
      <c r="M18" s="316">
        <v>0</v>
      </c>
      <c r="N18" s="314">
        <f t="shared" si="2"/>
        <v>1029</v>
      </c>
      <c r="O18" s="314">
        <f t="shared" si="3"/>
        <v>1</v>
      </c>
      <c r="P18" s="323"/>
    </row>
    <row r="19" spans="1:16" s="313" customFormat="1" ht="12.75" x14ac:dyDescent="0.2">
      <c r="A19" s="316">
        <f>AT3A_Schools_PS!A19</f>
        <v>10</v>
      </c>
      <c r="B19" s="316" t="str">
        <f>AT3A_Schools_PS!B19</f>
        <v>10-BALLIA</v>
      </c>
      <c r="C19" s="316">
        <v>8</v>
      </c>
      <c r="D19" s="316">
        <v>615</v>
      </c>
      <c r="E19" s="316">
        <v>208</v>
      </c>
      <c r="F19" s="316"/>
      <c r="G19" s="316">
        <v>0</v>
      </c>
      <c r="H19" s="314">
        <f t="shared" si="1"/>
        <v>831</v>
      </c>
      <c r="I19" s="316">
        <v>8</v>
      </c>
      <c r="J19" s="316">
        <v>615</v>
      </c>
      <c r="K19" s="316">
        <v>149</v>
      </c>
      <c r="L19" s="316"/>
      <c r="M19" s="316">
        <v>0</v>
      </c>
      <c r="N19" s="314">
        <f t="shared" si="2"/>
        <v>772</v>
      </c>
      <c r="O19" s="314">
        <f t="shared" si="3"/>
        <v>59</v>
      </c>
      <c r="P19" s="323"/>
    </row>
    <row r="20" spans="1:16" s="313" customFormat="1" ht="12.75" x14ac:dyDescent="0.2">
      <c r="A20" s="316">
        <f>AT3A_Schools_PS!A20</f>
        <v>11</v>
      </c>
      <c r="B20" s="316" t="str">
        <f>AT3A_Schools_PS!B20</f>
        <v>11-BALRAMPUR</v>
      </c>
      <c r="C20" s="316">
        <v>4</v>
      </c>
      <c r="D20" s="316">
        <v>646</v>
      </c>
      <c r="E20" s="316">
        <v>33</v>
      </c>
      <c r="F20" s="316"/>
      <c r="G20" s="316">
        <v>0</v>
      </c>
      <c r="H20" s="314">
        <f t="shared" si="1"/>
        <v>683</v>
      </c>
      <c r="I20" s="316">
        <v>4</v>
      </c>
      <c r="J20" s="316">
        <v>646</v>
      </c>
      <c r="K20" s="316">
        <v>33</v>
      </c>
      <c r="L20" s="316"/>
      <c r="M20" s="316">
        <v>0</v>
      </c>
      <c r="N20" s="314">
        <f t="shared" si="2"/>
        <v>683</v>
      </c>
      <c r="O20" s="314">
        <f t="shared" si="3"/>
        <v>0</v>
      </c>
      <c r="P20" s="323"/>
    </row>
    <row r="21" spans="1:16" s="313" customFormat="1" ht="12.75" x14ac:dyDescent="0.2">
      <c r="A21" s="316">
        <f>AT3A_Schools_PS!A21</f>
        <v>12</v>
      </c>
      <c r="B21" s="316" t="str">
        <f>AT3A_Schools_PS!B21</f>
        <v>12-BANDA</v>
      </c>
      <c r="C21" s="316">
        <v>11</v>
      </c>
      <c r="D21" s="316">
        <v>641</v>
      </c>
      <c r="E21" s="316">
        <v>48</v>
      </c>
      <c r="F21" s="316"/>
      <c r="G21" s="316">
        <v>0</v>
      </c>
      <c r="H21" s="314">
        <f t="shared" si="1"/>
        <v>700</v>
      </c>
      <c r="I21" s="316">
        <v>10</v>
      </c>
      <c r="J21" s="316">
        <v>641</v>
      </c>
      <c r="K21" s="316">
        <v>48</v>
      </c>
      <c r="L21" s="316"/>
      <c r="M21" s="316">
        <v>0</v>
      </c>
      <c r="N21" s="314">
        <f t="shared" si="2"/>
        <v>699</v>
      </c>
      <c r="O21" s="314">
        <f t="shared" si="3"/>
        <v>1</v>
      </c>
      <c r="P21" s="323"/>
    </row>
    <row r="22" spans="1:16" s="313" customFormat="1" ht="12.75" x14ac:dyDescent="0.2">
      <c r="A22" s="316">
        <f>AT3A_Schools_PS!A22</f>
        <v>13</v>
      </c>
      <c r="B22" s="316" t="str">
        <f>AT3A_Schools_PS!B22</f>
        <v>13-BARABANKI</v>
      </c>
      <c r="C22" s="316">
        <v>10</v>
      </c>
      <c r="D22" s="316">
        <v>845</v>
      </c>
      <c r="E22" s="316">
        <v>56</v>
      </c>
      <c r="F22" s="316"/>
      <c r="G22" s="316">
        <v>23</v>
      </c>
      <c r="H22" s="314">
        <f t="shared" si="1"/>
        <v>934</v>
      </c>
      <c r="I22" s="316">
        <v>10</v>
      </c>
      <c r="J22" s="316">
        <v>845</v>
      </c>
      <c r="K22" s="316">
        <v>56</v>
      </c>
      <c r="L22" s="316"/>
      <c r="M22" s="316">
        <v>0</v>
      </c>
      <c r="N22" s="314">
        <f t="shared" si="2"/>
        <v>911</v>
      </c>
      <c r="O22" s="314">
        <f t="shared" si="3"/>
        <v>23</v>
      </c>
      <c r="P22" s="323"/>
    </row>
    <row r="23" spans="1:16" s="313" customFormat="1" ht="12.75" x14ac:dyDescent="0.2">
      <c r="A23" s="316">
        <f>AT3A_Schools_PS!A23</f>
        <v>14</v>
      </c>
      <c r="B23" s="316" t="str">
        <f>AT3A_Schools_PS!B23</f>
        <v>14-BAREILY</v>
      </c>
      <c r="C23" s="316">
        <v>10</v>
      </c>
      <c r="D23" s="316">
        <v>795</v>
      </c>
      <c r="E23" s="316">
        <v>87</v>
      </c>
      <c r="F23" s="316"/>
      <c r="G23" s="316">
        <v>3</v>
      </c>
      <c r="H23" s="314">
        <f t="shared" si="1"/>
        <v>895</v>
      </c>
      <c r="I23" s="316">
        <v>10</v>
      </c>
      <c r="J23" s="316">
        <v>795</v>
      </c>
      <c r="K23" s="316">
        <v>87</v>
      </c>
      <c r="L23" s="316"/>
      <c r="M23" s="316">
        <v>1</v>
      </c>
      <c r="N23" s="314">
        <f t="shared" si="2"/>
        <v>893</v>
      </c>
      <c r="O23" s="314">
        <f t="shared" si="3"/>
        <v>2</v>
      </c>
      <c r="P23" s="323"/>
    </row>
    <row r="24" spans="1:16" s="313" customFormat="1" ht="12.75" x14ac:dyDescent="0.2">
      <c r="A24" s="316">
        <f>AT3A_Schools_PS!A24</f>
        <v>15</v>
      </c>
      <c r="B24" s="316" t="str">
        <f>AT3A_Schools_PS!B24</f>
        <v>15-BASTI</v>
      </c>
      <c r="C24" s="316">
        <v>4</v>
      </c>
      <c r="D24" s="316">
        <v>637</v>
      </c>
      <c r="E24" s="316">
        <v>135</v>
      </c>
      <c r="F24" s="316"/>
      <c r="G24" s="316">
        <v>0</v>
      </c>
      <c r="H24" s="314">
        <f t="shared" si="1"/>
        <v>776</v>
      </c>
      <c r="I24" s="316">
        <v>4</v>
      </c>
      <c r="J24" s="316">
        <v>637</v>
      </c>
      <c r="K24" s="316">
        <v>133</v>
      </c>
      <c r="L24" s="316"/>
      <c r="M24" s="316">
        <v>0</v>
      </c>
      <c r="N24" s="314">
        <f t="shared" si="2"/>
        <v>774</v>
      </c>
      <c r="O24" s="314">
        <f t="shared" si="3"/>
        <v>2</v>
      </c>
      <c r="P24" s="323"/>
    </row>
    <row r="25" spans="1:16" s="313" customFormat="1" ht="12.75" x14ac:dyDescent="0.2">
      <c r="A25" s="316">
        <f>AT3A_Schools_PS!A25</f>
        <v>16</v>
      </c>
      <c r="B25" s="316" t="str">
        <f>AT3A_Schools_PS!B25</f>
        <v>16-BHADOHI</v>
      </c>
      <c r="C25" s="316">
        <v>2</v>
      </c>
      <c r="D25" s="316">
        <v>364</v>
      </c>
      <c r="E25" s="316">
        <v>32</v>
      </c>
      <c r="F25" s="316"/>
      <c r="G25" s="316">
        <v>0</v>
      </c>
      <c r="H25" s="314">
        <f t="shared" si="1"/>
        <v>398</v>
      </c>
      <c r="I25" s="316">
        <v>2</v>
      </c>
      <c r="J25" s="316">
        <v>364</v>
      </c>
      <c r="K25" s="316">
        <v>32</v>
      </c>
      <c r="L25" s="316"/>
      <c r="M25" s="316">
        <v>0</v>
      </c>
      <c r="N25" s="314">
        <f t="shared" si="2"/>
        <v>398</v>
      </c>
      <c r="O25" s="314">
        <f t="shared" si="3"/>
        <v>0</v>
      </c>
      <c r="P25" s="323"/>
    </row>
    <row r="26" spans="1:16" s="313" customFormat="1" ht="12.75" x14ac:dyDescent="0.2">
      <c r="A26" s="316">
        <f>AT3A_Schools_PS!A26</f>
        <v>17</v>
      </c>
      <c r="B26" s="316" t="str">
        <f>AT3A_Schools_PS!B26</f>
        <v>17-BIJNOUR</v>
      </c>
      <c r="C26" s="316">
        <v>0</v>
      </c>
      <c r="D26" s="316">
        <v>765</v>
      </c>
      <c r="E26" s="316">
        <v>127</v>
      </c>
      <c r="F26" s="316"/>
      <c r="G26" s="316">
        <v>0</v>
      </c>
      <c r="H26" s="314">
        <f t="shared" si="1"/>
        <v>892</v>
      </c>
      <c r="I26" s="316">
        <v>0</v>
      </c>
      <c r="J26" s="316">
        <v>765</v>
      </c>
      <c r="K26" s="316">
        <v>127</v>
      </c>
      <c r="L26" s="316"/>
      <c r="M26" s="316">
        <v>0</v>
      </c>
      <c r="N26" s="314">
        <f t="shared" si="2"/>
        <v>892</v>
      </c>
      <c r="O26" s="314">
        <f t="shared" si="3"/>
        <v>0</v>
      </c>
      <c r="P26" s="323"/>
    </row>
    <row r="27" spans="1:16" s="313" customFormat="1" ht="12.75" x14ac:dyDescent="0.2">
      <c r="A27" s="316">
        <f>AT3A_Schools_PS!A27</f>
        <v>18</v>
      </c>
      <c r="B27" s="316" t="str">
        <f>AT3A_Schools_PS!B27</f>
        <v>18-BULANDSHAHAR</v>
      </c>
      <c r="C27" s="316">
        <v>16</v>
      </c>
      <c r="D27" s="316">
        <v>764</v>
      </c>
      <c r="E27" s="316">
        <v>184</v>
      </c>
      <c r="F27" s="316"/>
      <c r="G27" s="316">
        <v>0</v>
      </c>
      <c r="H27" s="314">
        <f t="shared" si="1"/>
        <v>964</v>
      </c>
      <c r="I27" s="316">
        <v>2</v>
      </c>
      <c r="J27" s="316">
        <v>764</v>
      </c>
      <c r="K27" s="316">
        <v>44</v>
      </c>
      <c r="L27" s="316"/>
      <c r="M27" s="316">
        <v>0</v>
      </c>
      <c r="N27" s="314">
        <f t="shared" si="2"/>
        <v>810</v>
      </c>
      <c r="O27" s="314">
        <f t="shared" si="3"/>
        <v>154</v>
      </c>
      <c r="P27" s="323"/>
    </row>
    <row r="28" spans="1:16" s="313" customFormat="1" ht="12.75" x14ac:dyDescent="0.2">
      <c r="A28" s="316">
        <f>AT3A_Schools_PS!A28</f>
        <v>19</v>
      </c>
      <c r="B28" s="316" t="str">
        <f>AT3A_Schools_PS!B28</f>
        <v>19-CHANDAULI</v>
      </c>
      <c r="C28" s="316">
        <v>4</v>
      </c>
      <c r="D28" s="316">
        <v>470</v>
      </c>
      <c r="E28" s="316">
        <v>71</v>
      </c>
      <c r="F28" s="316"/>
      <c r="G28" s="316">
        <v>1</v>
      </c>
      <c r="H28" s="314">
        <f t="shared" si="1"/>
        <v>546</v>
      </c>
      <c r="I28" s="316">
        <v>3</v>
      </c>
      <c r="J28" s="316">
        <v>470</v>
      </c>
      <c r="K28" s="316">
        <v>71</v>
      </c>
      <c r="L28" s="316"/>
      <c r="M28" s="316">
        <v>1</v>
      </c>
      <c r="N28" s="314">
        <f t="shared" si="2"/>
        <v>545</v>
      </c>
      <c r="O28" s="314">
        <f t="shared" si="3"/>
        <v>1</v>
      </c>
      <c r="P28" s="323"/>
    </row>
    <row r="29" spans="1:16" s="313" customFormat="1" ht="12.75" x14ac:dyDescent="0.2">
      <c r="A29" s="316">
        <f>AT3A_Schools_PS!A29</f>
        <v>20</v>
      </c>
      <c r="B29" s="316" t="str">
        <f>AT3A_Schools_PS!B29</f>
        <v>20-CHITRAKOOT</v>
      </c>
      <c r="C29" s="316">
        <v>3</v>
      </c>
      <c r="D29" s="316">
        <v>445</v>
      </c>
      <c r="E29" s="316">
        <v>28</v>
      </c>
      <c r="F29" s="316"/>
      <c r="G29" s="316">
        <v>0</v>
      </c>
      <c r="H29" s="314">
        <f t="shared" si="1"/>
        <v>476</v>
      </c>
      <c r="I29" s="316">
        <v>3</v>
      </c>
      <c r="J29" s="316">
        <v>445</v>
      </c>
      <c r="K29" s="316">
        <v>28</v>
      </c>
      <c r="L29" s="316"/>
      <c r="M29" s="316">
        <v>0</v>
      </c>
      <c r="N29" s="314">
        <f t="shared" si="2"/>
        <v>476</v>
      </c>
      <c r="O29" s="314">
        <f t="shared" si="3"/>
        <v>0</v>
      </c>
      <c r="P29" s="323"/>
    </row>
    <row r="30" spans="1:16" s="313" customFormat="1" ht="12.75" x14ac:dyDescent="0.2">
      <c r="A30" s="316">
        <f>AT3A_Schools_PS!A30</f>
        <v>21</v>
      </c>
      <c r="B30" s="316" t="str">
        <f>AT3A_Schools_PS!B30</f>
        <v>21-AMETHI</v>
      </c>
      <c r="C30" s="316">
        <v>16</v>
      </c>
      <c r="D30" s="316">
        <v>433</v>
      </c>
      <c r="E30" s="316">
        <v>58</v>
      </c>
      <c r="F30" s="316"/>
      <c r="G30" s="316">
        <v>5</v>
      </c>
      <c r="H30" s="314">
        <f t="shared" si="1"/>
        <v>512</v>
      </c>
      <c r="I30" s="316">
        <v>15</v>
      </c>
      <c r="J30" s="316">
        <v>431</v>
      </c>
      <c r="K30" s="316">
        <v>58</v>
      </c>
      <c r="L30" s="316"/>
      <c r="M30" s="316">
        <v>5</v>
      </c>
      <c r="N30" s="314">
        <f t="shared" si="2"/>
        <v>509</v>
      </c>
      <c r="O30" s="314">
        <f t="shared" si="3"/>
        <v>3</v>
      </c>
      <c r="P30" s="323"/>
    </row>
    <row r="31" spans="1:16" s="313" customFormat="1" ht="12.75" x14ac:dyDescent="0.2">
      <c r="A31" s="316">
        <f>AT3A_Schools_PS!A31</f>
        <v>22</v>
      </c>
      <c r="B31" s="316" t="str">
        <f>AT3A_Schools_PS!B31</f>
        <v>22-DEORIA</v>
      </c>
      <c r="C31" s="316">
        <v>3</v>
      </c>
      <c r="D31" s="316">
        <v>737</v>
      </c>
      <c r="E31" s="316">
        <v>169</v>
      </c>
      <c r="F31" s="316"/>
      <c r="G31" s="316">
        <v>0</v>
      </c>
      <c r="H31" s="314">
        <f t="shared" si="1"/>
        <v>909</v>
      </c>
      <c r="I31" s="316">
        <v>3</v>
      </c>
      <c r="J31" s="316">
        <v>737</v>
      </c>
      <c r="K31" s="316">
        <v>166</v>
      </c>
      <c r="L31" s="316"/>
      <c r="M31" s="316">
        <v>0</v>
      </c>
      <c r="N31" s="314">
        <f t="shared" si="2"/>
        <v>906</v>
      </c>
      <c r="O31" s="314">
        <f t="shared" si="3"/>
        <v>3</v>
      </c>
      <c r="P31" s="323"/>
    </row>
    <row r="32" spans="1:16" s="313" customFormat="1" ht="12.75" x14ac:dyDescent="0.2">
      <c r="A32" s="316">
        <f>AT3A_Schools_PS!A32</f>
        <v>23</v>
      </c>
      <c r="B32" s="316" t="str">
        <f>AT3A_Schools_PS!B32</f>
        <v>23-ETAH</v>
      </c>
      <c r="C32" s="316">
        <v>5</v>
      </c>
      <c r="D32" s="316">
        <v>561</v>
      </c>
      <c r="E32" s="316">
        <v>90</v>
      </c>
      <c r="F32" s="316"/>
      <c r="G32" s="316">
        <v>0</v>
      </c>
      <c r="H32" s="314">
        <f t="shared" si="1"/>
        <v>656</v>
      </c>
      <c r="I32" s="316">
        <v>5</v>
      </c>
      <c r="J32" s="316">
        <v>561</v>
      </c>
      <c r="K32" s="316">
        <v>90</v>
      </c>
      <c r="L32" s="316"/>
      <c r="M32" s="316">
        <v>0</v>
      </c>
      <c r="N32" s="314">
        <f t="shared" si="2"/>
        <v>656</v>
      </c>
      <c r="O32" s="314">
        <f t="shared" si="3"/>
        <v>0</v>
      </c>
      <c r="P32" s="323"/>
    </row>
    <row r="33" spans="1:16" s="313" customFormat="1" ht="12.75" x14ac:dyDescent="0.2">
      <c r="A33" s="316">
        <f>AT3A_Schools_PS!A33</f>
        <v>24</v>
      </c>
      <c r="B33" s="316" t="str">
        <f>AT3A_Schools_PS!B33</f>
        <v>24-FAIZABAD</v>
      </c>
      <c r="C33" s="316">
        <v>7</v>
      </c>
      <c r="D33" s="316">
        <v>573</v>
      </c>
      <c r="E33" s="316">
        <v>122</v>
      </c>
      <c r="F33" s="316"/>
      <c r="G33" s="316">
        <v>0</v>
      </c>
      <c r="H33" s="314">
        <f t="shared" si="1"/>
        <v>702</v>
      </c>
      <c r="I33" s="316">
        <v>7</v>
      </c>
      <c r="J33" s="316">
        <v>573</v>
      </c>
      <c r="K33" s="316">
        <v>122</v>
      </c>
      <c r="L33" s="316"/>
      <c r="M33" s="316">
        <v>0</v>
      </c>
      <c r="N33" s="314">
        <f t="shared" si="2"/>
        <v>702</v>
      </c>
      <c r="O33" s="314">
        <f t="shared" si="3"/>
        <v>0</v>
      </c>
      <c r="P33" s="323"/>
    </row>
    <row r="34" spans="1:16" s="313" customFormat="1" ht="12.75" x14ac:dyDescent="0.2">
      <c r="A34" s="316">
        <f>AT3A_Schools_PS!A34</f>
        <v>25</v>
      </c>
      <c r="B34" s="316" t="str">
        <f>AT3A_Schools_PS!B34</f>
        <v>25-FARRUKHABAD</v>
      </c>
      <c r="C34" s="316">
        <v>3</v>
      </c>
      <c r="D34" s="316">
        <v>565</v>
      </c>
      <c r="E34" s="316">
        <v>104</v>
      </c>
      <c r="F34" s="316"/>
      <c r="G34" s="316">
        <v>0</v>
      </c>
      <c r="H34" s="314">
        <f t="shared" si="1"/>
        <v>672</v>
      </c>
      <c r="I34" s="316">
        <v>3</v>
      </c>
      <c r="J34" s="316">
        <v>565</v>
      </c>
      <c r="K34" s="316">
        <v>104</v>
      </c>
      <c r="L34" s="316"/>
      <c r="M34" s="316">
        <v>0</v>
      </c>
      <c r="N34" s="314">
        <f t="shared" si="2"/>
        <v>672</v>
      </c>
      <c r="O34" s="314">
        <f t="shared" si="3"/>
        <v>0</v>
      </c>
      <c r="P34" s="323"/>
    </row>
    <row r="35" spans="1:16" s="313" customFormat="1" ht="12.75" x14ac:dyDescent="0.2">
      <c r="A35" s="316">
        <f>AT3A_Schools_PS!A35</f>
        <v>26</v>
      </c>
      <c r="B35" s="316" t="str">
        <f>AT3A_Schools_PS!B35</f>
        <v>26-FATEHPUR</v>
      </c>
      <c r="C35" s="316">
        <v>3</v>
      </c>
      <c r="D35" s="316">
        <v>746</v>
      </c>
      <c r="E35" s="316">
        <v>120</v>
      </c>
      <c r="F35" s="316"/>
      <c r="G35" s="316">
        <v>0</v>
      </c>
      <c r="H35" s="314">
        <f t="shared" si="1"/>
        <v>869</v>
      </c>
      <c r="I35" s="316">
        <v>3</v>
      </c>
      <c r="J35" s="316">
        <v>746</v>
      </c>
      <c r="K35" s="316">
        <v>120</v>
      </c>
      <c r="L35" s="316"/>
      <c r="M35" s="316">
        <v>0</v>
      </c>
      <c r="N35" s="314">
        <f t="shared" si="2"/>
        <v>869</v>
      </c>
      <c r="O35" s="314">
        <f t="shared" si="3"/>
        <v>0</v>
      </c>
      <c r="P35" s="323"/>
    </row>
    <row r="36" spans="1:16" s="313" customFormat="1" ht="12.75" x14ac:dyDescent="0.2">
      <c r="A36" s="316">
        <f>AT3A_Schools_PS!A36</f>
        <v>27</v>
      </c>
      <c r="B36" s="316" t="str">
        <f>AT3A_Schools_PS!B36</f>
        <v>27-FIROZABAD</v>
      </c>
      <c r="C36" s="316">
        <v>0</v>
      </c>
      <c r="D36" s="316">
        <v>629</v>
      </c>
      <c r="E36" s="316">
        <v>87</v>
      </c>
      <c r="F36" s="316"/>
      <c r="G36" s="316">
        <v>0</v>
      </c>
      <c r="H36" s="314">
        <f t="shared" si="1"/>
        <v>716</v>
      </c>
      <c r="I36" s="316">
        <v>0</v>
      </c>
      <c r="J36" s="316">
        <v>629</v>
      </c>
      <c r="K36" s="316">
        <v>87</v>
      </c>
      <c r="L36" s="316"/>
      <c r="M36" s="316">
        <v>0</v>
      </c>
      <c r="N36" s="314">
        <f t="shared" si="2"/>
        <v>716</v>
      </c>
      <c r="O36" s="314">
        <f t="shared" si="3"/>
        <v>0</v>
      </c>
      <c r="P36" s="323"/>
    </row>
    <row r="37" spans="1:16" s="313" customFormat="1" ht="12.75" x14ac:dyDescent="0.2">
      <c r="A37" s="316">
        <f>AT3A_Schools_PS!A37</f>
        <v>28</v>
      </c>
      <c r="B37" s="316" t="str">
        <f>AT3A_Schools_PS!B37</f>
        <v>28-G.B. NAGAR</v>
      </c>
      <c r="C37" s="316">
        <v>3</v>
      </c>
      <c r="D37" s="316">
        <v>214</v>
      </c>
      <c r="E37" s="316">
        <v>50</v>
      </c>
      <c r="F37" s="316"/>
      <c r="G37" s="316">
        <v>0</v>
      </c>
      <c r="H37" s="314">
        <f t="shared" si="1"/>
        <v>267</v>
      </c>
      <c r="I37" s="316">
        <v>3</v>
      </c>
      <c r="J37" s="316">
        <v>214</v>
      </c>
      <c r="K37" s="316">
        <v>50</v>
      </c>
      <c r="L37" s="316"/>
      <c r="M37" s="316">
        <v>0</v>
      </c>
      <c r="N37" s="314">
        <f t="shared" si="2"/>
        <v>267</v>
      </c>
      <c r="O37" s="314">
        <f t="shared" si="3"/>
        <v>0</v>
      </c>
      <c r="P37" s="323"/>
    </row>
    <row r="38" spans="1:16" s="313" customFormat="1" ht="12.75" x14ac:dyDescent="0.2">
      <c r="A38" s="316">
        <f>AT3A_Schools_PS!A38</f>
        <v>29</v>
      </c>
      <c r="B38" s="316" t="str">
        <f>AT3A_Schools_PS!B38</f>
        <v>29-GHAZIPUR</v>
      </c>
      <c r="C38" s="316">
        <v>12</v>
      </c>
      <c r="D38" s="316">
        <v>801</v>
      </c>
      <c r="E38" s="316">
        <v>169</v>
      </c>
      <c r="F38" s="316"/>
      <c r="G38" s="316">
        <v>0</v>
      </c>
      <c r="H38" s="314">
        <f t="shared" si="1"/>
        <v>982</v>
      </c>
      <c r="I38" s="316">
        <v>12</v>
      </c>
      <c r="J38" s="316">
        <v>801</v>
      </c>
      <c r="K38" s="316">
        <v>169</v>
      </c>
      <c r="L38" s="316"/>
      <c r="M38" s="316">
        <v>0</v>
      </c>
      <c r="N38" s="314">
        <f t="shared" si="2"/>
        <v>982</v>
      </c>
      <c r="O38" s="314">
        <f t="shared" si="3"/>
        <v>0</v>
      </c>
      <c r="P38" s="323"/>
    </row>
    <row r="39" spans="1:16" s="313" customFormat="1" ht="12.75" x14ac:dyDescent="0.2">
      <c r="A39" s="316">
        <f>AT3A_Schools_PS!A39</f>
        <v>30</v>
      </c>
      <c r="B39" s="316" t="str">
        <f>AT3A_Schools_PS!B39</f>
        <v>30-GHAZIYABAD</v>
      </c>
      <c r="C39" s="316">
        <v>3</v>
      </c>
      <c r="D39" s="316">
        <v>195</v>
      </c>
      <c r="E39" s="316">
        <v>62</v>
      </c>
      <c r="F39" s="316"/>
      <c r="G39" s="316">
        <v>0</v>
      </c>
      <c r="H39" s="314">
        <f t="shared" si="1"/>
        <v>260</v>
      </c>
      <c r="I39" s="316">
        <v>3</v>
      </c>
      <c r="J39" s="316">
        <v>195</v>
      </c>
      <c r="K39" s="316">
        <v>62</v>
      </c>
      <c r="L39" s="316"/>
      <c r="M39" s="316">
        <v>0</v>
      </c>
      <c r="N39" s="314">
        <f t="shared" si="2"/>
        <v>260</v>
      </c>
      <c r="O39" s="314">
        <f t="shared" si="3"/>
        <v>0</v>
      </c>
      <c r="P39" s="323"/>
    </row>
    <row r="40" spans="1:16" s="313" customFormat="1" ht="12.75" x14ac:dyDescent="0.2">
      <c r="A40" s="316">
        <f>AT3A_Schools_PS!A40</f>
        <v>31</v>
      </c>
      <c r="B40" s="316" t="str">
        <f>AT3A_Schools_PS!B40</f>
        <v>31-GONDA</v>
      </c>
      <c r="C40" s="316">
        <v>1</v>
      </c>
      <c r="D40" s="316">
        <v>893</v>
      </c>
      <c r="E40" s="316">
        <v>57</v>
      </c>
      <c r="F40" s="316"/>
      <c r="G40" s="316">
        <v>0</v>
      </c>
      <c r="H40" s="314">
        <f t="shared" si="1"/>
        <v>951</v>
      </c>
      <c r="I40" s="316">
        <v>1</v>
      </c>
      <c r="J40" s="316">
        <v>893</v>
      </c>
      <c r="K40" s="316">
        <v>57</v>
      </c>
      <c r="L40" s="316"/>
      <c r="M40" s="316">
        <v>0</v>
      </c>
      <c r="N40" s="314">
        <f t="shared" si="2"/>
        <v>951</v>
      </c>
      <c r="O40" s="314">
        <f t="shared" si="3"/>
        <v>0</v>
      </c>
      <c r="P40" s="323"/>
    </row>
    <row r="41" spans="1:16" s="313" customFormat="1" ht="12.75" x14ac:dyDescent="0.2">
      <c r="A41" s="316">
        <f>AT3A_Schools_PS!A41</f>
        <v>32</v>
      </c>
      <c r="B41" s="316" t="str">
        <f>AT3A_Schools_PS!B41</f>
        <v>32-GORAKHPUR</v>
      </c>
      <c r="C41" s="316">
        <v>5</v>
      </c>
      <c r="D41" s="316">
        <v>834</v>
      </c>
      <c r="E41" s="316">
        <v>179</v>
      </c>
      <c r="F41" s="316"/>
      <c r="G41" s="316">
        <v>0</v>
      </c>
      <c r="H41" s="314">
        <f t="shared" si="1"/>
        <v>1018</v>
      </c>
      <c r="I41" s="316">
        <v>5</v>
      </c>
      <c r="J41" s="316">
        <v>834</v>
      </c>
      <c r="K41" s="316">
        <v>179</v>
      </c>
      <c r="L41" s="316"/>
      <c r="M41" s="316">
        <v>0</v>
      </c>
      <c r="N41" s="314">
        <f t="shared" si="2"/>
        <v>1018</v>
      </c>
      <c r="O41" s="314">
        <f t="shared" si="3"/>
        <v>0</v>
      </c>
      <c r="P41" s="323"/>
    </row>
    <row r="42" spans="1:16" s="313" customFormat="1" ht="12.75" x14ac:dyDescent="0.2">
      <c r="A42" s="316">
        <f>AT3A_Schools_PS!A42</f>
        <v>33</v>
      </c>
      <c r="B42" s="316" t="str">
        <f>AT3A_Schools_PS!B42</f>
        <v>33-HAMEERPUR</v>
      </c>
      <c r="C42" s="316">
        <v>8</v>
      </c>
      <c r="D42" s="316">
        <v>375</v>
      </c>
      <c r="E42" s="316">
        <v>42</v>
      </c>
      <c r="F42" s="316"/>
      <c r="G42" s="316">
        <v>0</v>
      </c>
      <c r="H42" s="314">
        <f t="shared" si="1"/>
        <v>425</v>
      </c>
      <c r="I42" s="316">
        <v>8</v>
      </c>
      <c r="J42" s="316">
        <v>375</v>
      </c>
      <c r="K42" s="316">
        <v>42</v>
      </c>
      <c r="L42" s="316"/>
      <c r="M42" s="316">
        <v>0</v>
      </c>
      <c r="N42" s="314">
        <f t="shared" si="2"/>
        <v>425</v>
      </c>
      <c r="O42" s="314">
        <f t="shared" si="3"/>
        <v>0</v>
      </c>
      <c r="P42" s="323"/>
    </row>
    <row r="43" spans="1:16" s="313" customFormat="1" ht="12.75" x14ac:dyDescent="0.2">
      <c r="A43" s="316">
        <f>AT3A_Schools_PS!A43</f>
        <v>34</v>
      </c>
      <c r="B43" s="316" t="str">
        <f>AT3A_Schools_PS!B43</f>
        <v>34-HARDOI</v>
      </c>
      <c r="C43" s="316">
        <v>3</v>
      </c>
      <c r="D43" s="316">
        <v>1025</v>
      </c>
      <c r="E43" s="316">
        <v>112</v>
      </c>
      <c r="F43" s="316"/>
      <c r="G43" s="316">
        <v>0</v>
      </c>
      <c r="H43" s="314">
        <f t="shared" si="1"/>
        <v>1140</v>
      </c>
      <c r="I43" s="316">
        <v>3</v>
      </c>
      <c r="J43" s="316">
        <v>1025</v>
      </c>
      <c r="K43" s="316">
        <v>112</v>
      </c>
      <c r="L43" s="316"/>
      <c r="M43" s="316">
        <v>0</v>
      </c>
      <c r="N43" s="314">
        <f t="shared" si="2"/>
        <v>1140</v>
      </c>
      <c r="O43" s="314">
        <f t="shared" si="3"/>
        <v>0</v>
      </c>
      <c r="P43" s="323"/>
    </row>
    <row r="44" spans="1:16" s="313" customFormat="1" ht="12.75" x14ac:dyDescent="0.2">
      <c r="A44" s="316">
        <f>AT3A_Schools_PS!A44</f>
        <v>35</v>
      </c>
      <c r="B44" s="316" t="str">
        <f>AT3A_Schools_PS!B44</f>
        <v>35-HATHRAS</v>
      </c>
      <c r="C44" s="316">
        <v>0</v>
      </c>
      <c r="D44" s="316">
        <v>455</v>
      </c>
      <c r="E44" s="316">
        <v>55</v>
      </c>
      <c r="F44" s="316"/>
      <c r="G44" s="316">
        <v>0</v>
      </c>
      <c r="H44" s="314">
        <f t="shared" si="1"/>
        <v>510</v>
      </c>
      <c r="I44" s="316">
        <v>0</v>
      </c>
      <c r="J44" s="316">
        <v>455</v>
      </c>
      <c r="K44" s="316">
        <v>55</v>
      </c>
      <c r="L44" s="316"/>
      <c r="M44" s="316">
        <v>0</v>
      </c>
      <c r="N44" s="314">
        <f t="shared" si="2"/>
        <v>510</v>
      </c>
      <c r="O44" s="314">
        <f t="shared" si="3"/>
        <v>0</v>
      </c>
      <c r="P44" s="323"/>
    </row>
    <row r="45" spans="1:16" s="313" customFormat="1" ht="12.75" x14ac:dyDescent="0.2">
      <c r="A45" s="316">
        <f>AT3A_Schools_PS!A45</f>
        <v>36</v>
      </c>
      <c r="B45" s="316" t="str">
        <f>AT3A_Schools_PS!B45</f>
        <v>36-ITAWAH</v>
      </c>
      <c r="C45" s="316">
        <v>6</v>
      </c>
      <c r="D45" s="316">
        <v>541</v>
      </c>
      <c r="E45" s="316">
        <v>84</v>
      </c>
      <c r="F45" s="316"/>
      <c r="G45" s="316">
        <v>0</v>
      </c>
      <c r="H45" s="314">
        <f t="shared" si="1"/>
        <v>631</v>
      </c>
      <c r="I45" s="316">
        <v>6</v>
      </c>
      <c r="J45" s="316">
        <v>541</v>
      </c>
      <c r="K45" s="316">
        <v>84</v>
      </c>
      <c r="L45" s="316"/>
      <c r="M45" s="316">
        <v>0</v>
      </c>
      <c r="N45" s="314">
        <f t="shared" si="2"/>
        <v>631</v>
      </c>
      <c r="O45" s="314">
        <f t="shared" si="3"/>
        <v>0</v>
      </c>
      <c r="P45" s="323"/>
    </row>
    <row r="46" spans="1:16" s="313" customFormat="1" ht="12.75" x14ac:dyDescent="0.2">
      <c r="A46" s="316">
        <f>AT3A_Schools_PS!A46</f>
        <v>37</v>
      </c>
      <c r="B46" s="316" t="str">
        <f>AT3A_Schools_PS!B46</f>
        <v>37-J.P. NAGAR</v>
      </c>
      <c r="C46" s="316">
        <v>5</v>
      </c>
      <c r="D46" s="316">
        <v>478</v>
      </c>
      <c r="E46" s="316">
        <v>48</v>
      </c>
      <c r="F46" s="316"/>
      <c r="G46" s="316">
        <v>0</v>
      </c>
      <c r="H46" s="314">
        <f t="shared" si="1"/>
        <v>531</v>
      </c>
      <c r="I46" s="316">
        <v>5</v>
      </c>
      <c r="J46" s="316">
        <v>478</v>
      </c>
      <c r="K46" s="316">
        <v>48</v>
      </c>
      <c r="L46" s="316"/>
      <c r="M46" s="316">
        <v>0</v>
      </c>
      <c r="N46" s="314">
        <f t="shared" si="2"/>
        <v>531</v>
      </c>
      <c r="O46" s="314">
        <f t="shared" si="3"/>
        <v>0</v>
      </c>
      <c r="P46" s="323"/>
    </row>
    <row r="47" spans="1:16" s="313" customFormat="1" ht="12.75" x14ac:dyDescent="0.2">
      <c r="A47" s="316">
        <f>AT3A_Schools_PS!A47</f>
        <v>38</v>
      </c>
      <c r="B47" s="316" t="str">
        <f>AT3A_Schools_PS!B47</f>
        <v>38-JALAUN</v>
      </c>
      <c r="C47" s="316">
        <v>6</v>
      </c>
      <c r="D47" s="316">
        <v>548</v>
      </c>
      <c r="E47" s="316">
        <v>100</v>
      </c>
      <c r="F47" s="316"/>
      <c r="G47" s="316">
        <v>0</v>
      </c>
      <c r="H47" s="314">
        <f t="shared" si="1"/>
        <v>654</v>
      </c>
      <c r="I47" s="316">
        <v>6</v>
      </c>
      <c r="J47" s="316">
        <v>548</v>
      </c>
      <c r="K47" s="316">
        <v>99</v>
      </c>
      <c r="L47" s="316"/>
      <c r="M47" s="316">
        <v>0</v>
      </c>
      <c r="N47" s="314">
        <f t="shared" si="2"/>
        <v>653</v>
      </c>
      <c r="O47" s="314">
        <f t="shared" si="3"/>
        <v>1</v>
      </c>
      <c r="P47" s="323"/>
    </row>
    <row r="48" spans="1:16" s="313" customFormat="1" ht="12.75" x14ac:dyDescent="0.2">
      <c r="A48" s="316">
        <f>AT3A_Schools_PS!A48</f>
        <v>39</v>
      </c>
      <c r="B48" s="316" t="str">
        <f>AT3A_Schools_PS!B48</f>
        <v>39-JAUNPUR</v>
      </c>
      <c r="C48" s="316">
        <v>0</v>
      </c>
      <c r="D48" s="316">
        <v>878</v>
      </c>
      <c r="E48" s="316">
        <v>246</v>
      </c>
      <c r="F48" s="316"/>
      <c r="G48" s="316">
        <v>0</v>
      </c>
      <c r="H48" s="314">
        <f t="shared" si="1"/>
        <v>1124</v>
      </c>
      <c r="I48" s="316">
        <v>0</v>
      </c>
      <c r="J48" s="316">
        <v>877</v>
      </c>
      <c r="K48" s="316">
        <v>225</v>
      </c>
      <c r="L48" s="316"/>
      <c r="M48" s="316">
        <v>0</v>
      </c>
      <c r="N48" s="314">
        <f t="shared" si="2"/>
        <v>1102</v>
      </c>
      <c r="O48" s="314">
        <f t="shared" si="3"/>
        <v>22</v>
      </c>
      <c r="P48" s="323"/>
    </row>
    <row r="49" spans="1:16" s="313" customFormat="1" ht="12.75" x14ac:dyDescent="0.2">
      <c r="A49" s="316">
        <f>AT3A_Schools_PS!A49</f>
        <v>40</v>
      </c>
      <c r="B49" s="316" t="str">
        <f>AT3A_Schools_PS!B49</f>
        <v>40-JHANSI</v>
      </c>
      <c r="C49" s="316">
        <v>12</v>
      </c>
      <c r="D49" s="316">
        <v>560</v>
      </c>
      <c r="E49" s="316">
        <v>66</v>
      </c>
      <c r="F49" s="316"/>
      <c r="G49" s="316">
        <v>0</v>
      </c>
      <c r="H49" s="314">
        <f t="shared" si="1"/>
        <v>638</v>
      </c>
      <c r="I49" s="316">
        <v>12</v>
      </c>
      <c r="J49" s="316">
        <v>560</v>
      </c>
      <c r="K49" s="316">
        <v>64</v>
      </c>
      <c r="L49" s="316"/>
      <c r="M49" s="316">
        <v>0</v>
      </c>
      <c r="N49" s="314">
        <f t="shared" si="2"/>
        <v>636</v>
      </c>
      <c r="O49" s="314">
        <f t="shared" si="3"/>
        <v>2</v>
      </c>
      <c r="P49" s="323"/>
    </row>
    <row r="50" spans="1:16" s="313" customFormat="1" ht="12.75" x14ac:dyDescent="0.2">
      <c r="A50" s="316">
        <f>AT3A_Schools_PS!A50</f>
        <v>41</v>
      </c>
      <c r="B50" s="316" t="str">
        <f>AT3A_Schools_PS!B50</f>
        <v>41-KANNAUJ</v>
      </c>
      <c r="C50" s="316">
        <v>2</v>
      </c>
      <c r="D50" s="316">
        <v>453</v>
      </c>
      <c r="E50" s="316">
        <v>89</v>
      </c>
      <c r="F50" s="316"/>
      <c r="G50" s="316">
        <v>0</v>
      </c>
      <c r="H50" s="314">
        <f t="shared" si="1"/>
        <v>544</v>
      </c>
      <c r="I50" s="316">
        <v>2</v>
      </c>
      <c r="J50" s="316">
        <v>453</v>
      </c>
      <c r="K50" s="316">
        <v>89</v>
      </c>
      <c r="L50" s="316"/>
      <c r="M50" s="316">
        <v>0</v>
      </c>
      <c r="N50" s="314">
        <f t="shared" si="2"/>
        <v>544</v>
      </c>
      <c r="O50" s="314">
        <f t="shared" si="3"/>
        <v>0</v>
      </c>
      <c r="P50" s="323"/>
    </row>
    <row r="51" spans="1:16" s="313" customFormat="1" ht="12.75" x14ac:dyDescent="0.2">
      <c r="A51" s="316">
        <f>AT3A_Schools_PS!A51</f>
        <v>42</v>
      </c>
      <c r="B51" s="316" t="str">
        <f>AT3A_Schools_PS!B51</f>
        <v>42-KANPUR DEHAT</v>
      </c>
      <c r="C51" s="316">
        <v>2</v>
      </c>
      <c r="D51" s="316">
        <v>674</v>
      </c>
      <c r="E51" s="316">
        <v>88</v>
      </c>
      <c r="F51" s="316"/>
      <c r="G51" s="316">
        <v>0</v>
      </c>
      <c r="H51" s="314">
        <f t="shared" si="1"/>
        <v>764</v>
      </c>
      <c r="I51" s="316">
        <v>2</v>
      </c>
      <c r="J51" s="316">
        <v>674</v>
      </c>
      <c r="K51" s="316">
        <v>88</v>
      </c>
      <c r="L51" s="316"/>
      <c r="M51" s="316">
        <v>0</v>
      </c>
      <c r="N51" s="314">
        <f t="shared" si="2"/>
        <v>764</v>
      </c>
      <c r="O51" s="314">
        <f t="shared" si="3"/>
        <v>0</v>
      </c>
      <c r="P51" s="323"/>
    </row>
    <row r="52" spans="1:16" s="313" customFormat="1" ht="12.75" x14ac:dyDescent="0.2">
      <c r="A52" s="316">
        <f>AT3A_Schools_PS!A52</f>
        <v>43</v>
      </c>
      <c r="B52" s="316" t="str">
        <f>AT3A_Schools_PS!B52</f>
        <v>43-KANPUR NAGAR</v>
      </c>
      <c r="C52" s="316">
        <v>5</v>
      </c>
      <c r="D52" s="316">
        <v>638</v>
      </c>
      <c r="E52" s="316">
        <v>148</v>
      </c>
      <c r="F52" s="316"/>
      <c r="G52" s="316">
        <v>0</v>
      </c>
      <c r="H52" s="314">
        <f t="shared" si="1"/>
        <v>791</v>
      </c>
      <c r="I52" s="316">
        <v>5</v>
      </c>
      <c r="J52" s="316">
        <v>638</v>
      </c>
      <c r="K52" s="316">
        <v>148</v>
      </c>
      <c r="L52" s="316"/>
      <c r="M52" s="316">
        <v>0</v>
      </c>
      <c r="N52" s="314">
        <f t="shared" si="2"/>
        <v>791</v>
      </c>
      <c r="O52" s="314">
        <f t="shared" si="3"/>
        <v>0</v>
      </c>
      <c r="P52" s="323"/>
    </row>
    <row r="53" spans="1:16" s="313" customFormat="1" ht="12.75" x14ac:dyDescent="0.2">
      <c r="A53" s="316">
        <f>AT3A_Schools_PS!A53</f>
        <v>44</v>
      </c>
      <c r="B53" s="316" t="str">
        <f>AT3A_Schools_PS!B53</f>
        <v>44-KAAS GANJ</v>
      </c>
      <c r="C53" s="316">
        <v>1</v>
      </c>
      <c r="D53" s="316">
        <v>436</v>
      </c>
      <c r="E53" s="316">
        <v>58</v>
      </c>
      <c r="F53" s="316"/>
      <c r="G53" s="316">
        <v>0</v>
      </c>
      <c r="H53" s="314">
        <f t="shared" si="1"/>
        <v>495</v>
      </c>
      <c r="I53" s="316">
        <v>1</v>
      </c>
      <c r="J53" s="316">
        <v>436</v>
      </c>
      <c r="K53" s="316">
        <v>58</v>
      </c>
      <c r="L53" s="316"/>
      <c r="M53" s="316">
        <v>0</v>
      </c>
      <c r="N53" s="314">
        <f t="shared" si="2"/>
        <v>495</v>
      </c>
      <c r="O53" s="314">
        <f t="shared" si="3"/>
        <v>0</v>
      </c>
      <c r="P53" s="323"/>
    </row>
    <row r="54" spans="1:16" s="313" customFormat="1" ht="12.75" x14ac:dyDescent="0.2">
      <c r="A54" s="316">
        <f>AT3A_Schools_PS!A54</f>
        <v>45</v>
      </c>
      <c r="B54" s="316" t="str">
        <f>AT3A_Schools_PS!B54</f>
        <v>45-KAUSHAMBI</v>
      </c>
      <c r="C54" s="316">
        <v>2</v>
      </c>
      <c r="D54" s="316">
        <v>471</v>
      </c>
      <c r="E54" s="316">
        <v>51</v>
      </c>
      <c r="F54" s="316"/>
      <c r="G54" s="316">
        <v>0</v>
      </c>
      <c r="H54" s="314">
        <f t="shared" si="1"/>
        <v>524</v>
      </c>
      <c r="I54" s="316">
        <v>2</v>
      </c>
      <c r="J54" s="316">
        <v>471</v>
      </c>
      <c r="K54" s="316">
        <v>51</v>
      </c>
      <c r="L54" s="316"/>
      <c r="M54" s="316">
        <v>0</v>
      </c>
      <c r="N54" s="314">
        <f t="shared" si="2"/>
        <v>524</v>
      </c>
      <c r="O54" s="314">
        <f t="shared" si="3"/>
        <v>0</v>
      </c>
      <c r="P54" s="323"/>
    </row>
    <row r="55" spans="1:16" s="313" customFormat="1" ht="12.75" x14ac:dyDescent="0.2">
      <c r="A55" s="316">
        <f>AT3A_Schools_PS!A55</f>
        <v>46</v>
      </c>
      <c r="B55" s="316" t="str">
        <f>AT3A_Schools_PS!B55</f>
        <v>46-KUSHINAGAR</v>
      </c>
      <c r="C55" s="316">
        <v>2</v>
      </c>
      <c r="D55" s="316">
        <v>822</v>
      </c>
      <c r="E55" s="316">
        <v>98</v>
      </c>
      <c r="F55" s="316"/>
      <c r="G55" s="316">
        <v>0</v>
      </c>
      <c r="H55" s="314">
        <f t="shared" si="1"/>
        <v>922</v>
      </c>
      <c r="I55" s="316">
        <v>2</v>
      </c>
      <c r="J55" s="316">
        <v>822</v>
      </c>
      <c r="K55" s="316">
        <v>98</v>
      </c>
      <c r="L55" s="316"/>
      <c r="M55" s="316">
        <v>0</v>
      </c>
      <c r="N55" s="314">
        <f t="shared" si="2"/>
        <v>922</v>
      </c>
      <c r="O55" s="314">
        <f t="shared" si="3"/>
        <v>0</v>
      </c>
      <c r="P55" s="323"/>
    </row>
    <row r="56" spans="1:16" s="313" customFormat="1" ht="12.75" x14ac:dyDescent="0.2">
      <c r="A56" s="316">
        <f>AT3A_Schools_PS!A56</f>
        <v>47</v>
      </c>
      <c r="B56" s="316" t="str">
        <f>AT3A_Schools_PS!B56</f>
        <v>47-LAKHIMPUR KHERI</v>
      </c>
      <c r="C56" s="316">
        <v>6</v>
      </c>
      <c r="D56" s="316">
        <v>1134</v>
      </c>
      <c r="E56" s="316">
        <v>60</v>
      </c>
      <c r="F56" s="316"/>
      <c r="G56" s="316">
        <v>0</v>
      </c>
      <c r="H56" s="314">
        <f t="shared" si="1"/>
        <v>1200</v>
      </c>
      <c r="I56" s="316">
        <v>6</v>
      </c>
      <c r="J56" s="316">
        <v>1134</v>
      </c>
      <c r="K56" s="316">
        <v>60</v>
      </c>
      <c r="L56" s="316"/>
      <c r="M56" s="316">
        <v>0</v>
      </c>
      <c r="N56" s="314">
        <f t="shared" si="2"/>
        <v>1200</v>
      </c>
      <c r="O56" s="314">
        <f t="shared" si="3"/>
        <v>0</v>
      </c>
      <c r="P56" s="323"/>
    </row>
    <row r="57" spans="1:16" s="313" customFormat="1" ht="12.75" x14ac:dyDescent="0.2">
      <c r="A57" s="316">
        <f>AT3A_Schools_PS!A57</f>
        <v>48</v>
      </c>
      <c r="B57" s="316" t="str">
        <f>AT3A_Schools_PS!B57</f>
        <v>48-LALITPUR</v>
      </c>
      <c r="C57" s="316">
        <v>5</v>
      </c>
      <c r="D57" s="316">
        <v>496</v>
      </c>
      <c r="E57" s="316">
        <v>9</v>
      </c>
      <c r="F57" s="316"/>
      <c r="G57" s="316">
        <v>0</v>
      </c>
      <c r="H57" s="314">
        <f t="shared" si="1"/>
        <v>510</v>
      </c>
      <c r="I57" s="316">
        <v>5</v>
      </c>
      <c r="J57" s="316">
        <v>496</v>
      </c>
      <c r="K57" s="316">
        <v>9</v>
      </c>
      <c r="L57" s="316"/>
      <c r="M57" s="316">
        <v>0</v>
      </c>
      <c r="N57" s="314">
        <f t="shared" si="2"/>
        <v>510</v>
      </c>
      <c r="O57" s="314">
        <f t="shared" si="3"/>
        <v>0</v>
      </c>
      <c r="P57" s="323"/>
    </row>
    <row r="58" spans="1:16" s="313" customFormat="1" ht="12.75" x14ac:dyDescent="0.2">
      <c r="A58" s="316">
        <f>AT3A_Schools_PS!A58</f>
        <v>49</v>
      </c>
      <c r="B58" s="316" t="str">
        <f>AT3A_Schools_PS!B58</f>
        <v>49-LUCKNOW</v>
      </c>
      <c r="C58" s="316">
        <v>9</v>
      </c>
      <c r="D58" s="316">
        <v>472</v>
      </c>
      <c r="E58" s="316">
        <v>90</v>
      </c>
      <c r="F58" s="316"/>
      <c r="G58" s="316">
        <v>0</v>
      </c>
      <c r="H58" s="314">
        <f t="shared" si="1"/>
        <v>571</v>
      </c>
      <c r="I58" s="316">
        <v>9</v>
      </c>
      <c r="J58" s="316">
        <v>472</v>
      </c>
      <c r="K58" s="316">
        <v>90</v>
      </c>
      <c r="L58" s="316"/>
      <c r="M58" s="316">
        <v>0</v>
      </c>
      <c r="N58" s="314">
        <f t="shared" si="2"/>
        <v>571</v>
      </c>
      <c r="O58" s="314">
        <f t="shared" si="3"/>
        <v>0</v>
      </c>
      <c r="P58" s="323"/>
    </row>
    <row r="59" spans="1:16" s="313" customFormat="1" ht="12.75" x14ac:dyDescent="0.2">
      <c r="A59" s="316">
        <f>AT3A_Schools_PS!A59</f>
        <v>50</v>
      </c>
      <c r="B59" s="316" t="str">
        <f>AT3A_Schools_PS!B59</f>
        <v>50-MAHOBA</v>
      </c>
      <c r="C59" s="316">
        <v>4</v>
      </c>
      <c r="D59" s="316">
        <v>351</v>
      </c>
      <c r="E59" s="316">
        <v>20</v>
      </c>
      <c r="F59" s="316"/>
      <c r="G59" s="316">
        <v>0</v>
      </c>
      <c r="H59" s="314">
        <f t="shared" si="1"/>
        <v>375</v>
      </c>
      <c r="I59" s="316">
        <v>4</v>
      </c>
      <c r="J59" s="316">
        <v>351</v>
      </c>
      <c r="K59" s="316">
        <v>20</v>
      </c>
      <c r="L59" s="316"/>
      <c r="M59" s="316">
        <v>0</v>
      </c>
      <c r="N59" s="314">
        <f t="shared" si="2"/>
        <v>375</v>
      </c>
      <c r="O59" s="314">
        <f t="shared" si="3"/>
        <v>0</v>
      </c>
      <c r="P59" s="323"/>
    </row>
    <row r="60" spans="1:16" s="313" customFormat="1" ht="12.75" x14ac:dyDescent="0.2">
      <c r="A60" s="316">
        <f>AT3A_Schools_PS!A60</f>
        <v>51</v>
      </c>
      <c r="B60" s="316" t="str">
        <f>AT3A_Schools_PS!B60</f>
        <v>51-MAHRAJGANJ</v>
      </c>
      <c r="C60" s="316">
        <v>2</v>
      </c>
      <c r="D60" s="316">
        <v>648</v>
      </c>
      <c r="E60" s="316">
        <v>71</v>
      </c>
      <c r="F60" s="316"/>
      <c r="G60" s="316">
        <v>0</v>
      </c>
      <c r="H60" s="314">
        <f t="shared" si="1"/>
        <v>721</v>
      </c>
      <c r="I60" s="316">
        <v>2</v>
      </c>
      <c r="J60" s="316">
        <v>648</v>
      </c>
      <c r="K60" s="316">
        <v>69</v>
      </c>
      <c r="L60" s="316"/>
      <c r="M60" s="316">
        <v>0</v>
      </c>
      <c r="N60" s="314">
        <f t="shared" si="2"/>
        <v>719</v>
      </c>
      <c r="O60" s="314">
        <f t="shared" si="3"/>
        <v>2</v>
      </c>
      <c r="P60" s="323"/>
    </row>
    <row r="61" spans="1:16" s="313" customFormat="1" ht="12.75" x14ac:dyDescent="0.2">
      <c r="A61" s="316">
        <f>AT3A_Schools_PS!A61</f>
        <v>52</v>
      </c>
      <c r="B61" s="316" t="str">
        <f>AT3A_Schools_PS!B61</f>
        <v>52-MAINPURI</v>
      </c>
      <c r="C61" s="316">
        <v>4</v>
      </c>
      <c r="D61" s="316">
        <v>552</v>
      </c>
      <c r="E61" s="316">
        <v>84</v>
      </c>
      <c r="F61" s="316"/>
      <c r="G61" s="316">
        <v>0</v>
      </c>
      <c r="H61" s="314">
        <f t="shared" si="1"/>
        <v>640</v>
      </c>
      <c r="I61" s="316">
        <v>0</v>
      </c>
      <c r="J61" s="316">
        <v>552</v>
      </c>
      <c r="K61" s="316">
        <v>55</v>
      </c>
      <c r="L61" s="316"/>
      <c r="M61" s="316">
        <v>0</v>
      </c>
      <c r="N61" s="314">
        <f t="shared" si="2"/>
        <v>607</v>
      </c>
      <c r="O61" s="314">
        <f t="shared" si="3"/>
        <v>33</v>
      </c>
      <c r="P61" s="323"/>
    </row>
    <row r="62" spans="1:16" s="313" customFormat="1" ht="12.75" x14ac:dyDescent="0.2">
      <c r="A62" s="316">
        <f>AT3A_Schools_PS!A62</f>
        <v>53</v>
      </c>
      <c r="B62" s="316" t="str">
        <f>AT3A_Schools_PS!B62</f>
        <v>53-MATHURA</v>
      </c>
      <c r="C62" s="316">
        <v>6</v>
      </c>
      <c r="D62" s="316">
        <v>589</v>
      </c>
      <c r="E62" s="316">
        <v>114</v>
      </c>
      <c r="F62" s="316"/>
      <c r="G62" s="316">
        <v>0</v>
      </c>
      <c r="H62" s="314">
        <f t="shared" si="1"/>
        <v>709</v>
      </c>
      <c r="I62" s="316">
        <v>6</v>
      </c>
      <c r="J62" s="316">
        <v>589</v>
      </c>
      <c r="K62" s="316">
        <v>114</v>
      </c>
      <c r="L62" s="316"/>
      <c r="M62" s="316">
        <v>0</v>
      </c>
      <c r="N62" s="314">
        <f t="shared" si="2"/>
        <v>709</v>
      </c>
      <c r="O62" s="314">
        <f t="shared" si="3"/>
        <v>0</v>
      </c>
      <c r="P62" s="323"/>
    </row>
    <row r="63" spans="1:16" s="313" customFormat="1" ht="12.75" x14ac:dyDescent="0.2">
      <c r="A63" s="316">
        <f>AT3A_Schools_PS!A63</f>
        <v>54</v>
      </c>
      <c r="B63" s="316" t="str">
        <f>AT3A_Schools_PS!B63</f>
        <v>54-MAU</v>
      </c>
      <c r="C63" s="316">
        <v>2</v>
      </c>
      <c r="D63" s="316">
        <v>442</v>
      </c>
      <c r="E63" s="316">
        <v>155</v>
      </c>
      <c r="F63" s="316"/>
      <c r="G63" s="316">
        <v>0</v>
      </c>
      <c r="H63" s="314">
        <f t="shared" si="1"/>
        <v>599</v>
      </c>
      <c r="I63" s="316">
        <v>2</v>
      </c>
      <c r="J63" s="316">
        <v>442</v>
      </c>
      <c r="K63" s="316">
        <v>151</v>
      </c>
      <c r="L63" s="316"/>
      <c r="M63" s="316">
        <v>0</v>
      </c>
      <c r="N63" s="314">
        <f t="shared" si="2"/>
        <v>595</v>
      </c>
      <c r="O63" s="314">
        <f t="shared" si="3"/>
        <v>4</v>
      </c>
      <c r="P63" s="323"/>
    </row>
    <row r="64" spans="1:16" s="313" customFormat="1" ht="12.75" x14ac:dyDescent="0.2">
      <c r="A64" s="316">
        <f>AT3A_Schools_PS!A64</f>
        <v>55</v>
      </c>
      <c r="B64" s="316" t="str">
        <f>AT3A_Schools_PS!B64</f>
        <v>55-MEERUT</v>
      </c>
      <c r="C64" s="316">
        <v>5</v>
      </c>
      <c r="D64" s="316">
        <v>432</v>
      </c>
      <c r="E64" s="316">
        <v>137</v>
      </c>
      <c r="F64" s="316"/>
      <c r="G64" s="316">
        <v>1</v>
      </c>
      <c r="H64" s="314">
        <f t="shared" si="1"/>
        <v>575</v>
      </c>
      <c r="I64" s="316">
        <v>5</v>
      </c>
      <c r="J64" s="316">
        <v>432</v>
      </c>
      <c r="K64" s="316">
        <v>137</v>
      </c>
      <c r="L64" s="316"/>
      <c r="M64" s="316">
        <v>1</v>
      </c>
      <c r="N64" s="314">
        <f t="shared" si="2"/>
        <v>575</v>
      </c>
      <c r="O64" s="314">
        <f t="shared" si="3"/>
        <v>0</v>
      </c>
      <c r="P64" s="323"/>
    </row>
    <row r="65" spans="1:16" s="313" customFormat="1" ht="12.75" x14ac:dyDescent="0.2">
      <c r="A65" s="316">
        <f>AT3A_Schools_PS!A65</f>
        <v>56</v>
      </c>
      <c r="B65" s="316" t="str">
        <f>AT3A_Schools_PS!B65</f>
        <v>56-MIRZAPUR</v>
      </c>
      <c r="C65" s="316">
        <v>1</v>
      </c>
      <c r="D65" s="316">
        <v>599</v>
      </c>
      <c r="E65" s="316">
        <v>74</v>
      </c>
      <c r="F65" s="316"/>
      <c r="G65" s="316">
        <v>0</v>
      </c>
      <c r="H65" s="314">
        <f t="shared" si="1"/>
        <v>674</v>
      </c>
      <c r="I65" s="316">
        <v>1</v>
      </c>
      <c r="J65" s="316">
        <v>599</v>
      </c>
      <c r="K65" s="316">
        <v>74</v>
      </c>
      <c r="L65" s="316"/>
      <c r="M65" s="316">
        <v>0</v>
      </c>
      <c r="N65" s="314">
        <f t="shared" si="2"/>
        <v>674</v>
      </c>
      <c r="O65" s="314">
        <f t="shared" si="3"/>
        <v>0</v>
      </c>
      <c r="P65" s="323"/>
    </row>
    <row r="66" spans="1:16" s="313" customFormat="1" ht="12.75" x14ac:dyDescent="0.2">
      <c r="A66" s="316">
        <f>AT3A_Schools_PS!A66</f>
        <v>57</v>
      </c>
      <c r="B66" s="316" t="str">
        <f>AT3A_Schools_PS!B66</f>
        <v>57-MORADABAD</v>
      </c>
      <c r="C66" s="316">
        <v>11</v>
      </c>
      <c r="D66" s="316">
        <v>525</v>
      </c>
      <c r="E66" s="316">
        <v>65</v>
      </c>
      <c r="F66" s="316"/>
      <c r="G66" s="316">
        <v>0</v>
      </c>
      <c r="H66" s="314">
        <f t="shared" si="1"/>
        <v>601</v>
      </c>
      <c r="I66" s="316">
        <v>11</v>
      </c>
      <c r="J66" s="316">
        <v>525</v>
      </c>
      <c r="K66" s="316">
        <v>65</v>
      </c>
      <c r="L66" s="316"/>
      <c r="M66" s="316">
        <v>0</v>
      </c>
      <c r="N66" s="314">
        <f t="shared" si="2"/>
        <v>601</v>
      </c>
      <c r="O66" s="314">
        <f t="shared" si="3"/>
        <v>0</v>
      </c>
      <c r="P66" s="323"/>
    </row>
    <row r="67" spans="1:16" s="313" customFormat="1" ht="12.75" x14ac:dyDescent="0.2">
      <c r="A67" s="316">
        <f>AT3A_Schools_PS!A67</f>
        <v>58</v>
      </c>
      <c r="B67" s="316" t="str">
        <f>AT3A_Schools_PS!B67</f>
        <v>58-MUZAFFARNAGAR</v>
      </c>
      <c r="C67" s="316">
        <v>1</v>
      </c>
      <c r="D67" s="316">
        <v>380</v>
      </c>
      <c r="E67" s="316">
        <v>116</v>
      </c>
      <c r="F67" s="316"/>
      <c r="G67" s="316">
        <v>0</v>
      </c>
      <c r="H67" s="314">
        <f t="shared" si="1"/>
        <v>497</v>
      </c>
      <c r="I67" s="316">
        <v>1</v>
      </c>
      <c r="J67" s="316">
        <v>380</v>
      </c>
      <c r="K67" s="316">
        <v>41</v>
      </c>
      <c r="L67" s="316"/>
      <c r="M67" s="316">
        <v>0</v>
      </c>
      <c r="N67" s="314">
        <f t="shared" si="2"/>
        <v>422</v>
      </c>
      <c r="O67" s="314">
        <f t="shared" si="3"/>
        <v>75</v>
      </c>
      <c r="P67" s="323"/>
    </row>
    <row r="68" spans="1:16" s="313" customFormat="1" ht="12.75" x14ac:dyDescent="0.2">
      <c r="A68" s="316">
        <f>AT3A_Schools_PS!A68</f>
        <v>59</v>
      </c>
      <c r="B68" s="316" t="str">
        <f>AT3A_Schools_PS!B68</f>
        <v>59-PILIBHIT</v>
      </c>
      <c r="C68" s="316">
        <v>8</v>
      </c>
      <c r="D68" s="316">
        <v>569</v>
      </c>
      <c r="E68" s="316">
        <v>32</v>
      </c>
      <c r="F68" s="316"/>
      <c r="G68" s="316">
        <v>0</v>
      </c>
      <c r="H68" s="314">
        <f t="shared" si="1"/>
        <v>609</v>
      </c>
      <c r="I68" s="316">
        <v>8</v>
      </c>
      <c r="J68" s="316">
        <v>569</v>
      </c>
      <c r="K68" s="316">
        <v>32</v>
      </c>
      <c r="L68" s="316"/>
      <c r="M68" s="316">
        <v>0</v>
      </c>
      <c r="N68" s="314">
        <f t="shared" si="2"/>
        <v>609</v>
      </c>
      <c r="O68" s="314">
        <f t="shared" si="3"/>
        <v>0</v>
      </c>
      <c r="P68" s="323"/>
    </row>
    <row r="69" spans="1:16" s="313" customFormat="1" ht="12.75" x14ac:dyDescent="0.2">
      <c r="A69" s="316">
        <f>AT3A_Schools_PS!A69</f>
        <v>60</v>
      </c>
      <c r="B69" s="316" t="str">
        <f>AT3A_Schools_PS!B69</f>
        <v>60-PRATAPGARH</v>
      </c>
      <c r="C69" s="316">
        <v>8</v>
      </c>
      <c r="D69" s="316">
        <v>727</v>
      </c>
      <c r="E69" s="316">
        <v>161</v>
      </c>
      <c r="F69" s="316"/>
      <c r="G69" s="316">
        <v>0</v>
      </c>
      <c r="H69" s="314">
        <f t="shared" si="1"/>
        <v>896</v>
      </c>
      <c r="I69" s="316">
        <v>8</v>
      </c>
      <c r="J69" s="316">
        <v>727</v>
      </c>
      <c r="K69" s="316">
        <v>161</v>
      </c>
      <c r="L69" s="316"/>
      <c r="M69" s="316">
        <v>0</v>
      </c>
      <c r="N69" s="314">
        <f t="shared" si="2"/>
        <v>896</v>
      </c>
      <c r="O69" s="314">
        <f t="shared" si="3"/>
        <v>0</v>
      </c>
      <c r="P69" s="323"/>
    </row>
    <row r="70" spans="1:16" s="313" customFormat="1" ht="12.75" x14ac:dyDescent="0.2">
      <c r="A70" s="316">
        <f>AT3A_Schools_PS!A70</f>
        <v>61</v>
      </c>
      <c r="B70" s="316" t="str">
        <f>AT3A_Schools_PS!B70</f>
        <v>61-RAI BAREILY</v>
      </c>
      <c r="C70" s="316">
        <v>0</v>
      </c>
      <c r="D70" s="316">
        <v>621</v>
      </c>
      <c r="E70" s="316">
        <v>90</v>
      </c>
      <c r="F70" s="316"/>
      <c r="G70" s="316">
        <v>0</v>
      </c>
      <c r="H70" s="314">
        <f t="shared" si="1"/>
        <v>711</v>
      </c>
      <c r="I70" s="316">
        <v>0</v>
      </c>
      <c r="J70" s="316">
        <v>621</v>
      </c>
      <c r="K70" s="316">
        <v>90</v>
      </c>
      <c r="L70" s="316"/>
      <c r="M70" s="316">
        <v>0</v>
      </c>
      <c r="N70" s="314">
        <f t="shared" si="2"/>
        <v>711</v>
      </c>
      <c r="O70" s="314">
        <f t="shared" si="3"/>
        <v>0</v>
      </c>
      <c r="P70" s="323"/>
    </row>
    <row r="71" spans="1:16" s="313" customFormat="1" ht="12.75" x14ac:dyDescent="0.2">
      <c r="A71" s="316">
        <f>AT3A_Schools_PS!A71</f>
        <v>62</v>
      </c>
      <c r="B71" s="316" t="str">
        <f>AT3A_Schools_PS!B71</f>
        <v>62-RAMPUR</v>
      </c>
      <c r="C71" s="316">
        <v>16</v>
      </c>
      <c r="D71" s="316">
        <v>631</v>
      </c>
      <c r="E71" s="316">
        <v>47</v>
      </c>
      <c r="F71" s="316"/>
      <c r="G71" s="316">
        <v>0</v>
      </c>
      <c r="H71" s="314">
        <f t="shared" si="1"/>
        <v>694</v>
      </c>
      <c r="I71" s="316">
        <v>16</v>
      </c>
      <c r="J71" s="316">
        <v>631</v>
      </c>
      <c r="K71" s="316">
        <v>47</v>
      </c>
      <c r="L71" s="316"/>
      <c r="M71" s="316">
        <v>0</v>
      </c>
      <c r="N71" s="314">
        <f t="shared" si="2"/>
        <v>694</v>
      </c>
      <c r="O71" s="314">
        <f t="shared" si="3"/>
        <v>0</v>
      </c>
      <c r="P71" s="323"/>
    </row>
    <row r="72" spans="1:16" s="313" customFormat="1" ht="12.75" x14ac:dyDescent="0.2">
      <c r="A72" s="316">
        <f>AT3A_Schools_PS!A72</f>
        <v>63</v>
      </c>
      <c r="B72" s="316" t="str">
        <f>AT3A_Schools_PS!B72</f>
        <v>63-SAHARANPUR</v>
      </c>
      <c r="C72" s="316">
        <v>4</v>
      </c>
      <c r="D72" s="316">
        <v>576</v>
      </c>
      <c r="E72" s="316">
        <v>107</v>
      </c>
      <c r="F72" s="316"/>
      <c r="G72" s="316">
        <v>0</v>
      </c>
      <c r="H72" s="314">
        <f t="shared" si="1"/>
        <v>687</v>
      </c>
      <c r="I72" s="316">
        <v>4</v>
      </c>
      <c r="J72" s="316">
        <v>576</v>
      </c>
      <c r="K72" s="316">
        <v>107</v>
      </c>
      <c r="L72" s="316"/>
      <c r="M72" s="316">
        <v>0</v>
      </c>
      <c r="N72" s="314">
        <f t="shared" si="2"/>
        <v>687</v>
      </c>
      <c r="O72" s="314">
        <f t="shared" si="3"/>
        <v>0</v>
      </c>
      <c r="P72" s="323"/>
    </row>
    <row r="73" spans="1:16" s="313" customFormat="1" ht="12.75" x14ac:dyDescent="0.2">
      <c r="A73" s="316">
        <f>AT3A_Schools_PS!A73</f>
        <v>64</v>
      </c>
      <c r="B73" s="316" t="str">
        <f>AT3A_Schools_PS!B73</f>
        <v>64-SANTKABIR NAGAR</v>
      </c>
      <c r="C73" s="316">
        <v>1</v>
      </c>
      <c r="D73" s="316">
        <v>443</v>
      </c>
      <c r="E73" s="316">
        <v>68</v>
      </c>
      <c r="F73" s="316"/>
      <c r="G73" s="316">
        <v>0</v>
      </c>
      <c r="H73" s="314">
        <f t="shared" si="1"/>
        <v>512</v>
      </c>
      <c r="I73" s="316">
        <v>1</v>
      </c>
      <c r="J73" s="316">
        <v>443</v>
      </c>
      <c r="K73" s="316">
        <v>68</v>
      </c>
      <c r="L73" s="316"/>
      <c r="M73" s="316">
        <v>0</v>
      </c>
      <c r="N73" s="314">
        <f t="shared" si="2"/>
        <v>512</v>
      </c>
      <c r="O73" s="314">
        <f t="shared" si="3"/>
        <v>0</v>
      </c>
      <c r="P73" s="323"/>
    </row>
    <row r="74" spans="1:16" s="313" customFormat="1" ht="12.75" x14ac:dyDescent="0.2">
      <c r="A74" s="316">
        <f>AT3A_Schools_PS!A74</f>
        <v>65</v>
      </c>
      <c r="B74" s="316" t="str">
        <f>AT3A_Schools_PS!B74</f>
        <v>65-SHAHJAHANPUR</v>
      </c>
      <c r="C74" s="316">
        <v>5</v>
      </c>
      <c r="D74" s="316">
        <v>897</v>
      </c>
      <c r="E74" s="316">
        <v>59</v>
      </c>
      <c r="F74" s="316"/>
      <c r="G74" s="316">
        <v>0</v>
      </c>
      <c r="H74" s="314">
        <f t="shared" si="1"/>
        <v>961</v>
      </c>
      <c r="I74" s="316">
        <v>5</v>
      </c>
      <c r="J74" s="316">
        <v>897</v>
      </c>
      <c r="K74" s="316">
        <v>59</v>
      </c>
      <c r="L74" s="316"/>
      <c r="M74" s="316">
        <v>0</v>
      </c>
      <c r="N74" s="314">
        <f t="shared" si="2"/>
        <v>961</v>
      </c>
      <c r="O74" s="314">
        <f t="shared" si="3"/>
        <v>0</v>
      </c>
      <c r="P74" s="323"/>
    </row>
    <row r="75" spans="1:16" s="313" customFormat="1" ht="12.75" x14ac:dyDescent="0.2">
      <c r="A75" s="316">
        <f>AT3A_Schools_PS!A75</f>
        <v>66</v>
      </c>
      <c r="B75" s="316" t="str">
        <f>AT3A_Schools_PS!B75</f>
        <v>66-SHRAWASTI</v>
      </c>
      <c r="C75" s="316">
        <v>1</v>
      </c>
      <c r="D75" s="316">
        <v>390</v>
      </c>
      <c r="E75" s="316">
        <v>16</v>
      </c>
      <c r="F75" s="316"/>
      <c r="G75" s="316">
        <v>0</v>
      </c>
      <c r="H75" s="314">
        <f t="shared" si="1"/>
        <v>407</v>
      </c>
      <c r="I75" s="316">
        <v>0</v>
      </c>
      <c r="J75" s="316">
        <v>390</v>
      </c>
      <c r="K75" s="316">
        <v>16</v>
      </c>
      <c r="L75" s="316"/>
      <c r="M75" s="316">
        <v>0</v>
      </c>
      <c r="N75" s="314">
        <f t="shared" si="2"/>
        <v>406</v>
      </c>
      <c r="O75" s="314">
        <f t="shared" si="3"/>
        <v>1</v>
      </c>
      <c r="P75" s="323"/>
    </row>
    <row r="76" spans="1:16" s="313" customFormat="1" ht="12.75" x14ac:dyDescent="0.2">
      <c r="A76" s="316">
        <f>AT3A_Schools_PS!A76</f>
        <v>67</v>
      </c>
      <c r="B76" s="316" t="str">
        <f>AT3A_Schools_PS!B76</f>
        <v>67-SIDDHARTHNAGAR</v>
      </c>
      <c r="C76" s="316">
        <v>3</v>
      </c>
      <c r="D76" s="316">
        <v>740</v>
      </c>
      <c r="E76" s="316">
        <v>66</v>
      </c>
      <c r="F76" s="316"/>
      <c r="G76" s="316">
        <v>0</v>
      </c>
      <c r="H76" s="314">
        <f t="shared" si="1"/>
        <v>809</v>
      </c>
      <c r="I76" s="316">
        <v>3</v>
      </c>
      <c r="J76" s="316">
        <v>740</v>
      </c>
      <c r="K76" s="316">
        <v>65</v>
      </c>
      <c r="L76" s="316"/>
      <c r="M76" s="316">
        <v>0</v>
      </c>
      <c r="N76" s="314">
        <f t="shared" si="2"/>
        <v>808</v>
      </c>
      <c r="O76" s="314">
        <f t="shared" si="3"/>
        <v>1</v>
      </c>
      <c r="P76" s="323"/>
    </row>
    <row r="77" spans="1:16" s="313" customFormat="1" ht="12.75" x14ac:dyDescent="0.2">
      <c r="A77" s="316">
        <f>AT3A_Schools_PS!A77</f>
        <v>68</v>
      </c>
      <c r="B77" s="316" t="str">
        <f>AT3A_Schools_PS!B77</f>
        <v>68-SITAPUR</v>
      </c>
      <c r="C77" s="316">
        <v>5</v>
      </c>
      <c r="D77" s="316">
        <v>1150</v>
      </c>
      <c r="E77" s="316">
        <v>142</v>
      </c>
      <c r="F77" s="316"/>
      <c r="G77" s="316">
        <v>0</v>
      </c>
      <c r="H77" s="314">
        <f t="shared" si="1"/>
        <v>1297</v>
      </c>
      <c r="I77" s="316">
        <v>5</v>
      </c>
      <c r="J77" s="316">
        <v>1150</v>
      </c>
      <c r="K77" s="316">
        <v>142</v>
      </c>
      <c r="L77" s="316"/>
      <c r="M77" s="316">
        <v>0</v>
      </c>
      <c r="N77" s="314">
        <f t="shared" si="2"/>
        <v>1297</v>
      </c>
      <c r="O77" s="314">
        <f t="shared" si="3"/>
        <v>0</v>
      </c>
      <c r="P77" s="323"/>
    </row>
    <row r="78" spans="1:16" s="313" customFormat="1" ht="12.75" x14ac:dyDescent="0.2">
      <c r="A78" s="316">
        <f>AT3A_Schools_PS!A78</f>
        <v>69</v>
      </c>
      <c r="B78" s="316" t="str">
        <f>AT3A_Schools_PS!B78</f>
        <v>69-SONBHADRA</v>
      </c>
      <c r="C78" s="316">
        <v>11</v>
      </c>
      <c r="D78" s="316">
        <v>654</v>
      </c>
      <c r="E78" s="316">
        <v>14</v>
      </c>
      <c r="F78" s="316"/>
      <c r="G78" s="316">
        <v>0</v>
      </c>
      <c r="H78" s="314">
        <f t="shared" si="1"/>
        <v>679</v>
      </c>
      <c r="I78" s="316">
        <v>11</v>
      </c>
      <c r="J78" s="316">
        <v>654</v>
      </c>
      <c r="K78" s="316">
        <v>14</v>
      </c>
      <c r="L78" s="316"/>
      <c r="M78" s="316">
        <v>0</v>
      </c>
      <c r="N78" s="314">
        <f t="shared" si="2"/>
        <v>679</v>
      </c>
      <c r="O78" s="314">
        <f t="shared" si="3"/>
        <v>0</v>
      </c>
      <c r="P78" s="323"/>
    </row>
    <row r="79" spans="1:16" s="313" customFormat="1" ht="12.75" x14ac:dyDescent="0.2">
      <c r="A79" s="316">
        <f>AT3A_Schools_PS!A79</f>
        <v>70</v>
      </c>
      <c r="B79" s="316" t="str">
        <f>AT3A_Schools_PS!B79</f>
        <v>70-SULTANPUR</v>
      </c>
      <c r="C79" s="316">
        <v>6</v>
      </c>
      <c r="D79" s="316">
        <v>612</v>
      </c>
      <c r="E79" s="316">
        <v>111</v>
      </c>
      <c r="F79" s="316"/>
      <c r="G79" s="316">
        <v>1</v>
      </c>
      <c r="H79" s="314">
        <f t="shared" si="1"/>
        <v>730</v>
      </c>
      <c r="I79" s="316">
        <v>5</v>
      </c>
      <c r="J79" s="316">
        <v>612</v>
      </c>
      <c r="K79" s="316">
        <v>111</v>
      </c>
      <c r="L79" s="316"/>
      <c r="M79" s="316">
        <v>0</v>
      </c>
      <c r="N79" s="314">
        <f t="shared" si="2"/>
        <v>728</v>
      </c>
      <c r="O79" s="314">
        <f t="shared" si="3"/>
        <v>2</v>
      </c>
      <c r="P79" s="323"/>
    </row>
    <row r="80" spans="1:16" s="313" customFormat="1" ht="12.75" x14ac:dyDescent="0.2">
      <c r="A80" s="316">
        <f>AT3A_Schools_PS!A80</f>
        <v>71</v>
      </c>
      <c r="B80" s="316" t="str">
        <f>AT3A_Schools_PS!B80</f>
        <v>71-UNNAO</v>
      </c>
      <c r="C80" s="316">
        <v>7</v>
      </c>
      <c r="D80" s="316">
        <v>831</v>
      </c>
      <c r="E80" s="316">
        <v>91</v>
      </c>
      <c r="F80" s="316"/>
      <c r="G80" s="316">
        <v>0</v>
      </c>
      <c r="H80" s="314">
        <f t="shared" si="1"/>
        <v>929</v>
      </c>
      <c r="I80" s="316">
        <v>7</v>
      </c>
      <c r="J80" s="316">
        <v>831</v>
      </c>
      <c r="K80" s="316">
        <v>91</v>
      </c>
      <c r="L80" s="316"/>
      <c r="M80" s="316">
        <v>0</v>
      </c>
      <c r="N80" s="314">
        <f t="shared" si="2"/>
        <v>929</v>
      </c>
      <c r="O80" s="314">
        <f t="shared" si="3"/>
        <v>0</v>
      </c>
      <c r="P80" s="323"/>
    </row>
    <row r="81" spans="1:16" s="313" customFormat="1" ht="12.75" x14ac:dyDescent="0.2">
      <c r="A81" s="316">
        <f>AT3A_Schools_PS!A81</f>
        <v>72</v>
      </c>
      <c r="B81" s="316" t="str">
        <f>AT3A_Schools_PS!B81</f>
        <v>72-VARANASI</v>
      </c>
      <c r="C81" s="316">
        <v>3</v>
      </c>
      <c r="D81" s="316">
        <v>354</v>
      </c>
      <c r="E81" s="316">
        <v>159</v>
      </c>
      <c r="F81" s="316"/>
      <c r="G81" s="316">
        <v>0</v>
      </c>
      <c r="H81" s="314">
        <f t="shared" si="1"/>
        <v>516</v>
      </c>
      <c r="I81" s="316">
        <v>3</v>
      </c>
      <c r="J81" s="316">
        <v>354</v>
      </c>
      <c r="K81" s="316">
        <v>159</v>
      </c>
      <c r="L81" s="316"/>
      <c r="M81" s="316">
        <v>0</v>
      </c>
      <c r="N81" s="314">
        <f t="shared" si="2"/>
        <v>516</v>
      </c>
      <c r="O81" s="314">
        <f t="shared" si="3"/>
        <v>0</v>
      </c>
      <c r="P81" s="323"/>
    </row>
    <row r="82" spans="1:16" s="313" customFormat="1" ht="12.75" x14ac:dyDescent="0.2">
      <c r="A82" s="316">
        <f>AT3A_Schools_PS!A82</f>
        <v>73</v>
      </c>
      <c r="B82" s="316" t="str">
        <f>AT3A_Schools_PS!B82</f>
        <v>73-SAMBHAL</v>
      </c>
      <c r="C82" s="316">
        <v>1</v>
      </c>
      <c r="D82" s="316">
        <v>476</v>
      </c>
      <c r="E82" s="316">
        <v>50</v>
      </c>
      <c r="F82" s="316"/>
      <c r="G82" s="316">
        <v>0</v>
      </c>
      <c r="H82" s="314">
        <f t="shared" si="1"/>
        <v>527</v>
      </c>
      <c r="I82" s="316">
        <v>1</v>
      </c>
      <c r="J82" s="316">
        <v>476</v>
      </c>
      <c r="K82" s="316">
        <v>50</v>
      </c>
      <c r="L82" s="316"/>
      <c r="M82" s="316">
        <v>0</v>
      </c>
      <c r="N82" s="314">
        <f t="shared" si="2"/>
        <v>527</v>
      </c>
      <c r="O82" s="314">
        <f t="shared" si="3"/>
        <v>0</v>
      </c>
      <c r="P82" s="323"/>
    </row>
    <row r="83" spans="1:16" s="313" customFormat="1" ht="12.75" x14ac:dyDescent="0.2">
      <c r="A83" s="316">
        <f>AT3A_Schools_PS!A83</f>
        <v>74</v>
      </c>
      <c r="B83" s="316" t="str">
        <f>AT3A_Schools_PS!B83</f>
        <v>74-HAPUR</v>
      </c>
      <c r="C83" s="316">
        <v>2</v>
      </c>
      <c r="D83" s="316">
        <v>206</v>
      </c>
      <c r="E83" s="316">
        <v>55</v>
      </c>
      <c r="F83" s="316"/>
      <c r="G83" s="316">
        <v>0</v>
      </c>
      <c r="H83" s="314">
        <f t="shared" si="1"/>
        <v>263</v>
      </c>
      <c r="I83" s="316">
        <v>2</v>
      </c>
      <c r="J83" s="316">
        <v>206</v>
      </c>
      <c r="K83" s="316">
        <v>55</v>
      </c>
      <c r="L83" s="316"/>
      <c r="M83" s="316">
        <v>0</v>
      </c>
      <c r="N83" s="314">
        <f t="shared" si="2"/>
        <v>263</v>
      </c>
      <c r="O83" s="314">
        <f t="shared" si="3"/>
        <v>0</v>
      </c>
      <c r="P83" s="323"/>
    </row>
    <row r="84" spans="1:16" s="313" customFormat="1" ht="12.75" x14ac:dyDescent="0.2">
      <c r="A84" s="316">
        <f>AT3A_Schools_PS!A84</f>
        <v>75</v>
      </c>
      <c r="B84" s="316" t="str">
        <f>AT3A_Schools_PS!B84</f>
        <v>75-SHAMLI</v>
      </c>
      <c r="C84" s="316">
        <v>2</v>
      </c>
      <c r="D84" s="316">
        <v>213</v>
      </c>
      <c r="E84" s="316">
        <v>43</v>
      </c>
      <c r="F84" s="316"/>
      <c r="G84" s="316">
        <v>0</v>
      </c>
      <c r="H84" s="314">
        <f t="shared" si="1"/>
        <v>258</v>
      </c>
      <c r="I84" s="316">
        <v>2</v>
      </c>
      <c r="J84" s="316">
        <v>213</v>
      </c>
      <c r="K84" s="316">
        <v>43</v>
      </c>
      <c r="L84" s="316"/>
      <c r="M84" s="316">
        <v>0</v>
      </c>
      <c r="N84" s="314">
        <f t="shared" si="2"/>
        <v>258</v>
      </c>
      <c r="O84" s="314">
        <f t="shared" si="3"/>
        <v>0</v>
      </c>
      <c r="P84" s="323"/>
    </row>
    <row r="85" spans="1:16" s="313" customFormat="1" ht="15.75" customHeight="1" x14ac:dyDescent="0.2">
      <c r="A85" s="311" t="s">
        <v>245</v>
      </c>
      <c r="B85" s="311"/>
      <c r="C85" s="311"/>
      <c r="D85" s="311"/>
      <c r="E85" s="311"/>
      <c r="F85" s="311"/>
      <c r="G85" s="311"/>
      <c r="H85" s="311"/>
      <c r="I85" s="311"/>
      <c r="J85" s="311"/>
      <c r="K85" s="311"/>
      <c r="L85" s="311"/>
      <c r="M85" s="311"/>
      <c r="N85" s="311"/>
      <c r="O85" s="311"/>
      <c r="P85" s="311"/>
    </row>
    <row r="86" spans="1:16" s="313" customFormat="1" ht="15.75" customHeight="1" x14ac:dyDescent="0.2">
      <c r="A86" s="311" t="s">
        <v>246</v>
      </c>
      <c r="B86" s="311"/>
      <c r="C86" s="311"/>
      <c r="D86" s="311"/>
      <c r="E86" s="311"/>
      <c r="F86" s="311"/>
      <c r="G86" s="311"/>
      <c r="H86" s="311"/>
      <c r="I86" s="311"/>
      <c r="J86" s="311"/>
      <c r="K86" s="311"/>
      <c r="L86" s="311"/>
      <c r="M86" s="311"/>
      <c r="N86" s="311"/>
      <c r="O86" s="311"/>
      <c r="P86" s="311"/>
    </row>
    <row r="87" spans="1:16" s="313" customFormat="1" ht="15.75" customHeight="1" x14ac:dyDescent="0.2">
      <c r="A87" s="311" t="s">
        <v>247</v>
      </c>
      <c r="B87" s="311"/>
      <c r="C87" s="311"/>
      <c r="D87" s="311"/>
      <c r="E87" s="311"/>
      <c r="F87" s="311"/>
      <c r="G87" s="311"/>
      <c r="H87" s="311"/>
      <c r="I87" s="311"/>
      <c r="J87" s="311"/>
      <c r="K87" s="311"/>
      <c r="L87" s="311"/>
      <c r="M87" s="311"/>
      <c r="N87" s="311"/>
      <c r="O87" s="311"/>
      <c r="P87" s="311"/>
    </row>
    <row r="88" spans="1:16" s="313" customFormat="1" ht="15.75" customHeight="1" x14ac:dyDescent="0.2">
      <c r="A88" s="311" t="s">
        <v>248</v>
      </c>
      <c r="B88" s="311"/>
      <c r="C88" s="311"/>
      <c r="D88" s="311"/>
      <c r="E88" s="311"/>
      <c r="F88" s="311"/>
      <c r="G88" s="311"/>
      <c r="H88" s="311"/>
      <c r="I88" s="311"/>
      <c r="J88" s="311"/>
      <c r="K88" s="311"/>
      <c r="L88" s="311"/>
      <c r="M88" s="311"/>
      <c r="N88" s="311"/>
      <c r="O88" s="311"/>
      <c r="P88" s="311"/>
    </row>
    <row r="89" spans="1:16" s="313" customFormat="1" ht="15.75" customHeight="1" x14ac:dyDescent="0.2">
      <c r="A89" s="311" t="s">
        <v>249</v>
      </c>
      <c r="B89" s="311"/>
      <c r="C89" s="311"/>
      <c r="D89" s="311"/>
      <c r="E89" s="311"/>
      <c r="F89" s="311"/>
      <c r="G89" s="311"/>
      <c r="H89" s="311"/>
      <c r="I89" s="311"/>
      <c r="J89" s="311"/>
      <c r="K89" s="311"/>
      <c r="L89" s="311"/>
      <c r="M89" s="311"/>
      <c r="N89" s="311"/>
      <c r="O89" s="311"/>
      <c r="P89" s="311"/>
    </row>
    <row r="90" spans="1:16" s="313" customFormat="1" ht="15.75" customHeight="1" x14ac:dyDescent="0.2">
      <c r="A90" s="311"/>
      <c r="B90" s="311"/>
      <c r="C90" s="311"/>
      <c r="D90" s="311"/>
      <c r="E90" s="311"/>
      <c r="F90" s="311"/>
      <c r="G90" s="311"/>
      <c r="H90" s="311"/>
      <c r="I90" s="311"/>
      <c r="J90" s="311"/>
      <c r="K90" s="311"/>
      <c r="L90" s="311"/>
      <c r="M90" s="311"/>
      <c r="N90" s="311"/>
      <c r="O90" s="311"/>
      <c r="P90" s="311"/>
    </row>
    <row r="91" spans="1:16" s="313" customFormat="1" ht="15.75" customHeight="1" x14ac:dyDescent="0.2">
      <c r="A91" s="311"/>
      <c r="B91" s="311"/>
      <c r="C91" s="311"/>
      <c r="D91" s="311"/>
      <c r="E91" s="311"/>
      <c r="F91" s="311"/>
      <c r="G91" s="311"/>
      <c r="H91" s="311"/>
      <c r="I91" s="311"/>
      <c r="J91" s="311"/>
      <c r="K91" s="311"/>
      <c r="L91" s="311"/>
      <c r="M91" s="311"/>
      <c r="N91" s="311"/>
      <c r="O91" s="311"/>
      <c r="P91" s="311"/>
    </row>
    <row r="92" spans="1:16" s="313" customFormat="1" ht="15.75" customHeight="1" x14ac:dyDescent="0.2">
      <c r="A92" s="311"/>
      <c r="B92" s="311"/>
      <c r="C92" s="311"/>
      <c r="D92" s="311"/>
      <c r="E92" s="311"/>
      <c r="F92" s="311"/>
      <c r="G92" s="311"/>
      <c r="H92" s="311"/>
      <c r="I92" s="311"/>
      <c r="J92" s="311"/>
      <c r="K92" s="311"/>
      <c r="L92" s="311"/>
      <c r="M92" s="311"/>
      <c r="N92" s="311"/>
      <c r="O92" s="311"/>
      <c r="P92" s="311"/>
    </row>
    <row r="93" spans="1:16" s="313" customFormat="1" ht="15.75" customHeight="1" x14ac:dyDescent="0.2"/>
    <row r="94" spans="1:16" s="313" customFormat="1" ht="15.75" customHeight="1" x14ac:dyDescent="0.2">
      <c r="A94" s="222" t="str">
        <f>'AT-1'!A46</f>
        <v>Date:</v>
      </c>
      <c r="L94" s="320"/>
      <c r="M94" s="320"/>
      <c r="N94" s="320" t="str">
        <f>'AT-1'!J46</f>
        <v>(Signature)</v>
      </c>
    </row>
    <row r="95" spans="1:16" s="313" customFormat="1" ht="15.75" customHeight="1" x14ac:dyDescent="0.2">
      <c r="A95" s="222" t="str">
        <f>'AT-1'!A47</f>
        <v>Place: LUCKNOW</v>
      </c>
      <c r="L95" s="320"/>
      <c r="M95" s="320"/>
      <c r="N95" s="320" t="str">
        <f>'AT-1'!J47</f>
        <v>Secretary Basic Education Department</v>
      </c>
    </row>
    <row r="96" spans="1:16" s="313" customFormat="1" ht="15.75" customHeight="1" x14ac:dyDescent="0.2">
      <c r="L96" s="320"/>
      <c r="M96" s="320" t="str">
        <f>'AT-1'!I48</f>
        <v>Seal:</v>
      </c>
      <c r="N96" s="320"/>
    </row>
  </sheetData>
  <mergeCells count="10">
    <mergeCell ref="E1:K1"/>
    <mergeCell ref="C6:H6"/>
    <mergeCell ref="I6:N6"/>
    <mergeCell ref="A4:P4"/>
    <mergeCell ref="A2:P2"/>
    <mergeCell ref="A3:P3"/>
    <mergeCell ref="B6:B7"/>
    <mergeCell ref="A6:A7"/>
    <mergeCell ref="O6:O7"/>
    <mergeCell ref="P6:P7"/>
  </mergeCells>
  <printOptions horizontalCentered="1"/>
  <pageMargins left="0.59055118110236227" right="0.59055118110236227" top="0.78740157480314965" bottom="0.59055118110236227" header="0.78740157480314965" footer="0.39370078740157483"/>
  <pageSetup paperSize="9" scale="92" fitToHeight="0" pageOrder="overThenDown" orientation="landscape" cellComments="atEnd" r:id="rId1"/>
  <headerFooter>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pageSetUpPr fitToPage="1"/>
  </sheetPr>
  <dimension ref="A1:Z1003"/>
  <sheetViews>
    <sheetView view="pageBreakPreview" zoomScaleSheetLayoutView="100" workbookViewId="0">
      <pane xSplit="2" ySplit="9" topLeftCell="C52" activePane="bottomRight" state="frozen"/>
      <selection activeCell="M56" sqref="M56"/>
      <selection pane="topRight" activeCell="M56" sqref="M56"/>
      <selection pane="bottomLeft" activeCell="M56" sqref="M56"/>
      <selection pane="bottomRight" activeCell="M56" sqref="M56"/>
    </sheetView>
  </sheetViews>
  <sheetFormatPr defaultColWidth="14.42578125" defaultRowHeight="12.75" x14ac:dyDescent="0.2"/>
  <cols>
    <col min="1" max="1" width="5.28515625" style="304" customWidth="1"/>
    <col min="2" max="2" width="21.42578125" style="304" customWidth="1"/>
    <col min="3" max="3" width="6" style="304" bestFit="1" customWidth="1"/>
    <col min="4" max="4" width="9" style="304" bestFit="1" customWidth="1"/>
    <col min="5" max="5" width="8.140625" style="304" bestFit="1" customWidth="1"/>
    <col min="6" max="6" width="10.28515625" style="304" customWidth="1"/>
    <col min="7" max="7" width="9.7109375" style="304" customWidth="1"/>
    <col min="8" max="8" width="11.85546875" style="304" customWidth="1"/>
    <col min="9" max="9" width="6.28515625" style="304" bestFit="1" customWidth="1"/>
    <col min="10" max="10" width="8.7109375" style="304" bestFit="1" customWidth="1"/>
    <col min="11" max="11" width="8.28515625" style="304" bestFit="1" customWidth="1"/>
    <col min="12" max="12" width="10.28515625" style="304" customWidth="1"/>
    <col min="13" max="13" width="9.85546875" style="304" customWidth="1"/>
    <col min="14" max="14" width="11.5703125" style="304" customWidth="1"/>
    <col min="15" max="15" width="8" style="304" bestFit="1" customWidth="1"/>
    <col min="16" max="16" width="11" style="304" bestFit="1" customWidth="1"/>
    <col min="17" max="17" width="9" style="304" bestFit="1" customWidth="1"/>
    <col min="18" max="18" width="9.5703125" style="304" customWidth="1"/>
    <col min="19" max="19" width="10.140625" style="304" customWidth="1"/>
    <col min="20" max="20" width="11.42578125" style="304" customWidth="1"/>
    <col min="21" max="16384" width="14.42578125" style="304"/>
  </cols>
  <sheetData>
    <row r="1" spans="1:26" x14ac:dyDescent="0.2">
      <c r="A1" s="327"/>
      <c r="B1" s="327"/>
      <c r="C1" s="327"/>
      <c r="D1" s="327"/>
      <c r="E1" s="327"/>
      <c r="F1" s="327"/>
      <c r="G1" s="327"/>
      <c r="H1" s="327"/>
      <c r="I1" s="327"/>
      <c r="J1" s="327"/>
      <c r="K1" s="327"/>
      <c r="L1" s="327"/>
      <c r="M1" s="327"/>
      <c r="N1" s="327"/>
      <c r="O1" s="327"/>
      <c r="P1" s="327"/>
      <c r="Q1" s="327"/>
      <c r="R1" s="327"/>
      <c r="S1" s="327"/>
      <c r="T1" s="328" t="s">
        <v>252</v>
      </c>
      <c r="U1" s="329"/>
      <c r="V1" s="329"/>
      <c r="W1" s="329"/>
      <c r="X1" s="329"/>
      <c r="Y1" s="329"/>
      <c r="Z1" s="329"/>
    </row>
    <row r="2" spans="1:26" x14ac:dyDescent="0.2">
      <c r="A2" s="612" t="str">
        <f>AT_2A_fundflow!A2</f>
        <v>[Mid Day Meal Scheme, U.P.]</v>
      </c>
      <c r="B2" s="608"/>
      <c r="C2" s="608"/>
      <c r="D2" s="608"/>
      <c r="E2" s="608"/>
      <c r="F2" s="608"/>
      <c r="G2" s="608"/>
      <c r="H2" s="608"/>
      <c r="I2" s="608"/>
      <c r="J2" s="608"/>
      <c r="K2" s="608"/>
      <c r="L2" s="608"/>
      <c r="M2" s="608"/>
      <c r="N2" s="608"/>
      <c r="O2" s="608"/>
      <c r="P2" s="608"/>
      <c r="Q2" s="608"/>
      <c r="R2" s="608"/>
      <c r="S2" s="608"/>
      <c r="T2" s="608"/>
      <c r="U2" s="329"/>
      <c r="V2" s="329"/>
      <c r="W2" s="329"/>
      <c r="X2" s="329"/>
      <c r="Y2" s="329"/>
      <c r="Z2" s="329"/>
    </row>
    <row r="3" spans="1:26" ht="24" customHeight="1" x14ac:dyDescent="0.2">
      <c r="A3" s="613" t="str">
        <f>AT_2A_fundflow!A3</f>
        <v>Annual Work Plan and Budget 2018-19</v>
      </c>
      <c r="B3" s="608"/>
      <c r="C3" s="608"/>
      <c r="D3" s="608"/>
      <c r="E3" s="608"/>
      <c r="F3" s="608"/>
      <c r="G3" s="608"/>
      <c r="H3" s="608"/>
      <c r="I3" s="608"/>
      <c r="J3" s="608"/>
      <c r="K3" s="608"/>
      <c r="L3" s="608"/>
      <c r="M3" s="608"/>
      <c r="N3" s="608"/>
      <c r="O3" s="608"/>
      <c r="P3" s="608"/>
      <c r="Q3" s="608"/>
      <c r="R3" s="608"/>
      <c r="S3" s="608"/>
      <c r="T3" s="608"/>
      <c r="U3" s="329"/>
      <c r="V3" s="329"/>
      <c r="W3" s="329"/>
      <c r="X3" s="329"/>
      <c r="Y3" s="329"/>
      <c r="Z3" s="329"/>
    </row>
    <row r="4" spans="1:26" x14ac:dyDescent="0.2">
      <c r="A4" s="614" t="s">
        <v>253</v>
      </c>
      <c r="B4" s="608"/>
      <c r="C4" s="608"/>
      <c r="D4" s="608"/>
      <c r="E4" s="608"/>
      <c r="F4" s="608"/>
      <c r="G4" s="608"/>
      <c r="H4" s="608"/>
      <c r="I4" s="608"/>
      <c r="J4" s="608"/>
      <c r="K4" s="608"/>
      <c r="L4" s="608"/>
      <c r="M4" s="608"/>
      <c r="N4" s="608"/>
      <c r="O4" s="608"/>
      <c r="P4" s="608"/>
      <c r="Q4" s="608"/>
      <c r="R4" s="608"/>
      <c r="S4" s="608"/>
      <c r="T4" s="608"/>
      <c r="U4" s="329"/>
      <c r="V4" s="329"/>
      <c r="W4" s="329"/>
      <c r="X4" s="329"/>
      <c r="Y4" s="329"/>
      <c r="Z4" s="329"/>
    </row>
    <row r="5" spans="1:26" x14ac:dyDescent="0.2">
      <c r="A5" s="330" t="str">
        <f>AT_2A_fundflow!A5</f>
        <v>State: UTTAR PRADESH</v>
      </c>
      <c r="B5" s="330"/>
      <c r="C5" s="327"/>
      <c r="D5" s="327"/>
      <c r="E5" s="327"/>
      <c r="F5" s="327"/>
      <c r="G5" s="327"/>
      <c r="H5" s="327"/>
      <c r="I5" s="327"/>
      <c r="J5" s="327"/>
      <c r="K5" s="327"/>
      <c r="L5" s="327"/>
      <c r="M5" s="327"/>
      <c r="N5" s="327"/>
      <c r="O5" s="327"/>
      <c r="P5" s="327"/>
      <c r="Q5" s="327"/>
      <c r="R5" s="327"/>
      <c r="S5" s="327"/>
      <c r="T5" s="331" t="str">
        <f>AT_2A_fundflow!U5</f>
        <v>(For the Period 01.04.17 to 31.03.18)</v>
      </c>
      <c r="U5" s="329"/>
      <c r="V5" s="329"/>
      <c r="W5" s="329"/>
      <c r="X5" s="329"/>
      <c r="Y5" s="329"/>
      <c r="Z5" s="329"/>
    </row>
    <row r="6" spans="1:26" x14ac:dyDescent="0.2">
      <c r="A6" s="615" t="s">
        <v>91</v>
      </c>
      <c r="B6" s="615" t="s">
        <v>99</v>
      </c>
      <c r="C6" s="616" t="s">
        <v>254</v>
      </c>
      <c r="D6" s="609"/>
      <c r="E6" s="609"/>
      <c r="F6" s="609"/>
      <c r="G6" s="609"/>
      <c r="H6" s="610"/>
      <c r="I6" s="616" t="s">
        <v>255</v>
      </c>
      <c r="J6" s="609"/>
      <c r="K6" s="609"/>
      <c r="L6" s="609"/>
      <c r="M6" s="609"/>
      <c r="N6" s="610"/>
      <c r="O6" s="616" t="s">
        <v>256</v>
      </c>
      <c r="P6" s="609"/>
      <c r="Q6" s="609"/>
      <c r="R6" s="609"/>
      <c r="S6" s="609"/>
      <c r="T6" s="610"/>
      <c r="U6" s="332"/>
      <c r="V6" s="332"/>
      <c r="W6" s="332"/>
      <c r="X6" s="332"/>
      <c r="Y6" s="332"/>
      <c r="Z6" s="332"/>
    </row>
    <row r="7" spans="1:26" ht="38.25" x14ac:dyDescent="0.2">
      <c r="A7" s="611"/>
      <c r="B7" s="611"/>
      <c r="C7" s="333" t="s">
        <v>159</v>
      </c>
      <c r="D7" s="333" t="s">
        <v>160</v>
      </c>
      <c r="E7" s="333" t="s">
        <v>161</v>
      </c>
      <c r="F7" s="333" t="s">
        <v>214</v>
      </c>
      <c r="G7" s="333" t="s">
        <v>163</v>
      </c>
      <c r="H7" s="333" t="s">
        <v>257</v>
      </c>
      <c r="I7" s="333" t="s">
        <v>159</v>
      </c>
      <c r="J7" s="333" t="s">
        <v>160</v>
      </c>
      <c r="K7" s="333" t="s">
        <v>161</v>
      </c>
      <c r="L7" s="333" t="s">
        <v>214</v>
      </c>
      <c r="M7" s="333" t="s">
        <v>163</v>
      </c>
      <c r="N7" s="333" t="s">
        <v>258</v>
      </c>
      <c r="O7" s="333" t="s">
        <v>159</v>
      </c>
      <c r="P7" s="333" t="s">
        <v>160</v>
      </c>
      <c r="Q7" s="333" t="s">
        <v>161</v>
      </c>
      <c r="R7" s="333" t="s">
        <v>214</v>
      </c>
      <c r="S7" s="333" t="s">
        <v>163</v>
      </c>
      <c r="T7" s="333" t="s">
        <v>11</v>
      </c>
      <c r="U7" s="332"/>
      <c r="V7" s="332"/>
      <c r="W7" s="332"/>
      <c r="X7" s="332"/>
      <c r="Y7" s="332"/>
      <c r="Z7" s="332"/>
    </row>
    <row r="8" spans="1:26" x14ac:dyDescent="0.2">
      <c r="A8" s="333">
        <v>1</v>
      </c>
      <c r="B8" s="333">
        <v>2</v>
      </c>
      <c r="C8" s="333">
        <v>3</v>
      </c>
      <c r="D8" s="333">
        <v>4</v>
      </c>
      <c r="E8" s="333">
        <v>5</v>
      </c>
      <c r="F8" s="333">
        <v>6</v>
      </c>
      <c r="G8" s="333">
        <v>7</v>
      </c>
      <c r="H8" s="333">
        <v>8</v>
      </c>
      <c r="I8" s="333">
        <v>9</v>
      </c>
      <c r="J8" s="333">
        <v>10</v>
      </c>
      <c r="K8" s="333">
        <v>11</v>
      </c>
      <c r="L8" s="333">
        <v>12</v>
      </c>
      <c r="M8" s="333">
        <v>13</v>
      </c>
      <c r="N8" s="333">
        <v>14</v>
      </c>
      <c r="O8" s="333">
        <v>15</v>
      </c>
      <c r="P8" s="333">
        <v>16</v>
      </c>
      <c r="Q8" s="333">
        <v>17</v>
      </c>
      <c r="R8" s="333">
        <v>18</v>
      </c>
      <c r="S8" s="333">
        <v>19</v>
      </c>
      <c r="T8" s="333">
        <v>20</v>
      </c>
      <c r="U8" s="332"/>
      <c r="V8" s="332"/>
      <c r="W8" s="332"/>
      <c r="X8" s="332"/>
      <c r="Y8" s="332"/>
      <c r="Z8" s="332"/>
    </row>
    <row r="9" spans="1:26" x14ac:dyDescent="0.2">
      <c r="A9" s="334"/>
      <c r="B9" s="334" t="s">
        <v>32</v>
      </c>
      <c r="C9" s="335">
        <f t="shared" ref="C9:H9" si="0">SUM(C10:C84)</f>
        <v>19066</v>
      </c>
      <c r="D9" s="335">
        <f t="shared" si="0"/>
        <v>11658412</v>
      </c>
      <c r="E9" s="335">
        <f t="shared" si="0"/>
        <v>260971</v>
      </c>
      <c r="F9" s="335">
        <f t="shared" si="0"/>
        <v>0</v>
      </c>
      <c r="G9" s="335">
        <f t="shared" si="0"/>
        <v>155828</v>
      </c>
      <c r="H9" s="335">
        <f t="shared" si="0"/>
        <v>12094277</v>
      </c>
      <c r="I9" s="335">
        <v>10883</v>
      </c>
      <c r="J9" s="335">
        <v>6864256</v>
      </c>
      <c r="K9" s="335">
        <v>127515</v>
      </c>
      <c r="L9" s="335">
        <v>0</v>
      </c>
      <c r="M9" s="335">
        <v>94615</v>
      </c>
      <c r="N9" s="335">
        <v>7092792</v>
      </c>
      <c r="O9" s="335">
        <f t="shared" ref="O9:T9" si="1">SUM(O10:O84)</f>
        <v>2470333</v>
      </c>
      <c r="P9" s="335">
        <f t="shared" si="1"/>
        <v>1558186196</v>
      </c>
      <c r="Q9" s="335">
        <f t="shared" si="1"/>
        <v>28308222</v>
      </c>
      <c r="R9" s="335">
        <f t="shared" si="1"/>
        <v>0</v>
      </c>
      <c r="S9" s="335">
        <f t="shared" si="1"/>
        <v>21099079</v>
      </c>
      <c r="T9" s="335">
        <f t="shared" si="1"/>
        <v>1610063830</v>
      </c>
      <c r="U9" s="329"/>
      <c r="V9" s="329"/>
      <c r="W9" s="329"/>
      <c r="X9" s="329"/>
      <c r="Y9" s="329"/>
      <c r="Z9" s="329"/>
    </row>
    <row r="10" spans="1:26" x14ac:dyDescent="0.2">
      <c r="A10" s="336">
        <f>AT3A_Schools_PS!A10</f>
        <v>1</v>
      </c>
      <c r="B10" s="336" t="str">
        <f>AT3A_Schools_PS!B10</f>
        <v>01-AGRA</v>
      </c>
      <c r="C10" s="337">
        <v>107</v>
      </c>
      <c r="D10" s="337">
        <v>181085</v>
      </c>
      <c r="E10" s="337">
        <v>13933</v>
      </c>
      <c r="F10" s="337">
        <v>0</v>
      </c>
      <c r="G10" s="337">
        <v>732</v>
      </c>
      <c r="H10" s="335">
        <f t="shared" ref="H10:H84" si="2">SUM(C10:G10)</f>
        <v>195857</v>
      </c>
      <c r="I10" s="337">
        <v>57</v>
      </c>
      <c r="J10" s="337">
        <v>105832</v>
      </c>
      <c r="K10" s="337">
        <v>3953</v>
      </c>
      <c r="L10" s="337">
        <v>0</v>
      </c>
      <c r="M10" s="337">
        <v>0</v>
      </c>
      <c r="N10" s="335">
        <v>109842</v>
      </c>
      <c r="O10" s="337">
        <v>13105</v>
      </c>
      <c r="P10" s="337">
        <v>24235549</v>
      </c>
      <c r="Q10" s="337">
        <v>905247</v>
      </c>
      <c r="R10" s="337">
        <v>0</v>
      </c>
      <c r="S10" s="337">
        <v>0</v>
      </c>
      <c r="T10" s="335">
        <f t="shared" ref="T10:T84" si="3">SUM(O10:S10)</f>
        <v>25153901</v>
      </c>
      <c r="U10" s="338"/>
      <c r="V10" s="338"/>
      <c r="W10" s="338"/>
      <c r="X10" s="338"/>
      <c r="Y10" s="338"/>
      <c r="Z10" s="338"/>
    </row>
    <row r="11" spans="1:26" x14ac:dyDescent="0.2">
      <c r="A11" s="336">
        <f>AT3A_Schools_PS!A11</f>
        <v>2</v>
      </c>
      <c r="B11" s="336" t="str">
        <f>AT3A_Schools_PS!B11</f>
        <v>02-ALIGARH</v>
      </c>
      <c r="C11" s="337">
        <v>290</v>
      </c>
      <c r="D11" s="337">
        <v>158825</v>
      </c>
      <c r="E11" s="337">
        <v>1802</v>
      </c>
      <c r="F11" s="337">
        <v>0</v>
      </c>
      <c r="G11" s="337">
        <v>890</v>
      </c>
      <c r="H11" s="335">
        <f t="shared" si="2"/>
        <v>161807</v>
      </c>
      <c r="I11" s="337">
        <v>156</v>
      </c>
      <c r="J11" s="337">
        <v>85580</v>
      </c>
      <c r="K11" s="337">
        <v>971</v>
      </c>
      <c r="L11" s="337">
        <v>0</v>
      </c>
      <c r="M11" s="337">
        <v>480</v>
      </c>
      <c r="N11" s="335">
        <v>87187</v>
      </c>
      <c r="O11" s="337">
        <v>35783</v>
      </c>
      <c r="P11" s="337">
        <v>19597812</v>
      </c>
      <c r="Q11" s="337">
        <v>222362</v>
      </c>
      <c r="R11" s="337">
        <v>0</v>
      </c>
      <c r="S11" s="337">
        <v>109819</v>
      </c>
      <c r="T11" s="335">
        <f t="shared" si="3"/>
        <v>19965776</v>
      </c>
      <c r="U11" s="338"/>
      <c r="V11" s="338"/>
      <c r="W11" s="338"/>
      <c r="X11" s="338"/>
      <c r="Y11" s="338"/>
      <c r="Z11" s="338"/>
    </row>
    <row r="12" spans="1:26" x14ac:dyDescent="0.2">
      <c r="A12" s="336">
        <f>AT3A_Schools_PS!A12</f>
        <v>3</v>
      </c>
      <c r="B12" s="336" t="str">
        <f>AT3A_Schools_PS!B12</f>
        <v>03-ALLAHABAD</v>
      </c>
      <c r="C12" s="337">
        <v>179</v>
      </c>
      <c r="D12" s="337">
        <v>301238</v>
      </c>
      <c r="E12" s="337">
        <v>19790</v>
      </c>
      <c r="F12" s="337">
        <v>0</v>
      </c>
      <c r="G12" s="337">
        <v>9394</v>
      </c>
      <c r="H12" s="335">
        <f t="shared" si="2"/>
        <v>330601</v>
      </c>
      <c r="I12" s="337">
        <v>67</v>
      </c>
      <c r="J12" s="337">
        <v>157297</v>
      </c>
      <c r="K12" s="337">
        <v>9508</v>
      </c>
      <c r="L12" s="337">
        <v>0</v>
      </c>
      <c r="M12" s="337">
        <v>5414</v>
      </c>
      <c r="N12" s="335">
        <v>172287</v>
      </c>
      <c r="O12" s="337">
        <v>14957</v>
      </c>
      <c r="P12" s="337">
        <v>34919841</v>
      </c>
      <c r="Q12" s="337">
        <v>2110844</v>
      </c>
      <c r="R12" s="337">
        <v>0</v>
      </c>
      <c r="S12" s="337">
        <v>1201968</v>
      </c>
      <c r="T12" s="335">
        <f t="shared" si="3"/>
        <v>38247610</v>
      </c>
      <c r="U12" s="338"/>
      <c r="V12" s="338"/>
      <c r="W12" s="338"/>
      <c r="X12" s="338"/>
      <c r="Y12" s="338"/>
      <c r="Z12" s="338"/>
    </row>
    <row r="13" spans="1:26" x14ac:dyDescent="0.2">
      <c r="A13" s="336">
        <f>AT3A_Schools_PS!A13</f>
        <v>4</v>
      </c>
      <c r="B13" s="336" t="str">
        <f>AT3A_Schools_PS!B13</f>
        <v>04-AMBEDKAR NAGAR</v>
      </c>
      <c r="C13" s="337">
        <v>165</v>
      </c>
      <c r="D13" s="337">
        <v>129434</v>
      </c>
      <c r="E13" s="337">
        <v>1272</v>
      </c>
      <c r="F13" s="337">
        <v>0</v>
      </c>
      <c r="G13" s="337">
        <v>1650</v>
      </c>
      <c r="H13" s="335">
        <f t="shared" si="2"/>
        <v>132521</v>
      </c>
      <c r="I13" s="337">
        <v>98</v>
      </c>
      <c r="J13" s="337">
        <v>77195</v>
      </c>
      <c r="K13" s="337">
        <v>759</v>
      </c>
      <c r="L13" s="337">
        <v>0</v>
      </c>
      <c r="M13" s="337">
        <v>984</v>
      </c>
      <c r="N13" s="335">
        <v>79036</v>
      </c>
      <c r="O13" s="337">
        <v>22535</v>
      </c>
      <c r="P13" s="337">
        <v>17677668</v>
      </c>
      <c r="Q13" s="337">
        <v>173725</v>
      </c>
      <c r="R13" s="337">
        <v>0</v>
      </c>
      <c r="S13" s="337">
        <v>225351</v>
      </c>
      <c r="T13" s="335">
        <f t="shared" si="3"/>
        <v>18099279</v>
      </c>
      <c r="U13" s="338"/>
      <c r="V13" s="338"/>
      <c r="W13" s="338"/>
      <c r="X13" s="338"/>
      <c r="Y13" s="338"/>
      <c r="Z13" s="338"/>
    </row>
    <row r="14" spans="1:26" x14ac:dyDescent="0.2">
      <c r="A14" s="336">
        <f>AT3A_Schools_PS!A14</f>
        <v>5</v>
      </c>
      <c r="B14" s="336" t="str">
        <f>AT3A_Schools_PS!B14</f>
        <v>05-AURAIYA</v>
      </c>
      <c r="C14" s="337">
        <v>134</v>
      </c>
      <c r="D14" s="337">
        <v>78033</v>
      </c>
      <c r="E14" s="337">
        <v>2463</v>
      </c>
      <c r="F14" s="337">
        <v>0</v>
      </c>
      <c r="G14" s="337">
        <v>0</v>
      </c>
      <c r="H14" s="335">
        <f t="shared" si="2"/>
        <v>80630</v>
      </c>
      <c r="I14" s="337">
        <v>73</v>
      </c>
      <c r="J14" s="337">
        <v>53347</v>
      </c>
      <c r="K14" s="337">
        <v>1046</v>
      </c>
      <c r="L14" s="337">
        <v>0</v>
      </c>
      <c r="M14" s="337">
        <v>0</v>
      </c>
      <c r="N14" s="335">
        <v>54466</v>
      </c>
      <c r="O14" s="337">
        <v>17238</v>
      </c>
      <c r="P14" s="337">
        <v>12589824</v>
      </c>
      <c r="Q14" s="337">
        <v>246819</v>
      </c>
      <c r="R14" s="337">
        <v>0</v>
      </c>
      <c r="S14" s="337">
        <v>0</v>
      </c>
      <c r="T14" s="335">
        <f t="shared" si="3"/>
        <v>12853881</v>
      </c>
      <c r="U14" s="338"/>
      <c r="V14" s="338"/>
      <c r="W14" s="338"/>
      <c r="X14" s="338"/>
      <c r="Y14" s="338"/>
      <c r="Z14" s="338"/>
    </row>
    <row r="15" spans="1:26" x14ac:dyDescent="0.2">
      <c r="A15" s="336">
        <f>AT3A_Schools_PS!A15</f>
        <v>6</v>
      </c>
      <c r="B15" s="336" t="str">
        <f>AT3A_Schools_PS!B15</f>
        <v>06-AZAMGARH</v>
      </c>
      <c r="C15" s="337">
        <v>138</v>
      </c>
      <c r="D15" s="337">
        <v>262219</v>
      </c>
      <c r="E15" s="337">
        <v>14232</v>
      </c>
      <c r="F15" s="337">
        <v>0</v>
      </c>
      <c r="G15" s="337">
        <v>6597</v>
      </c>
      <c r="H15" s="335">
        <f t="shared" si="2"/>
        <v>283186</v>
      </c>
      <c r="I15" s="337">
        <v>76</v>
      </c>
      <c r="J15" s="337">
        <v>146038</v>
      </c>
      <c r="K15" s="337">
        <v>8518</v>
      </c>
      <c r="L15" s="337">
        <v>0</v>
      </c>
      <c r="M15" s="337">
        <v>2038</v>
      </c>
      <c r="N15" s="335">
        <v>156669</v>
      </c>
      <c r="O15" s="337">
        <v>16993</v>
      </c>
      <c r="P15" s="337">
        <v>32712437</v>
      </c>
      <c r="Q15" s="337">
        <v>1908063</v>
      </c>
      <c r="R15" s="337">
        <v>0</v>
      </c>
      <c r="S15" s="337">
        <v>456426</v>
      </c>
      <c r="T15" s="335">
        <f t="shared" si="3"/>
        <v>35093919</v>
      </c>
      <c r="U15" s="338"/>
      <c r="V15" s="338"/>
      <c r="W15" s="338"/>
      <c r="X15" s="338"/>
      <c r="Y15" s="338"/>
      <c r="Z15" s="338"/>
    </row>
    <row r="16" spans="1:26" x14ac:dyDescent="0.2">
      <c r="A16" s="336">
        <f>AT3A_Schools_PS!A16</f>
        <v>7</v>
      </c>
      <c r="B16" s="336" t="str">
        <f>AT3A_Schools_PS!B16</f>
        <v>07-BADAUN</v>
      </c>
      <c r="C16" s="337">
        <v>0</v>
      </c>
      <c r="D16" s="337">
        <v>241242</v>
      </c>
      <c r="E16" s="337">
        <v>3719</v>
      </c>
      <c r="F16" s="337">
        <v>0</v>
      </c>
      <c r="G16" s="337">
        <v>339</v>
      </c>
      <c r="H16" s="335">
        <f t="shared" si="2"/>
        <v>245300</v>
      </c>
      <c r="I16" s="337">
        <v>0</v>
      </c>
      <c r="J16" s="337">
        <v>130471</v>
      </c>
      <c r="K16" s="337">
        <v>1477</v>
      </c>
      <c r="L16" s="337">
        <v>0</v>
      </c>
      <c r="M16" s="337">
        <v>135</v>
      </c>
      <c r="N16" s="335">
        <v>131697</v>
      </c>
      <c r="O16" s="337">
        <v>0</v>
      </c>
      <c r="P16" s="337">
        <v>28964555</v>
      </c>
      <c r="Q16" s="337">
        <v>242193</v>
      </c>
      <c r="R16" s="337">
        <v>0</v>
      </c>
      <c r="S16" s="337">
        <v>29936</v>
      </c>
      <c r="T16" s="335">
        <f t="shared" si="3"/>
        <v>29236684</v>
      </c>
      <c r="U16" s="338"/>
      <c r="V16" s="338"/>
      <c r="W16" s="338"/>
      <c r="X16" s="338"/>
      <c r="Y16" s="338"/>
      <c r="Z16" s="338"/>
    </row>
    <row r="17" spans="1:26" x14ac:dyDescent="0.2">
      <c r="A17" s="336">
        <f>AT3A_Schools_PS!A17</f>
        <v>8</v>
      </c>
      <c r="B17" s="336" t="str">
        <f>AT3A_Schools_PS!B17</f>
        <v>08-BAGHPAT</v>
      </c>
      <c r="C17" s="337">
        <v>65</v>
      </c>
      <c r="D17" s="337">
        <v>56545</v>
      </c>
      <c r="E17" s="337">
        <v>623</v>
      </c>
      <c r="F17" s="337">
        <v>0</v>
      </c>
      <c r="G17" s="337">
        <v>0</v>
      </c>
      <c r="H17" s="335">
        <f t="shared" si="2"/>
        <v>57233</v>
      </c>
      <c r="I17" s="337">
        <v>42</v>
      </c>
      <c r="J17" s="337">
        <v>35110</v>
      </c>
      <c r="K17" s="337">
        <v>382</v>
      </c>
      <c r="L17" s="337">
        <v>0</v>
      </c>
      <c r="M17" s="337">
        <v>0</v>
      </c>
      <c r="N17" s="335">
        <v>35534</v>
      </c>
      <c r="O17" s="337">
        <v>9887</v>
      </c>
      <c r="P17" s="337">
        <v>8215659</v>
      </c>
      <c r="Q17" s="337">
        <v>89490</v>
      </c>
      <c r="R17" s="337">
        <v>0</v>
      </c>
      <c r="S17" s="337">
        <v>0</v>
      </c>
      <c r="T17" s="335">
        <f t="shared" si="3"/>
        <v>8315036</v>
      </c>
      <c r="U17" s="338"/>
      <c r="V17" s="338"/>
      <c r="W17" s="338"/>
      <c r="X17" s="338"/>
      <c r="Y17" s="338"/>
      <c r="Z17" s="338"/>
    </row>
    <row r="18" spans="1:26" x14ac:dyDescent="0.2">
      <c r="A18" s="336">
        <f>AT3A_Schools_PS!A18</f>
        <v>9</v>
      </c>
      <c r="B18" s="336" t="str">
        <f>AT3A_Schools_PS!B18</f>
        <v>09-BAHRAICH</v>
      </c>
      <c r="C18" s="337">
        <v>182</v>
      </c>
      <c r="D18" s="337">
        <v>332517</v>
      </c>
      <c r="E18" s="337">
        <v>1404</v>
      </c>
      <c r="F18" s="337">
        <v>0</v>
      </c>
      <c r="G18" s="337">
        <v>3646</v>
      </c>
      <c r="H18" s="335">
        <f t="shared" si="2"/>
        <v>337749</v>
      </c>
      <c r="I18" s="337">
        <v>85</v>
      </c>
      <c r="J18" s="337">
        <v>188103</v>
      </c>
      <c r="K18" s="337">
        <v>786</v>
      </c>
      <c r="L18" s="337">
        <v>0</v>
      </c>
      <c r="M18" s="337">
        <v>2603</v>
      </c>
      <c r="N18" s="335">
        <v>191576</v>
      </c>
      <c r="O18" s="337">
        <v>19018</v>
      </c>
      <c r="P18" s="337">
        <v>42134997</v>
      </c>
      <c r="Q18" s="337">
        <v>175978</v>
      </c>
      <c r="R18" s="337">
        <v>0</v>
      </c>
      <c r="S18" s="337">
        <v>583066</v>
      </c>
      <c r="T18" s="335">
        <f t="shared" si="3"/>
        <v>42913059</v>
      </c>
      <c r="U18" s="338"/>
      <c r="V18" s="338"/>
      <c r="W18" s="338"/>
      <c r="X18" s="338"/>
      <c r="Y18" s="338"/>
      <c r="Z18" s="338"/>
    </row>
    <row r="19" spans="1:26" x14ac:dyDescent="0.2">
      <c r="A19" s="336">
        <f>AT3A_Schools_PS!A19</f>
        <v>10</v>
      </c>
      <c r="B19" s="336" t="str">
        <f>AT3A_Schools_PS!B19</f>
        <v>10-BALLIA</v>
      </c>
      <c r="C19" s="337">
        <v>0</v>
      </c>
      <c r="D19" s="337">
        <v>220906</v>
      </c>
      <c r="E19" s="337">
        <v>1873</v>
      </c>
      <c r="F19" s="337">
        <v>0</v>
      </c>
      <c r="G19" s="337">
        <v>0</v>
      </c>
      <c r="H19" s="335">
        <f t="shared" si="2"/>
        <v>222779</v>
      </c>
      <c r="I19" s="337">
        <v>0</v>
      </c>
      <c r="J19" s="337">
        <v>139951</v>
      </c>
      <c r="K19" s="337">
        <v>1061</v>
      </c>
      <c r="L19" s="337">
        <v>0</v>
      </c>
      <c r="M19" s="337">
        <v>0</v>
      </c>
      <c r="N19" s="335">
        <v>141011</v>
      </c>
      <c r="O19" s="337">
        <v>0</v>
      </c>
      <c r="P19" s="337">
        <v>31908726</v>
      </c>
      <c r="Q19" s="337">
        <v>241808</v>
      </c>
      <c r="R19" s="337">
        <v>0</v>
      </c>
      <c r="S19" s="337">
        <v>0</v>
      </c>
      <c r="T19" s="335">
        <f t="shared" si="3"/>
        <v>32150534</v>
      </c>
      <c r="U19" s="338"/>
      <c r="V19" s="338"/>
      <c r="W19" s="338"/>
      <c r="X19" s="338"/>
      <c r="Y19" s="338"/>
      <c r="Z19" s="338"/>
    </row>
    <row r="20" spans="1:26" x14ac:dyDescent="0.2">
      <c r="A20" s="336">
        <f>AT3A_Schools_PS!A20</f>
        <v>11</v>
      </c>
      <c r="B20" s="336" t="str">
        <f>AT3A_Schools_PS!B20</f>
        <v>11-BALRAMPUR</v>
      </c>
      <c r="C20" s="337">
        <v>0</v>
      </c>
      <c r="D20" s="337">
        <v>178138</v>
      </c>
      <c r="E20" s="337">
        <v>1379</v>
      </c>
      <c r="F20" s="337">
        <v>0</v>
      </c>
      <c r="G20" s="337">
        <v>7540</v>
      </c>
      <c r="H20" s="335">
        <f t="shared" si="2"/>
        <v>187057</v>
      </c>
      <c r="I20" s="337">
        <v>0</v>
      </c>
      <c r="J20" s="337">
        <v>118572</v>
      </c>
      <c r="K20" s="337">
        <v>653</v>
      </c>
      <c r="L20" s="337">
        <v>0</v>
      </c>
      <c r="M20" s="337">
        <v>4521</v>
      </c>
      <c r="N20" s="335">
        <v>123559</v>
      </c>
      <c r="O20" s="337">
        <v>0</v>
      </c>
      <c r="P20" s="337">
        <v>25493043</v>
      </c>
      <c r="Q20" s="337">
        <v>127294</v>
      </c>
      <c r="R20" s="337">
        <v>0</v>
      </c>
      <c r="S20" s="337">
        <v>944929</v>
      </c>
      <c r="T20" s="335">
        <f t="shared" si="3"/>
        <v>26565266</v>
      </c>
      <c r="U20" s="338"/>
      <c r="V20" s="338"/>
      <c r="W20" s="338"/>
      <c r="X20" s="338"/>
      <c r="Y20" s="338"/>
      <c r="Z20" s="338"/>
    </row>
    <row r="21" spans="1:26" x14ac:dyDescent="0.2">
      <c r="A21" s="336">
        <f>AT3A_Schools_PS!A21</f>
        <v>12</v>
      </c>
      <c r="B21" s="336" t="str">
        <f>AT3A_Schools_PS!B21</f>
        <v>12-BANDA</v>
      </c>
      <c r="C21" s="337">
        <v>213</v>
      </c>
      <c r="D21" s="337">
        <v>156258</v>
      </c>
      <c r="E21" s="337">
        <v>639</v>
      </c>
      <c r="F21" s="337">
        <v>0</v>
      </c>
      <c r="G21" s="337">
        <v>0</v>
      </c>
      <c r="H21" s="335">
        <f t="shared" si="2"/>
        <v>157110</v>
      </c>
      <c r="I21" s="337">
        <v>99</v>
      </c>
      <c r="J21" s="337">
        <v>91083</v>
      </c>
      <c r="K21" s="337">
        <v>269</v>
      </c>
      <c r="L21" s="337">
        <v>0</v>
      </c>
      <c r="M21" s="337">
        <v>0</v>
      </c>
      <c r="N21" s="335">
        <v>91451</v>
      </c>
      <c r="O21" s="337">
        <v>22971</v>
      </c>
      <c r="P21" s="337">
        <v>21131282</v>
      </c>
      <c r="Q21" s="337">
        <v>62411</v>
      </c>
      <c r="R21" s="337">
        <v>0</v>
      </c>
      <c r="S21" s="337">
        <v>0</v>
      </c>
      <c r="T21" s="335">
        <f t="shared" si="3"/>
        <v>21216664</v>
      </c>
      <c r="U21" s="338"/>
      <c r="V21" s="338"/>
      <c r="W21" s="338"/>
      <c r="X21" s="338"/>
      <c r="Y21" s="338"/>
      <c r="Z21" s="338"/>
    </row>
    <row r="22" spans="1:26" x14ac:dyDescent="0.2">
      <c r="A22" s="336">
        <f>AT3A_Schools_PS!A22</f>
        <v>13</v>
      </c>
      <c r="B22" s="336" t="str">
        <f>AT3A_Schools_PS!B22</f>
        <v>13-BARABANKI</v>
      </c>
      <c r="C22" s="337">
        <v>62</v>
      </c>
      <c r="D22" s="337">
        <v>242133</v>
      </c>
      <c r="E22" s="337">
        <v>1473</v>
      </c>
      <c r="F22" s="337">
        <v>0</v>
      </c>
      <c r="G22" s="337">
        <v>8064</v>
      </c>
      <c r="H22" s="335">
        <f t="shared" si="2"/>
        <v>251732</v>
      </c>
      <c r="I22" s="337">
        <v>27</v>
      </c>
      <c r="J22" s="337">
        <v>129213</v>
      </c>
      <c r="K22" s="337">
        <v>813</v>
      </c>
      <c r="L22" s="337">
        <v>0</v>
      </c>
      <c r="M22" s="337">
        <v>2562</v>
      </c>
      <c r="N22" s="335">
        <v>132616</v>
      </c>
      <c r="O22" s="337">
        <v>5994</v>
      </c>
      <c r="P22" s="337">
        <v>28943816</v>
      </c>
      <c r="Q22" s="337">
        <v>182107</v>
      </c>
      <c r="R22" s="337">
        <v>0</v>
      </c>
      <c r="S22" s="337">
        <v>573974</v>
      </c>
      <c r="T22" s="335">
        <f t="shared" si="3"/>
        <v>29705891</v>
      </c>
      <c r="U22" s="338"/>
      <c r="V22" s="338"/>
      <c r="W22" s="338"/>
      <c r="X22" s="338"/>
      <c r="Y22" s="338"/>
      <c r="Z22" s="338"/>
    </row>
    <row r="23" spans="1:26" x14ac:dyDescent="0.2">
      <c r="A23" s="336">
        <f>AT3A_Schools_PS!A23</f>
        <v>14</v>
      </c>
      <c r="B23" s="336" t="str">
        <f>AT3A_Schools_PS!B23</f>
        <v>14-BAREILY</v>
      </c>
      <c r="C23" s="337">
        <v>45</v>
      </c>
      <c r="D23" s="337">
        <v>243156</v>
      </c>
      <c r="E23" s="337">
        <v>4804</v>
      </c>
      <c r="F23" s="337">
        <v>0</v>
      </c>
      <c r="G23" s="337">
        <v>984</v>
      </c>
      <c r="H23" s="335">
        <f t="shared" si="2"/>
        <v>248989</v>
      </c>
      <c r="I23" s="337">
        <v>0</v>
      </c>
      <c r="J23" s="337">
        <v>144948</v>
      </c>
      <c r="K23" s="337">
        <v>2266</v>
      </c>
      <c r="L23" s="337">
        <v>0</v>
      </c>
      <c r="M23" s="337">
        <v>502</v>
      </c>
      <c r="N23" s="335">
        <v>147717</v>
      </c>
      <c r="O23" s="337">
        <v>0</v>
      </c>
      <c r="P23" s="337">
        <v>32903261</v>
      </c>
      <c r="Q23" s="337">
        <v>514391</v>
      </c>
      <c r="R23" s="337">
        <v>0</v>
      </c>
      <c r="S23" s="337">
        <v>114034</v>
      </c>
      <c r="T23" s="335">
        <f t="shared" si="3"/>
        <v>33531686</v>
      </c>
      <c r="U23" s="338"/>
      <c r="V23" s="338"/>
      <c r="W23" s="338"/>
      <c r="X23" s="338"/>
      <c r="Y23" s="338"/>
      <c r="Z23" s="338"/>
    </row>
    <row r="24" spans="1:26" x14ac:dyDescent="0.2">
      <c r="A24" s="336">
        <f>AT3A_Schools_PS!A24</f>
        <v>15</v>
      </c>
      <c r="B24" s="336" t="str">
        <f>AT3A_Schools_PS!B24</f>
        <v>15-BASTI</v>
      </c>
      <c r="C24" s="337">
        <v>68</v>
      </c>
      <c r="D24" s="337">
        <v>144128</v>
      </c>
      <c r="E24" s="337">
        <v>623</v>
      </c>
      <c r="F24" s="337">
        <v>0</v>
      </c>
      <c r="G24" s="337">
        <v>3241</v>
      </c>
      <c r="H24" s="335">
        <f t="shared" si="2"/>
        <v>148060</v>
      </c>
      <c r="I24" s="337">
        <v>44</v>
      </c>
      <c r="J24" s="337">
        <v>92845</v>
      </c>
      <c r="K24" s="337">
        <v>354</v>
      </c>
      <c r="L24" s="337">
        <v>0</v>
      </c>
      <c r="M24" s="337">
        <v>1754</v>
      </c>
      <c r="N24" s="335">
        <v>94853</v>
      </c>
      <c r="O24" s="337">
        <v>9883</v>
      </c>
      <c r="P24" s="337">
        <v>20797391</v>
      </c>
      <c r="Q24" s="337">
        <v>73248</v>
      </c>
      <c r="R24" s="337">
        <v>0</v>
      </c>
      <c r="S24" s="337">
        <v>366632</v>
      </c>
      <c r="T24" s="335">
        <f t="shared" si="3"/>
        <v>21247154</v>
      </c>
      <c r="U24" s="338"/>
      <c r="V24" s="338"/>
      <c r="W24" s="338"/>
      <c r="X24" s="338"/>
      <c r="Y24" s="338"/>
      <c r="Z24" s="338"/>
    </row>
    <row r="25" spans="1:26" x14ac:dyDescent="0.2">
      <c r="A25" s="336">
        <f>AT3A_Schools_PS!A25</f>
        <v>16</v>
      </c>
      <c r="B25" s="336" t="str">
        <f>AT3A_Schools_PS!B25</f>
        <v>16-BHADOHI</v>
      </c>
      <c r="C25" s="337">
        <v>0</v>
      </c>
      <c r="D25" s="337">
        <v>101438</v>
      </c>
      <c r="E25" s="337">
        <v>686</v>
      </c>
      <c r="F25" s="337">
        <v>0</v>
      </c>
      <c r="G25" s="337">
        <v>2394</v>
      </c>
      <c r="H25" s="335">
        <f t="shared" si="2"/>
        <v>104518</v>
      </c>
      <c r="I25" s="337">
        <v>0</v>
      </c>
      <c r="J25" s="337">
        <v>56239</v>
      </c>
      <c r="K25" s="337">
        <v>375</v>
      </c>
      <c r="L25" s="337">
        <v>0</v>
      </c>
      <c r="M25" s="337">
        <v>543</v>
      </c>
      <c r="N25" s="335">
        <v>57156</v>
      </c>
      <c r="O25" s="337">
        <v>0</v>
      </c>
      <c r="P25" s="337">
        <v>12934864</v>
      </c>
      <c r="Q25" s="337">
        <v>86143</v>
      </c>
      <c r="R25" s="337">
        <v>0</v>
      </c>
      <c r="S25" s="337">
        <v>124778</v>
      </c>
      <c r="T25" s="335">
        <f t="shared" si="3"/>
        <v>13145785</v>
      </c>
      <c r="U25" s="338"/>
      <c r="V25" s="338"/>
      <c r="W25" s="338"/>
      <c r="X25" s="338"/>
      <c r="Y25" s="338"/>
      <c r="Z25" s="338"/>
    </row>
    <row r="26" spans="1:26" x14ac:dyDescent="0.2">
      <c r="A26" s="336">
        <f>AT3A_Schools_PS!A26</f>
        <v>17</v>
      </c>
      <c r="B26" s="336" t="str">
        <f>AT3A_Schools_PS!B26</f>
        <v>17-BIJNOUR</v>
      </c>
      <c r="C26" s="337">
        <v>3427</v>
      </c>
      <c r="D26" s="337">
        <v>134132</v>
      </c>
      <c r="E26" s="337">
        <v>0</v>
      </c>
      <c r="F26" s="337">
        <v>0</v>
      </c>
      <c r="G26" s="337">
        <v>1258</v>
      </c>
      <c r="H26" s="335">
        <f t="shared" si="2"/>
        <v>138817</v>
      </c>
      <c r="I26" s="337">
        <v>2259</v>
      </c>
      <c r="J26" s="337">
        <v>91368</v>
      </c>
      <c r="K26" s="337">
        <v>0</v>
      </c>
      <c r="L26" s="337">
        <v>0</v>
      </c>
      <c r="M26" s="337">
        <v>895</v>
      </c>
      <c r="N26" s="335">
        <v>94522</v>
      </c>
      <c r="O26" s="337">
        <v>508302</v>
      </c>
      <c r="P26" s="337">
        <v>20557759</v>
      </c>
      <c r="Q26" s="337">
        <v>0</v>
      </c>
      <c r="R26" s="337">
        <v>0</v>
      </c>
      <c r="S26" s="337">
        <v>201416</v>
      </c>
      <c r="T26" s="335">
        <f t="shared" si="3"/>
        <v>21267477</v>
      </c>
      <c r="U26" s="338"/>
      <c r="V26" s="338"/>
      <c r="W26" s="338"/>
      <c r="X26" s="338"/>
      <c r="Y26" s="338"/>
      <c r="Z26" s="338"/>
    </row>
    <row r="27" spans="1:26" x14ac:dyDescent="0.2">
      <c r="A27" s="336">
        <f>AT3A_Schools_PS!A27</f>
        <v>18</v>
      </c>
      <c r="B27" s="336" t="str">
        <f>AT3A_Schools_PS!B27</f>
        <v>18-BULANDSHAHAR</v>
      </c>
      <c r="C27" s="337">
        <v>0</v>
      </c>
      <c r="D27" s="337">
        <v>168819</v>
      </c>
      <c r="E27" s="337">
        <v>3585</v>
      </c>
      <c r="F27" s="337">
        <v>0</v>
      </c>
      <c r="G27" s="337">
        <v>0</v>
      </c>
      <c r="H27" s="335">
        <f t="shared" si="2"/>
        <v>172404</v>
      </c>
      <c r="I27" s="337">
        <v>0</v>
      </c>
      <c r="J27" s="337">
        <v>110984</v>
      </c>
      <c r="K27" s="337">
        <v>288</v>
      </c>
      <c r="L27" s="337">
        <v>0</v>
      </c>
      <c r="M27" s="337">
        <v>0</v>
      </c>
      <c r="N27" s="335">
        <v>111272</v>
      </c>
      <c r="O27" s="337">
        <v>0</v>
      </c>
      <c r="P27" s="337">
        <v>25304370</v>
      </c>
      <c r="Q27" s="337">
        <v>65575</v>
      </c>
      <c r="R27" s="337">
        <v>0</v>
      </c>
      <c r="S27" s="337">
        <v>0</v>
      </c>
      <c r="T27" s="335">
        <f t="shared" si="3"/>
        <v>25369945</v>
      </c>
      <c r="U27" s="338"/>
      <c r="V27" s="338"/>
      <c r="W27" s="338"/>
      <c r="X27" s="338"/>
      <c r="Y27" s="338"/>
      <c r="Z27" s="338"/>
    </row>
    <row r="28" spans="1:26" x14ac:dyDescent="0.2">
      <c r="A28" s="336">
        <f>AT3A_Schools_PS!A28</f>
        <v>19</v>
      </c>
      <c r="B28" s="336" t="str">
        <f>AT3A_Schools_PS!B28</f>
        <v>19-CHANDAULI</v>
      </c>
      <c r="C28" s="337">
        <v>0</v>
      </c>
      <c r="D28" s="337">
        <v>149199</v>
      </c>
      <c r="E28" s="337">
        <v>2178</v>
      </c>
      <c r="F28" s="337">
        <v>0</v>
      </c>
      <c r="G28" s="337">
        <v>451</v>
      </c>
      <c r="H28" s="335">
        <f t="shared" si="2"/>
        <v>151828</v>
      </c>
      <c r="I28" s="337">
        <v>0</v>
      </c>
      <c r="J28" s="337">
        <v>88069</v>
      </c>
      <c r="K28" s="337">
        <v>1223</v>
      </c>
      <c r="L28" s="337">
        <v>0</v>
      </c>
      <c r="M28" s="337">
        <v>135</v>
      </c>
      <c r="N28" s="335">
        <v>89427</v>
      </c>
      <c r="O28" s="337">
        <v>0</v>
      </c>
      <c r="P28" s="337">
        <v>19903595</v>
      </c>
      <c r="Q28" s="337">
        <v>276308</v>
      </c>
      <c r="R28" s="337">
        <v>0</v>
      </c>
      <c r="S28" s="337">
        <v>30540</v>
      </c>
      <c r="T28" s="335">
        <f t="shared" si="3"/>
        <v>20210443</v>
      </c>
      <c r="U28" s="338"/>
      <c r="V28" s="338"/>
      <c r="W28" s="338"/>
      <c r="X28" s="338"/>
      <c r="Y28" s="338"/>
      <c r="Z28" s="338"/>
    </row>
    <row r="29" spans="1:26" x14ac:dyDescent="0.2">
      <c r="A29" s="336">
        <f>AT3A_Schools_PS!A29</f>
        <v>20</v>
      </c>
      <c r="B29" s="336" t="str">
        <f>AT3A_Schools_PS!B29</f>
        <v>20-CHITRAKOOT</v>
      </c>
      <c r="C29" s="337">
        <v>361</v>
      </c>
      <c r="D29" s="337">
        <v>95554</v>
      </c>
      <c r="E29" s="337">
        <v>211</v>
      </c>
      <c r="F29" s="337">
        <v>0</v>
      </c>
      <c r="G29" s="337">
        <v>0</v>
      </c>
      <c r="H29" s="335">
        <f t="shared" si="2"/>
        <v>96126</v>
      </c>
      <c r="I29" s="337">
        <v>166</v>
      </c>
      <c r="J29" s="337">
        <v>58907</v>
      </c>
      <c r="K29" s="337">
        <v>110</v>
      </c>
      <c r="L29" s="337">
        <v>0</v>
      </c>
      <c r="M29" s="337">
        <v>0</v>
      </c>
      <c r="N29" s="335">
        <v>59183</v>
      </c>
      <c r="O29" s="337">
        <v>38621</v>
      </c>
      <c r="P29" s="337">
        <v>13666458</v>
      </c>
      <c r="Q29" s="337">
        <v>25424</v>
      </c>
      <c r="R29" s="337">
        <v>0</v>
      </c>
      <c r="S29" s="337">
        <v>0</v>
      </c>
      <c r="T29" s="335">
        <f t="shared" si="3"/>
        <v>13730503</v>
      </c>
      <c r="U29" s="338"/>
      <c r="V29" s="338"/>
      <c r="W29" s="338"/>
      <c r="X29" s="338"/>
      <c r="Y29" s="338"/>
      <c r="Z29" s="338"/>
    </row>
    <row r="30" spans="1:26" x14ac:dyDescent="0.2">
      <c r="A30" s="336">
        <f>AT3A_Schools_PS!A30</f>
        <v>21</v>
      </c>
      <c r="B30" s="336" t="str">
        <f>AT3A_Schools_PS!B30</f>
        <v>21-AMETHI</v>
      </c>
      <c r="C30" s="337">
        <v>0</v>
      </c>
      <c r="D30" s="337">
        <v>123823</v>
      </c>
      <c r="E30" s="337">
        <v>0</v>
      </c>
      <c r="F30" s="337">
        <v>0</v>
      </c>
      <c r="G30" s="337">
        <v>0</v>
      </c>
      <c r="H30" s="335">
        <f t="shared" si="2"/>
        <v>123823</v>
      </c>
      <c r="I30" s="337">
        <v>0</v>
      </c>
      <c r="J30" s="337">
        <v>67184</v>
      </c>
      <c r="K30" s="337">
        <v>0</v>
      </c>
      <c r="L30" s="337">
        <v>0</v>
      </c>
      <c r="M30" s="337">
        <v>0</v>
      </c>
      <c r="N30" s="335">
        <v>67184</v>
      </c>
      <c r="O30" s="337">
        <v>0</v>
      </c>
      <c r="P30" s="337">
        <v>15116400</v>
      </c>
      <c r="Q30" s="337">
        <v>0</v>
      </c>
      <c r="R30" s="337">
        <v>0</v>
      </c>
      <c r="S30" s="337">
        <v>0</v>
      </c>
      <c r="T30" s="335">
        <f t="shared" si="3"/>
        <v>15116400</v>
      </c>
      <c r="U30" s="338"/>
      <c r="V30" s="338"/>
      <c r="W30" s="338"/>
      <c r="X30" s="338"/>
      <c r="Y30" s="338"/>
      <c r="Z30" s="338"/>
    </row>
    <row r="31" spans="1:26" x14ac:dyDescent="0.2">
      <c r="A31" s="336">
        <f>AT3A_Schools_PS!A31</f>
        <v>22</v>
      </c>
      <c r="B31" s="336" t="str">
        <f>AT3A_Schools_PS!B31</f>
        <v>22-DEORIA</v>
      </c>
      <c r="C31" s="337">
        <v>0</v>
      </c>
      <c r="D31" s="337">
        <v>176149</v>
      </c>
      <c r="E31" s="337">
        <v>13935</v>
      </c>
      <c r="F31" s="337">
        <v>0</v>
      </c>
      <c r="G31" s="337">
        <v>4453</v>
      </c>
      <c r="H31" s="335">
        <f t="shared" si="2"/>
        <v>194537</v>
      </c>
      <c r="I31" s="337">
        <v>0</v>
      </c>
      <c r="J31" s="337">
        <v>108720</v>
      </c>
      <c r="K31" s="337">
        <v>5370</v>
      </c>
      <c r="L31" s="337">
        <v>0</v>
      </c>
      <c r="M31" s="337">
        <v>1723</v>
      </c>
      <c r="N31" s="335">
        <v>115813</v>
      </c>
      <c r="O31" s="337">
        <v>0</v>
      </c>
      <c r="P31" s="337">
        <v>23918435</v>
      </c>
      <c r="Q31" s="337">
        <v>1181463</v>
      </c>
      <c r="R31" s="337">
        <v>0</v>
      </c>
      <c r="S31" s="337">
        <v>379047</v>
      </c>
      <c r="T31" s="335">
        <f t="shared" si="3"/>
        <v>25478945</v>
      </c>
      <c r="U31" s="338"/>
      <c r="V31" s="338"/>
      <c r="W31" s="338"/>
      <c r="X31" s="338"/>
      <c r="Y31" s="338"/>
      <c r="Z31" s="338"/>
    </row>
    <row r="32" spans="1:26" x14ac:dyDescent="0.2">
      <c r="A32" s="336">
        <f>AT3A_Schools_PS!A32</f>
        <v>23</v>
      </c>
      <c r="B32" s="336" t="str">
        <f>AT3A_Schools_PS!B32</f>
        <v>23-ETAH</v>
      </c>
      <c r="C32" s="337">
        <v>254</v>
      </c>
      <c r="D32" s="337">
        <v>110781</v>
      </c>
      <c r="E32" s="337">
        <v>1943</v>
      </c>
      <c r="F32" s="337">
        <v>0</v>
      </c>
      <c r="G32" s="337">
        <v>0</v>
      </c>
      <c r="H32" s="335">
        <f t="shared" si="2"/>
        <v>112978</v>
      </c>
      <c r="I32" s="337">
        <v>121</v>
      </c>
      <c r="J32" s="337">
        <v>70918</v>
      </c>
      <c r="K32" s="337">
        <v>1071</v>
      </c>
      <c r="L32" s="337">
        <v>0</v>
      </c>
      <c r="M32" s="337">
        <v>0</v>
      </c>
      <c r="N32" s="335">
        <v>72109</v>
      </c>
      <c r="O32" s="337">
        <v>27836</v>
      </c>
      <c r="P32" s="337">
        <v>16381949</v>
      </c>
      <c r="Q32" s="337">
        <v>247496</v>
      </c>
      <c r="R32" s="337">
        <v>0</v>
      </c>
      <c r="S32" s="337">
        <v>0</v>
      </c>
      <c r="T32" s="335">
        <f t="shared" si="3"/>
        <v>16657281</v>
      </c>
      <c r="U32" s="338"/>
      <c r="V32" s="338"/>
      <c r="W32" s="338"/>
      <c r="X32" s="338"/>
      <c r="Y32" s="338"/>
      <c r="Z32" s="338"/>
    </row>
    <row r="33" spans="1:26" x14ac:dyDescent="0.2">
      <c r="A33" s="336">
        <f>AT3A_Schools_PS!A33</f>
        <v>24</v>
      </c>
      <c r="B33" s="336" t="str">
        <f>AT3A_Schools_PS!B33</f>
        <v>24-FAIZABAD</v>
      </c>
      <c r="C33" s="337">
        <v>53</v>
      </c>
      <c r="D33" s="337">
        <v>150370</v>
      </c>
      <c r="E33" s="337">
        <v>1651</v>
      </c>
      <c r="F33" s="337">
        <v>0</v>
      </c>
      <c r="G33" s="337">
        <v>1430</v>
      </c>
      <c r="H33" s="335">
        <f t="shared" si="2"/>
        <v>153504</v>
      </c>
      <c r="I33" s="337">
        <v>32</v>
      </c>
      <c r="J33" s="337">
        <v>90865</v>
      </c>
      <c r="K33" s="337">
        <v>998</v>
      </c>
      <c r="L33" s="337">
        <v>0</v>
      </c>
      <c r="M33" s="337">
        <v>864</v>
      </c>
      <c r="N33" s="335">
        <v>92759</v>
      </c>
      <c r="O33" s="337">
        <v>7174</v>
      </c>
      <c r="P33" s="337">
        <v>20353788</v>
      </c>
      <c r="Q33" s="337">
        <v>223476</v>
      </c>
      <c r="R33" s="337">
        <v>0</v>
      </c>
      <c r="S33" s="337">
        <v>193562</v>
      </c>
      <c r="T33" s="335">
        <f t="shared" si="3"/>
        <v>20778000</v>
      </c>
      <c r="U33" s="338"/>
      <c r="V33" s="338"/>
      <c r="W33" s="338"/>
      <c r="X33" s="338"/>
      <c r="Y33" s="338"/>
      <c r="Z33" s="338"/>
    </row>
    <row r="34" spans="1:26" x14ac:dyDescent="0.2">
      <c r="A34" s="336">
        <f>AT3A_Schools_PS!A34</f>
        <v>25</v>
      </c>
      <c r="B34" s="336" t="str">
        <f>AT3A_Schools_PS!B34</f>
        <v>25-FARRUKHABAD</v>
      </c>
      <c r="C34" s="337">
        <v>152</v>
      </c>
      <c r="D34" s="337">
        <v>122791</v>
      </c>
      <c r="E34" s="337">
        <v>3255</v>
      </c>
      <c r="F34" s="337">
        <v>0</v>
      </c>
      <c r="G34" s="337">
        <v>0</v>
      </c>
      <c r="H34" s="335">
        <f t="shared" si="2"/>
        <v>126198</v>
      </c>
      <c r="I34" s="337">
        <v>67</v>
      </c>
      <c r="J34" s="337">
        <v>75436</v>
      </c>
      <c r="K34" s="337">
        <v>960</v>
      </c>
      <c r="L34" s="337">
        <v>0</v>
      </c>
      <c r="M34" s="337">
        <v>0</v>
      </c>
      <c r="N34" s="335">
        <v>76462</v>
      </c>
      <c r="O34" s="337">
        <v>15432</v>
      </c>
      <c r="P34" s="337">
        <v>17501084</v>
      </c>
      <c r="Q34" s="337">
        <v>222605</v>
      </c>
      <c r="R34" s="337">
        <v>0</v>
      </c>
      <c r="S34" s="337">
        <v>0</v>
      </c>
      <c r="T34" s="335">
        <f t="shared" si="3"/>
        <v>17739121</v>
      </c>
      <c r="U34" s="338"/>
      <c r="V34" s="338"/>
      <c r="W34" s="338"/>
      <c r="X34" s="338"/>
      <c r="Y34" s="338"/>
      <c r="Z34" s="338"/>
    </row>
    <row r="35" spans="1:26" x14ac:dyDescent="0.2">
      <c r="A35" s="336">
        <f>AT3A_Schools_PS!A35</f>
        <v>26</v>
      </c>
      <c r="B35" s="336" t="str">
        <f>AT3A_Schools_PS!B35</f>
        <v>26-FATEHPUR</v>
      </c>
      <c r="C35" s="337">
        <v>263</v>
      </c>
      <c r="D35" s="337">
        <v>172871</v>
      </c>
      <c r="E35" s="337">
        <v>708</v>
      </c>
      <c r="F35" s="337">
        <v>0</v>
      </c>
      <c r="G35" s="337">
        <v>1327</v>
      </c>
      <c r="H35" s="335">
        <f t="shared" si="2"/>
        <v>175169</v>
      </c>
      <c r="I35" s="337">
        <v>145</v>
      </c>
      <c r="J35" s="337">
        <v>110944</v>
      </c>
      <c r="K35" s="337">
        <v>417</v>
      </c>
      <c r="L35" s="337">
        <v>0</v>
      </c>
      <c r="M35" s="337">
        <v>798</v>
      </c>
      <c r="N35" s="335">
        <v>112274</v>
      </c>
      <c r="O35" s="337">
        <v>33705</v>
      </c>
      <c r="P35" s="337">
        <v>25849976</v>
      </c>
      <c r="Q35" s="337">
        <v>90431</v>
      </c>
      <c r="R35" s="337">
        <v>0</v>
      </c>
      <c r="S35" s="337">
        <v>185840</v>
      </c>
      <c r="T35" s="335">
        <f t="shared" si="3"/>
        <v>26159952</v>
      </c>
      <c r="U35" s="338"/>
      <c r="V35" s="338"/>
      <c r="W35" s="338"/>
      <c r="X35" s="338"/>
      <c r="Y35" s="338"/>
      <c r="Z35" s="338"/>
    </row>
    <row r="36" spans="1:26" x14ac:dyDescent="0.2">
      <c r="A36" s="336">
        <f>AT3A_Schools_PS!A36</f>
        <v>27</v>
      </c>
      <c r="B36" s="336" t="str">
        <f>AT3A_Schools_PS!B36</f>
        <v>27-FIROZABAD</v>
      </c>
      <c r="C36" s="337">
        <v>226</v>
      </c>
      <c r="D36" s="337">
        <v>113697</v>
      </c>
      <c r="E36" s="337">
        <v>2993</v>
      </c>
      <c r="F36" s="337">
        <v>0</v>
      </c>
      <c r="G36" s="337">
        <v>0</v>
      </c>
      <c r="H36" s="335">
        <f t="shared" si="2"/>
        <v>116916</v>
      </c>
      <c r="I36" s="337">
        <v>156</v>
      </c>
      <c r="J36" s="337">
        <v>68746</v>
      </c>
      <c r="K36" s="337">
        <v>809</v>
      </c>
      <c r="L36" s="337">
        <v>0</v>
      </c>
      <c r="M36" s="337">
        <v>0</v>
      </c>
      <c r="N36" s="335">
        <v>69710</v>
      </c>
      <c r="O36" s="337">
        <v>36385</v>
      </c>
      <c r="P36" s="337">
        <v>16017736</v>
      </c>
      <c r="Q36" s="337">
        <v>188405</v>
      </c>
      <c r="R36" s="337">
        <v>0</v>
      </c>
      <c r="S36" s="337">
        <v>0</v>
      </c>
      <c r="T36" s="335">
        <f t="shared" si="3"/>
        <v>16242526</v>
      </c>
      <c r="U36" s="338"/>
      <c r="V36" s="338"/>
      <c r="W36" s="338"/>
      <c r="X36" s="338"/>
      <c r="Y36" s="338"/>
      <c r="Z36" s="338"/>
    </row>
    <row r="37" spans="1:26" x14ac:dyDescent="0.2">
      <c r="A37" s="336">
        <f>AT3A_Schools_PS!A37</f>
        <v>28</v>
      </c>
      <c r="B37" s="336" t="str">
        <f>AT3A_Schools_PS!B37</f>
        <v>28-G.B. NAGAR</v>
      </c>
      <c r="C37" s="337">
        <v>55</v>
      </c>
      <c r="D37" s="337">
        <v>62030</v>
      </c>
      <c r="E37" s="337">
        <v>1445</v>
      </c>
      <c r="F37" s="337">
        <v>0</v>
      </c>
      <c r="G37" s="337">
        <v>0</v>
      </c>
      <c r="H37" s="335">
        <f t="shared" si="2"/>
        <v>63530</v>
      </c>
      <c r="I37" s="337">
        <v>41</v>
      </c>
      <c r="J37" s="337">
        <v>36749</v>
      </c>
      <c r="K37" s="337">
        <v>1041</v>
      </c>
      <c r="L37" s="337">
        <v>0</v>
      </c>
      <c r="M37" s="337">
        <v>0</v>
      </c>
      <c r="N37" s="335">
        <v>37831</v>
      </c>
      <c r="O37" s="337">
        <v>9500</v>
      </c>
      <c r="P37" s="337">
        <v>8525748</v>
      </c>
      <c r="Q37" s="337">
        <v>241438</v>
      </c>
      <c r="R37" s="337">
        <v>0</v>
      </c>
      <c r="S37" s="337">
        <v>0</v>
      </c>
      <c r="T37" s="335">
        <f t="shared" si="3"/>
        <v>8776686</v>
      </c>
      <c r="U37" s="338"/>
      <c r="V37" s="338"/>
      <c r="W37" s="338"/>
      <c r="X37" s="338"/>
      <c r="Y37" s="338"/>
      <c r="Z37" s="338"/>
    </row>
    <row r="38" spans="1:26" x14ac:dyDescent="0.2">
      <c r="A38" s="336">
        <f>AT3A_Schools_PS!A38</f>
        <v>29</v>
      </c>
      <c r="B38" s="336" t="str">
        <f>AT3A_Schools_PS!B38</f>
        <v>29-GHAZIPUR</v>
      </c>
      <c r="C38" s="337">
        <v>145</v>
      </c>
      <c r="D38" s="337">
        <v>213253</v>
      </c>
      <c r="E38" s="337">
        <v>9108</v>
      </c>
      <c r="F38" s="337">
        <v>0</v>
      </c>
      <c r="G38" s="337">
        <v>4230</v>
      </c>
      <c r="H38" s="335">
        <f t="shared" si="2"/>
        <v>226736</v>
      </c>
      <c r="I38" s="337">
        <v>43</v>
      </c>
      <c r="J38" s="337">
        <v>129859</v>
      </c>
      <c r="K38" s="337">
        <v>4502</v>
      </c>
      <c r="L38" s="337">
        <v>0</v>
      </c>
      <c r="M38" s="337">
        <v>1823</v>
      </c>
      <c r="N38" s="335">
        <v>136227</v>
      </c>
      <c r="O38" s="337">
        <v>9586</v>
      </c>
      <c r="P38" s="337">
        <v>29088509</v>
      </c>
      <c r="Q38" s="337">
        <v>1008465</v>
      </c>
      <c r="R38" s="337">
        <v>0</v>
      </c>
      <c r="S38" s="337">
        <v>408394</v>
      </c>
      <c r="T38" s="335">
        <f t="shared" si="3"/>
        <v>30514954</v>
      </c>
      <c r="U38" s="338"/>
      <c r="V38" s="338"/>
      <c r="W38" s="338"/>
      <c r="X38" s="338"/>
      <c r="Y38" s="338"/>
      <c r="Z38" s="338"/>
    </row>
    <row r="39" spans="1:26" x14ac:dyDescent="0.2">
      <c r="A39" s="336">
        <f>AT3A_Schools_PS!A39</f>
        <v>30</v>
      </c>
      <c r="B39" s="336" t="str">
        <f>AT3A_Schools_PS!B39</f>
        <v>30-GHAZIYABAD</v>
      </c>
      <c r="C39" s="337">
        <v>236</v>
      </c>
      <c r="D39" s="337">
        <v>60256</v>
      </c>
      <c r="E39" s="337">
        <v>2354</v>
      </c>
      <c r="F39" s="337">
        <v>0</v>
      </c>
      <c r="G39" s="337">
        <v>0</v>
      </c>
      <c r="H39" s="335">
        <f t="shared" si="2"/>
        <v>62846</v>
      </c>
      <c r="I39" s="337">
        <v>53</v>
      </c>
      <c r="J39" s="337">
        <v>37605</v>
      </c>
      <c r="K39" s="337">
        <v>1324</v>
      </c>
      <c r="L39" s="337">
        <v>0</v>
      </c>
      <c r="M39" s="337">
        <v>0</v>
      </c>
      <c r="N39" s="335">
        <v>38981</v>
      </c>
      <c r="O39" s="337">
        <v>11787</v>
      </c>
      <c r="P39" s="337">
        <v>8348257</v>
      </c>
      <c r="Q39" s="337">
        <v>293823</v>
      </c>
      <c r="R39" s="337">
        <v>0</v>
      </c>
      <c r="S39" s="337">
        <v>0</v>
      </c>
      <c r="T39" s="335">
        <f t="shared" si="3"/>
        <v>8653867</v>
      </c>
      <c r="U39" s="338"/>
      <c r="V39" s="338"/>
      <c r="W39" s="338"/>
      <c r="X39" s="338"/>
      <c r="Y39" s="338"/>
      <c r="Z39" s="338"/>
    </row>
    <row r="40" spans="1:26" x14ac:dyDescent="0.2">
      <c r="A40" s="336">
        <f>AT3A_Schools_PS!A40</f>
        <v>31</v>
      </c>
      <c r="B40" s="336" t="str">
        <f>AT3A_Schools_PS!B40</f>
        <v>31-GONDA</v>
      </c>
      <c r="C40" s="337">
        <v>185</v>
      </c>
      <c r="D40" s="337">
        <v>259162</v>
      </c>
      <c r="E40" s="337">
        <v>2916</v>
      </c>
      <c r="F40" s="337">
        <v>0</v>
      </c>
      <c r="G40" s="337">
        <v>1701</v>
      </c>
      <c r="H40" s="335">
        <f t="shared" si="2"/>
        <v>263964</v>
      </c>
      <c r="I40" s="337">
        <v>134</v>
      </c>
      <c r="J40" s="337">
        <v>150439</v>
      </c>
      <c r="K40" s="337">
        <v>1615</v>
      </c>
      <c r="L40" s="337">
        <v>0</v>
      </c>
      <c r="M40" s="337">
        <v>1022</v>
      </c>
      <c r="N40" s="335">
        <v>153210</v>
      </c>
      <c r="O40" s="337">
        <v>29975</v>
      </c>
      <c r="P40" s="337">
        <v>33698324</v>
      </c>
      <c r="Q40" s="337">
        <v>361813</v>
      </c>
      <c r="R40" s="337">
        <v>0</v>
      </c>
      <c r="S40" s="337">
        <v>228881</v>
      </c>
      <c r="T40" s="335">
        <f t="shared" si="3"/>
        <v>34318993</v>
      </c>
      <c r="U40" s="338"/>
      <c r="V40" s="338"/>
      <c r="W40" s="338"/>
      <c r="X40" s="338"/>
      <c r="Y40" s="338"/>
      <c r="Z40" s="338"/>
    </row>
    <row r="41" spans="1:26" x14ac:dyDescent="0.2">
      <c r="A41" s="336">
        <f>AT3A_Schools_PS!A41</f>
        <v>32</v>
      </c>
      <c r="B41" s="336" t="str">
        <f>AT3A_Schools_PS!B41</f>
        <v>32-GORAKHPUR</v>
      </c>
      <c r="C41" s="337">
        <v>124</v>
      </c>
      <c r="D41" s="337">
        <v>232166</v>
      </c>
      <c r="E41" s="337">
        <v>10054</v>
      </c>
      <c r="F41" s="337">
        <v>0</v>
      </c>
      <c r="G41" s="337">
        <v>2049</v>
      </c>
      <c r="H41" s="335">
        <f t="shared" si="2"/>
        <v>244393</v>
      </c>
      <c r="I41" s="337">
        <v>54</v>
      </c>
      <c r="J41" s="337">
        <v>126339</v>
      </c>
      <c r="K41" s="337">
        <v>4731</v>
      </c>
      <c r="L41" s="337">
        <v>0</v>
      </c>
      <c r="M41" s="337">
        <v>1317</v>
      </c>
      <c r="N41" s="335">
        <v>132349</v>
      </c>
      <c r="O41" s="337">
        <v>11375</v>
      </c>
      <c r="P41" s="337">
        <v>26404911</v>
      </c>
      <c r="Q41" s="337">
        <v>875270</v>
      </c>
      <c r="R41" s="337">
        <v>0</v>
      </c>
      <c r="S41" s="337">
        <v>237036</v>
      </c>
      <c r="T41" s="335">
        <f t="shared" si="3"/>
        <v>27528592</v>
      </c>
      <c r="U41" s="338"/>
      <c r="V41" s="338"/>
      <c r="W41" s="338"/>
      <c r="X41" s="338"/>
      <c r="Y41" s="338"/>
      <c r="Z41" s="338"/>
    </row>
    <row r="42" spans="1:26" x14ac:dyDescent="0.2">
      <c r="A42" s="336">
        <f>AT3A_Schools_PS!A42</f>
        <v>33</v>
      </c>
      <c r="B42" s="336" t="str">
        <f>AT3A_Schools_PS!B42</f>
        <v>33-HAMEERPUR</v>
      </c>
      <c r="C42" s="337">
        <v>25</v>
      </c>
      <c r="D42" s="337">
        <v>72557</v>
      </c>
      <c r="E42" s="337">
        <v>1428</v>
      </c>
      <c r="F42" s="337">
        <v>0</v>
      </c>
      <c r="G42" s="337">
        <v>231</v>
      </c>
      <c r="H42" s="335">
        <f t="shared" si="2"/>
        <v>74241</v>
      </c>
      <c r="I42" s="337">
        <v>26</v>
      </c>
      <c r="J42" s="337">
        <v>45933</v>
      </c>
      <c r="K42" s="337">
        <v>841</v>
      </c>
      <c r="L42" s="337">
        <v>0</v>
      </c>
      <c r="M42" s="337">
        <v>112</v>
      </c>
      <c r="N42" s="335">
        <v>46906</v>
      </c>
      <c r="O42" s="337">
        <v>5630</v>
      </c>
      <c r="P42" s="337">
        <v>10748252</v>
      </c>
      <c r="Q42" s="337">
        <v>196035</v>
      </c>
      <c r="R42" s="337">
        <v>0</v>
      </c>
      <c r="S42" s="337">
        <v>26051</v>
      </c>
      <c r="T42" s="335">
        <f t="shared" si="3"/>
        <v>10975968</v>
      </c>
      <c r="U42" s="338"/>
      <c r="V42" s="338"/>
      <c r="W42" s="338"/>
      <c r="X42" s="338"/>
      <c r="Y42" s="338"/>
      <c r="Z42" s="338"/>
    </row>
    <row r="43" spans="1:26" x14ac:dyDescent="0.2">
      <c r="A43" s="336">
        <f>AT3A_Schools_PS!A43</f>
        <v>34</v>
      </c>
      <c r="B43" s="336" t="str">
        <f>AT3A_Schools_PS!B43</f>
        <v>34-HARDOI</v>
      </c>
      <c r="C43" s="337">
        <v>478</v>
      </c>
      <c r="D43" s="337">
        <v>346045</v>
      </c>
      <c r="E43" s="337">
        <v>2598</v>
      </c>
      <c r="F43" s="337">
        <v>0</v>
      </c>
      <c r="G43" s="337">
        <v>0</v>
      </c>
      <c r="H43" s="335">
        <f t="shared" si="2"/>
        <v>349121</v>
      </c>
      <c r="I43" s="337">
        <v>136</v>
      </c>
      <c r="J43" s="337">
        <v>205315</v>
      </c>
      <c r="K43" s="337">
        <v>1253</v>
      </c>
      <c r="L43" s="337">
        <v>0</v>
      </c>
      <c r="M43" s="337">
        <v>0</v>
      </c>
      <c r="N43" s="335">
        <v>206704</v>
      </c>
      <c r="O43" s="337">
        <v>31124</v>
      </c>
      <c r="P43" s="337">
        <v>47017148</v>
      </c>
      <c r="Q43" s="337">
        <v>286868</v>
      </c>
      <c r="R43" s="337">
        <v>0</v>
      </c>
      <c r="S43" s="337">
        <v>0</v>
      </c>
      <c r="T43" s="335">
        <f t="shared" si="3"/>
        <v>47335140</v>
      </c>
      <c r="U43" s="338"/>
      <c r="V43" s="338"/>
      <c r="W43" s="338"/>
      <c r="X43" s="338"/>
      <c r="Y43" s="338"/>
      <c r="Z43" s="338"/>
    </row>
    <row r="44" spans="1:26" x14ac:dyDescent="0.2">
      <c r="A44" s="336">
        <f>AT3A_Schools_PS!A44</f>
        <v>35</v>
      </c>
      <c r="B44" s="336" t="str">
        <f>AT3A_Schools_PS!B44</f>
        <v>35-HATHRAS</v>
      </c>
      <c r="C44" s="337">
        <v>171</v>
      </c>
      <c r="D44" s="337">
        <v>84319</v>
      </c>
      <c r="E44" s="337">
        <v>6700</v>
      </c>
      <c r="F44" s="337">
        <v>0</v>
      </c>
      <c r="G44" s="337">
        <v>0</v>
      </c>
      <c r="H44" s="335">
        <f t="shared" si="2"/>
        <v>91190</v>
      </c>
      <c r="I44" s="337">
        <v>47</v>
      </c>
      <c r="J44" s="337">
        <v>47664</v>
      </c>
      <c r="K44" s="337">
        <v>2483</v>
      </c>
      <c r="L44" s="337">
        <v>0</v>
      </c>
      <c r="M44" s="337">
        <v>0</v>
      </c>
      <c r="N44" s="335">
        <v>50194</v>
      </c>
      <c r="O44" s="337">
        <v>10784</v>
      </c>
      <c r="P44" s="337">
        <v>10962717</v>
      </c>
      <c r="Q44" s="337">
        <v>571162</v>
      </c>
      <c r="R44" s="337">
        <v>0</v>
      </c>
      <c r="S44" s="337">
        <v>0</v>
      </c>
      <c r="T44" s="335">
        <f t="shared" si="3"/>
        <v>11544663</v>
      </c>
      <c r="U44" s="338"/>
      <c r="V44" s="338"/>
      <c r="W44" s="338"/>
      <c r="X44" s="338"/>
      <c r="Y44" s="338"/>
      <c r="Z44" s="338"/>
    </row>
    <row r="45" spans="1:26" x14ac:dyDescent="0.2">
      <c r="A45" s="336">
        <f>AT3A_Schools_PS!A45</f>
        <v>36</v>
      </c>
      <c r="B45" s="336" t="str">
        <f>AT3A_Schools_PS!B45</f>
        <v>36-ITAWAH</v>
      </c>
      <c r="C45" s="337">
        <v>47</v>
      </c>
      <c r="D45" s="337">
        <v>77791</v>
      </c>
      <c r="E45" s="337">
        <v>2207</v>
      </c>
      <c r="F45" s="337">
        <v>0</v>
      </c>
      <c r="G45" s="337">
        <v>328</v>
      </c>
      <c r="H45" s="335">
        <f t="shared" si="2"/>
        <v>80373</v>
      </c>
      <c r="I45" s="337">
        <v>16</v>
      </c>
      <c r="J45" s="337">
        <v>51768</v>
      </c>
      <c r="K45" s="337">
        <v>513</v>
      </c>
      <c r="L45" s="337">
        <v>0</v>
      </c>
      <c r="M45" s="337">
        <v>219</v>
      </c>
      <c r="N45" s="335">
        <v>52516</v>
      </c>
      <c r="O45" s="337">
        <v>3732</v>
      </c>
      <c r="P45" s="337">
        <v>11854895</v>
      </c>
      <c r="Q45" s="337">
        <v>117412</v>
      </c>
      <c r="R45" s="337">
        <v>0</v>
      </c>
      <c r="S45" s="337">
        <v>50225</v>
      </c>
      <c r="T45" s="335">
        <f t="shared" si="3"/>
        <v>12026264</v>
      </c>
      <c r="U45" s="338"/>
      <c r="V45" s="338"/>
      <c r="W45" s="338"/>
      <c r="X45" s="338"/>
      <c r="Y45" s="338"/>
      <c r="Z45" s="338"/>
    </row>
    <row r="46" spans="1:26" x14ac:dyDescent="0.2">
      <c r="A46" s="336">
        <f>AT3A_Schools_PS!A46</f>
        <v>37</v>
      </c>
      <c r="B46" s="336" t="str">
        <f>AT3A_Schools_PS!B46</f>
        <v>37-J.P. NAGAR</v>
      </c>
      <c r="C46" s="337">
        <v>76</v>
      </c>
      <c r="D46" s="337">
        <v>80182</v>
      </c>
      <c r="E46" s="337">
        <v>1059</v>
      </c>
      <c r="F46" s="337">
        <v>0</v>
      </c>
      <c r="G46" s="337">
        <v>1485</v>
      </c>
      <c r="H46" s="335">
        <f t="shared" si="2"/>
        <v>82802</v>
      </c>
      <c r="I46" s="337">
        <v>61</v>
      </c>
      <c r="J46" s="337">
        <v>48650</v>
      </c>
      <c r="K46" s="337">
        <v>680</v>
      </c>
      <c r="L46" s="337">
        <v>0</v>
      </c>
      <c r="M46" s="337">
        <v>1017</v>
      </c>
      <c r="N46" s="335">
        <v>50408</v>
      </c>
      <c r="O46" s="337">
        <v>14115</v>
      </c>
      <c r="P46" s="337">
        <v>11286687</v>
      </c>
      <c r="Q46" s="337">
        <v>157799</v>
      </c>
      <c r="R46" s="337">
        <v>0</v>
      </c>
      <c r="S46" s="337">
        <v>235972</v>
      </c>
      <c r="T46" s="335">
        <f t="shared" si="3"/>
        <v>11694573</v>
      </c>
      <c r="U46" s="338"/>
      <c r="V46" s="338"/>
      <c r="W46" s="338"/>
      <c r="X46" s="338"/>
      <c r="Y46" s="338"/>
      <c r="Z46" s="338"/>
    </row>
    <row r="47" spans="1:26" x14ac:dyDescent="0.2">
      <c r="A47" s="336">
        <f>AT3A_Schools_PS!A47</f>
        <v>38</v>
      </c>
      <c r="B47" s="336" t="str">
        <f>AT3A_Schools_PS!B47</f>
        <v>38-JALAUN</v>
      </c>
      <c r="C47" s="337">
        <v>269</v>
      </c>
      <c r="D47" s="337">
        <v>87023</v>
      </c>
      <c r="E47" s="337">
        <v>2477</v>
      </c>
      <c r="F47" s="337">
        <v>0</v>
      </c>
      <c r="G47" s="337">
        <v>0</v>
      </c>
      <c r="H47" s="335">
        <f t="shared" si="2"/>
        <v>89769</v>
      </c>
      <c r="I47" s="337">
        <v>145</v>
      </c>
      <c r="J47" s="337">
        <v>50755</v>
      </c>
      <c r="K47" s="337">
        <v>1434</v>
      </c>
      <c r="L47" s="337">
        <v>0</v>
      </c>
      <c r="M47" s="337">
        <v>0</v>
      </c>
      <c r="N47" s="335">
        <v>52334</v>
      </c>
      <c r="O47" s="337">
        <v>34260</v>
      </c>
      <c r="P47" s="337">
        <v>11978062</v>
      </c>
      <c r="Q47" s="337">
        <v>338424</v>
      </c>
      <c r="R47" s="337">
        <v>0</v>
      </c>
      <c r="S47" s="337">
        <v>0</v>
      </c>
      <c r="T47" s="335">
        <f t="shared" si="3"/>
        <v>12350746</v>
      </c>
      <c r="U47" s="338"/>
      <c r="V47" s="338"/>
      <c r="W47" s="338"/>
      <c r="X47" s="338"/>
      <c r="Y47" s="338"/>
      <c r="Z47" s="338"/>
    </row>
    <row r="48" spans="1:26" x14ac:dyDescent="0.2">
      <c r="A48" s="336">
        <f>AT3A_Schools_PS!A48</f>
        <v>39</v>
      </c>
      <c r="B48" s="336" t="str">
        <f>AT3A_Schools_PS!B48</f>
        <v>39-JAUNPUR</v>
      </c>
      <c r="C48" s="337">
        <v>516</v>
      </c>
      <c r="D48" s="337">
        <v>291234</v>
      </c>
      <c r="E48" s="337">
        <v>3614</v>
      </c>
      <c r="F48" s="337">
        <v>0</v>
      </c>
      <c r="G48" s="337">
        <v>3249</v>
      </c>
      <c r="H48" s="335">
        <f t="shared" si="2"/>
        <v>298613</v>
      </c>
      <c r="I48" s="337">
        <v>273</v>
      </c>
      <c r="J48" s="337">
        <v>164688</v>
      </c>
      <c r="K48" s="337">
        <v>1544</v>
      </c>
      <c r="L48" s="337">
        <v>0</v>
      </c>
      <c r="M48" s="337">
        <v>2071</v>
      </c>
      <c r="N48" s="335">
        <v>168576</v>
      </c>
      <c r="O48" s="337">
        <v>62199</v>
      </c>
      <c r="P48" s="337">
        <v>37548937</v>
      </c>
      <c r="Q48" s="337">
        <v>352140</v>
      </c>
      <c r="R48" s="337">
        <v>0</v>
      </c>
      <c r="S48" s="337">
        <v>472093</v>
      </c>
      <c r="T48" s="335">
        <f t="shared" si="3"/>
        <v>38435369</v>
      </c>
      <c r="U48" s="338"/>
      <c r="V48" s="338"/>
      <c r="W48" s="338"/>
      <c r="X48" s="338"/>
      <c r="Y48" s="338"/>
      <c r="Z48" s="338"/>
    </row>
    <row r="49" spans="1:26" x14ac:dyDescent="0.2">
      <c r="A49" s="336">
        <f>AT3A_Schools_PS!A49</f>
        <v>40</v>
      </c>
      <c r="B49" s="336" t="str">
        <f>AT3A_Schools_PS!B49</f>
        <v>40-JHANSI</v>
      </c>
      <c r="C49" s="337">
        <v>46</v>
      </c>
      <c r="D49" s="337">
        <v>92496</v>
      </c>
      <c r="E49" s="337">
        <v>1150</v>
      </c>
      <c r="F49" s="337">
        <v>0</v>
      </c>
      <c r="G49" s="337">
        <v>795</v>
      </c>
      <c r="H49" s="335">
        <f t="shared" si="2"/>
        <v>94487</v>
      </c>
      <c r="I49" s="337">
        <v>22</v>
      </c>
      <c r="J49" s="337">
        <v>57562</v>
      </c>
      <c r="K49" s="337">
        <v>528</v>
      </c>
      <c r="L49" s="337">
        <v>0</v>
      </c>
      <c r="M49" s="337">
        <v>0</v>
      </c>
      <c r="N49" s="335">
        <v>58112</v>
      </c>
      <c r="O49" s="337">
        <v>5220</v>
      </c>
      <c r="P49" s="337">
        <v>13699801</v>
      </c>
      <c r="Q49" s="337">
        <v>125742</v>
      </c>
      <c r="R49" s="337">
        <v>0</v>
      </c>
      <c r="S49" s="337">
        <v>0</v>
      </c>
      <c r="T49" s="335">
        <f t="shared" si="3"/>
        <v>13830763</v>
      </c>
      <c r="U49" s="338"/>
      <c r="V49" s="338"/>
      <c r="W49" s="338"/>
      <c r="X49" s="338"/>
      <c r="Y49" s="338"/>
      <c r="Z49" s="338"/>
    </row>
    <row r="50" spans="1:26" x14ac:dyDescent="0.2">
      <c r="A50" s="336">
        <f>AT3A_Schools_PS!A50</f>
        <v>41</v>
      </c>
      <c r="B50" s="336" t="str">
        <f>AT3A_Schools_PS!B50</f>
        <v>41-KANNAUJ</v>
      </c>
      <c r="C50" s="337">
        <v>0</v>
      </c>
      <c r="D50" s="337">
        <v>100168</v>
      </c>
      <c r="E50" s="337">
        <v>1830</v>
      </c>
      <c r="F50" s="337">
        <v>0</v>
      </c>
      <c r="G50" s="337">
        <v>3270</v>
      </c>
      <c r="H50" s="335">
        <f t="shared" si="2"/>
        <v>105268</v>
      </c>
      <c r="I50" s="337">
        <v>0</v>
      </c>
      <c r="J50" s="337">
        <v>66322</v>
      </c>
      <c r="K50" s="337">
        <v>1341</v>
      </c>
      <c r="L50" s="337">
        <v>0</v>
      </c>
      <c r="M50" s="337">
        <v>2487</v>
      </c>
      <c r="N50" s="335">
        <v>70150</v>
      </c>
      <c r="O50" s="337">
        <v>0</v>
      </c>
      <c r="P50" s="337">
        <v>15253993</v>
      </c>
      <c r="Q50" s="337">
        <v>308487</v>
      </c>
      <c r="R50" s="337">
        <v>0</v>
      </c>
      <c r="S50" s="337">
        <v>572092</v>
      </c>
      <c r="T50" s="335">
        <f t="shared" si="3"/>
        <v>16134572</v>
      </c>
      <c r="U50" s="338"/>
      <c r="V50" s="338"/>
      <c r="W50" s="338"/>
      <c r="X50" s="338"/>
      <c r="Y50" s="338"/>
      <c r="Z50" s="338"/>
    </row>
    <row r="51" spans="1:26" x14ac:dyDescent="0.2">
      <c r="A51" s="336">
        <f>AT3A_Schools_PS!A51</f>
        <v>42</v>
      </c>
      <c r="B51" s="336" t="str">
        <f>AT3A_Schools_PS!B51</f>
        <v>42-KANPUR DEHAT</v>
      </c>
      <c r="C51" s="337">
        <v>0</v>
      </c>
      <c r="D51" s="337">
        <v>104198</v>
      </c>
      <c r="E51" s="337">
        <v>2765</v>
      </c>
      <c r="F51" s="337">
        <v>0</v>
      </c>
      <c r="G51" s="337">
        <v>150</v>
      </c>
      <c r="H51" s="335">
        <f t="shared" si="2"/>
        <v>107113</v>
      </c>
      <c r="I51" s="337">
        <v>0</v>
      </c>
      <c r="J51" s="337">
        <v>62641</v>
      </c>
      <c r="K51" s="337">
        <v>544</v>
      </c>
      <c r="L51" s="337">
        <v>0</v>
      </c>
      <c r="M51" s="337">
        <v>153</v>
      </c>
      <c r="N51" s="335">
        <v>63338</v>
      </c>
      <c r="O51" s="337">
        <v>0</v>
      </c>
      <c r="P51" s="337">
        <v>14219506</v>
      </c>
      <c r="Q51" s="337">
        <v>123438</v>
      </c>
      <c r="R51" s="337">
        <v>0</v>
      </c>
      <c r="S51" s="337">
        <v>34678</v>
      </c>
      <c r="T51" s="335">
        <f t="shared" si="3"/>
        <v>14377622</v>
      </c>
      <c r="U51" s="338"/>
      <c r="V51" s="338"/>
      <c r="W51" s="338"/>
      <c r="X51" s="338"/>
      <c r="Y51" s="338"/>
      <c r="Z51" s="338"/>
    </row>
    <row r="52" spans="1:26" x14ac:dyDescent="0.2">
      <c r="A52" s="336">
        <f>AT3A_Schools_PS!A52</f>
        <v>43</v>
      </c>
      <c r="B52" s="336" t="str">
        <f>AT3A_Schools_PS!B52</f>
        <v>43-KANPUR NAGAR</v>
      </c>
      <c r="C52" s="337">
        <v>111</v>
      </c>
      <c r="D52" s="337">
        <v>112023</v>
      </c>
      <c r="E52" s="337">
        <v>11261</v>
      </c>
      <c r="F52" s="337">
        <v>0</v>
      </c>
      <c r="G52" s="337">
        <v>5097</v>
      </c>
      <c r="H52" s="335">
        <f t="shared" si="2"/>
        <v>128492</v>
      </c>
      <c r="I52" s="337">
        <v>18</v>
      </c>
      <c r="J52" s="337">
        <v>67622</v>
      </c>
      <c r="K52" s="337">
        <v>3671</v>
      </c>
      <c r="L52" s="337">
        <v>0</v>
      </c>
      <c r="M52" s="337">
        <v>2312</v>
      </c>
      <c r="N52" s="335">
        <v>73622</v>
      </c>
      <c r="O52" s="337">
        <v>4191</v>
      </c>
      <c r="P52" s="337">
        <v>15620583</v>
      </c>
      <c r="Q52" s="337">
        <v>847965</v>
      </c>
      <c r="R52" s="337">
        <v>0</v>
      </c>
      <c r="S52" s="337">
        <v>533992</v>
      </c>
      <c r="T52" s="335">
        <f t="shared" si="3"/>
        <v>17006731</v>
      </c>
      <c r="U52" s="338"/>
      <c r="V52" s="338"/>
      <c r="W52" s="338"/>
      <c r="X52" s="338"/>
      <c r="Y52" s="338"/>
      <c r="Z52" s="338"/>
    </row>
    <row r="53" spans="1:26" x14ac:dyDescent="0.2">
      <c r="A53" s="336">
        <f>AT3A_Schools_PS!A53</f>
        <v>44</v>
      </c>
      <c r="B53" s="336" t="str">
        <f>AT3A_Schools_PS!B53</f>
        <v>44-KAAS GANJ</v>
      </c>
      <c r="C53" s="337">
        <v>146</v>
      </c>
      <c r="D53" s="337">
        <v>103070</v>
      </c>
      <c r="E53" s="337">
        <v>225</v>
      </c>
      <c r="F53" s="337">
        <v>0</v>
      </c>
      <c r="G53" s="337">
        <v>0</v>
      </c>
      <c r="H53" s="335">
        <f t="shared" si="2"/>
        <v>103441</v>
      </c>
      <c r="I53" s="337">
        <v>69</v>
      </c>
      <c r="J53" s="337">
        <v>59580</v>
      </c>
      <c r="K53" s="337">
        <v>58</v>
      </c>
      <c r="L53" s="337">
        <v>0</v>
      </c>
      <c r="M53" s="337">
        <v>0</v>
      </c>
      <c r="N53" s="335">
        <v>59706</v>
      </c>
      <c r="O53" s="337">
        <v>15723</v>
      </c>
      <c r="P53" s="337">
        <v>13643772</v>
      </c>
      <c r="Q53" s="337">
        <v>13277</v>
      </c>
      <c r="R53" s="337">
        <v>0</v>
      </c>
      <c r="S53" s="337">
        <v>0</v>
      </c>
      <c r="T53" s="335">
        <f t="shared" si="3"/>
        <v>13672772</v>
      </c>
      <c r="U53" s="338"/>
      <c r="V53" s="338"/>
      <c r="W53" s="338"/>
      <c r="X53" s="338"/>
      <c r="Y53" s="338"/>
      <c r="Z53" s="338"/>
    </row>
    <row r="54" spans="1:26" x14ac:dyDescent="0.2">
      <c r="A54" s="336">
        <f>AT3A_Schools_PS!A54</f>
        <v>45</v>
      </c>
      <c r="B54" s="336" t="str">
        <f>AT3A_Schools_PS!B54</f>
        <v>45-KAUSHAMBI</v>
      </c>
      <c r="C54" s="337">
        <v>0</v>
      </c>
      <c r="D54" s="337">
        <v>114287</v>
      </c>
      <c r="E54" s="337">
        <v>2821</v>
      </c>
      <c r="F54" s="337">
        <v>0</v>
      </c>
      <c r="G54" s="337">
        <v>3554</v>
      </c>
      <c r="H54" s="335">
        <f t="shared" si="2"/>
        <v>120662</v>
      </c>
      <c r="I54" s="337">
        <v>0</v>
      </c>
      <c r="J54" s="337">
        <v>73385</v>
      </c>
      <c r="K54" s="337">
        <v>526</v>
      </c>
      <c r="L54" s="337">
        <v>0</v>
      </c>
      <c r="M54" s="337">
        <v>892</v>
      </c>
      <c r="N54" s="335">
        <v>74772</v>
      </c>
      <c r="O54" s="337">
        <v>0</v>
      </c>
      <c r="P54" s="337">
        <v>17172058</v>
      </c>
      <c r="Q54" s="337">
        <v>115728</v>
      </c>
      <c r="R54" s="337">
        <v>0</v>
      </c>
      <c r="S54" s="337">
        <v>208772</v>
      </c>
      <c r="T54" s="335">
        <f t="shared" si="3"/>
        <v>17496558</v>
      </c>
      <c r="U54" s="338"/>
      <c r="V54" s="338"/>
      <c r="W54" s="338"/>
      <c r="X54" s="338"/>
      <c r="Y54" s="338"/>
      <c r="Z54" s="338"/>
    </row>
    <row r="55" spans="1:26" x14ac:dyDescent="0.2">
      <c r="A55" s="336">
        <f>AT3A_Schools_PS!A55</f>
        <v>46</v>
      </c>
      <c r="B55" s="336" t="str">
        <f>AT3A_Schools_PS!B55</f>
        <v>46-KUSHINAGAR</v>
      </c>
      <c r="C55" s="337">
        <v>136</v>
      </c>
      <c r="D55" s="337">
        <v>224975</v>
      </c>
      <c r="E55" s="337">
        <v>7733</v>
      </c>
      <c r="F55" s="337">
        <v>0</v>
      </c>
      <c r="G55" s="337">
        <v>7872</v>
      </c>
      <c r="H55" s="335">
        <f t="shared" si="2"/>
        <v>240716</v>
      </c>
      <c r="I55" s="337">
        <v>57</v>
      </c>
      <c r="J55" s="337">
        <v>128473</v>
      </c>
      <c r="K55" s="337">
        <v>3302</v>
      </c>
      <c r="L55" s="337">
        <v>0</v>
      </c>
      <c r="M55" s="337">
        <v>2532</v>
      </c>
      <c r="N55" s="335">
        <v>134364</v>
      </c>
      <c r="O55" s="337">
        <v>12600</v>
      </c>
      <c r="P55" s="337">
        <v>28392570</v>
      </c>
      <c r="Q55" s="337">
        <v>729721</v>
      </c>
      <c r="R55" s="337">
        <v>0</v>
      </c>
      <c r="S55" s="337">
        <v>559589</v>
      </c>
      <c r="T55" s="335">
        <f t="shared" si="3"/>
        <v>29694480</v>
      </c>
      <c r="U55" s="338"/>
      <c r="V55" s="338"/>
      <c r="W55" s="338"/>
      <c r="X55" s="338"/>
      <c r="Y55" s="338"/>
      <c r="Z55" s="338"/>
    </row>
    <row r="56" spans="1:26" x14ac:dyDescent="0.2">
      <c r="A56" s="336">
        <f>AT3A_Schools_PS!A56</f>
        <v>47</v>
      </c>
      <c r="B56" s="336" t="str">
        <f>AT3A_Schools_PS!B56</f>
        <v>47-LAKHIMPUR KHERI</v>
      </c>
      <c r="C56" s="337">
        <v>534</v>
      </c>
      <c r="D56" s="337">
        <v>350148</v>
      </c>
      <c r="E56" s="337">
        <v>950</v>
      </c>
      <c r="F56" s="337">
        <v>0</v>
      </c>
      <c r="G56" s="337">
        <v>752</v>
      </c>
      <c r="H56" s="335">
        <f t="shared" si="2"/>
        <v>352384</v>
      </c>
      <c r="I56" s="337">
        <v>328</v>
      </c>
      <c r="J56" s="337">
        <v>205745</v>
      </c>
      <c r="K56" s="337">
        <v>505</v>
      </c>
      <c r="L56" s="337">
        <v>0</v>
      </c>
      <c r="M56" s="337">
        <v>532</v>
      </c>
      <c r="N56" s="335">
        <v>207109</v>
      </c>
      <c r="O56" s="337">
        <v>73799</v>
      </c>
      <c r="P56" s="337">
        <v>46292521</v>
      </c>
      <c r="Q56" s="337">
        <v>113644</v>
      </c>
      <c r="R56" s="337">
        <v>0</v>
      </c>
      <c r="S56" s="337">
        <v>119636</v>
      </c>
      <c r="T56" s="335">
        <f t="shared" si="3"/>
        <v>46599600</v>
      </c>
      <c r="U56" s="338"/>
      <c r="V56" s="338"/>
      <c r="W56" s="338"/>
      <c r="X56" s="338"/>
      <c r="Y56" s="338"/>
      <c r="Z56" s="338"/>
    </row>
    <row r="57" spans="1:26" x14ac:dyDescent="0.2">
      <c r="A57" s="336">
        <f>AT3A_Schools_PS!A57</f>
        <v>48</v>
      </c>
      <c r="B57" s="336" t="str">
        <f>AT3A_Schools_PS!B57</f>
        <v>48-LALITPUR</v>
      </c>
      <c r="C57" s="337">
        <v>478</v>
      </c>
      <c r="D57" s="337">
        <v>112291</v>
      </c>
      <c r="E57" s="337">
        <v>0</v>
      </c>
      <c r="F57" s="337">
        <v>0</v>
      </c>
      <c r="G57" s="337">
        <v>0</v>
      </c>
      <c r="H57" s="335">
        <f t="shared" si="2"/>
        <v>112769</v>
      </c>
      <c r="I57" s="337">
        <v>246</v>
      </c>
      <c r="J57" s="337">
        <v>64886</v>
      </c>
      <c r="K57" s="337">
        <v>0</v>
      </c>
      <c r="L57" s="337">
        <v>0</v>
      </c>
      <c r="M57" s="337">
        <v>0</v>
      </c>
      <c r="N57" s="335">
        <v>65133</v>
      </c>
      <c r="O57" s="337">
        <v>57878</v>
      </c>
      <c r="P57" s="337">
        <v>15248314</v>
      </c>
      <c r="Q57" s="337">
        <v>0</v>
      </c>
      <c r="R57" s="337">
        <v>0</v>
      </c>
      <c r="S57" s="337">
        <v>0</v>
      </c>
      <c r="T57" s="335">
        <f t="shared" si="3"/>
        <v>15306192</v>
      </c>
      <c r="U57" s="338"/>
      <c r="V57" s="338"/>
      <c r="W57" s="338"/>
      <c r="X57" s="338"/>
      <c r="Y57" s="338"/>
      <c r="Z57" s="338"/>
    </row>
    <row r="58" spans="1:26" x14ac:dyDescent="0.2">
      <c r="A58" s="336">
        <f>AT3A_Schools_PS!A58</f>
        <v>49</v>
      </c>
      <c r="B58" s="336" t="str">
        <f>AT3A_Schools_PS!B58</f>
        <v>49-LUCKNOW</v>
      </c>
      <c r="C58" s="337">
        <v>513</v>
      </c>
      <c r="D58" s="337">
        <v>123352</v>
      </c>
      <c r="E58" s="337">
        <v>16448</v>
      </c>
      <c r="F58" s="337">
        <v>0</v>
      </c>
      <c r="G58" s="337">
        <v>4254</v>
      </c>
      <c r="H58" s="335">
        <f t="shared" si="2"/>
        <v>144567</v>
      </c>
      <c r="I58" s="337">
        <v>318</v>
      </c>
      <c r="J58" s="337">
        <v>76566</v>
      </c>
      <c r="K58" s="337">
        <v>10209</v>
      </c>
      <c r="L58" s="337">
        <v>0</v>
      </c>
      <c r="M58" s="337">
        <v>2641</v>
      </c>
      <c r="N58" s="335">
        <v>89734</v>
      </c>
      <c r="O58" s="337">
        <v>72919</v>
      </c>
      <c r="P58" s="337">
        <v>17533624</v>
      </c>
      <c r="Q58" s="337">
        <v>2337970</v>
      </c>
      <c r="R58" s="337">
        <v>0</v>
      </c>
      <c r="S58" s="337">
        <v>604676</v>
      </c>
      <c r="T58" s="335">
        <f t="shared" si="3"/>
        <v>20549189</v>
      </c>
      <c r="U58" s="338"/>
      <c r="V58" s="338"/>
      <c r="W58" s="338"/>
      <c r="X58" s="338"/>
      <c r="Y58" s="338"/>
      <c r="Z58" s="338"/>
    </row>
    <row r="59" spans="1:26" x14ac:dyDescent="0.2">
      <c r="A59" s="336">
        <f>AT3A_Schools_PS!A59</f>
        <v>50</v>
      </c>
      <c r="B59" s="336" t="str">
        <f>AT3A_Schools_PS!B59</f>
        <v>50-MAHOBA</v>
      </c>
      <c r="C59" s="337">
        <v>82</v>
      </c>
      <c r="D59" s="337">
        <v>66344</v>
      </c>
      <c r="E59" s="337">
        <v>139</v>
      </c>
      <c r="F59" s="337">
        <v>0</v>
      </c>
      <c r="G59" s="337">
        <v>343</v>
      </c>
      <c r="H59" s="335">
        <f t="shared" si="2"/>
        <v>66908</v>
      </c>
      <c r="I59" s="337">
        <v>55</v>
      </c>
      <c r="J59" s="337">
        <v>44471</v>
      </c>
      <c r="K59" s="337">
        <v>94</v>
      </c>
      <c r="L59" s="337">
        <v>0</v>
      </c>
      <c r="M59" s="337">
        <v>230</v>
      </c>
      <c r="N59" s="335">
        <v>44850</v>
      </c>
      <c r="O59" s="337">
        <v>12910</v>
      </c>
      <c r="P59" s="337">
        <v>10450802</v>
      </c>
      <c r="Q59" s="337">
        <v>22090</v>
      </c>
      <c r="R59" s="337">
        <v>0</v>
      </c>
      <c r="S59" s="337">
        <v>54005</v>
      </c>
      <c r="T59" s="335">
        <f t="shared" si="3"/>
        <v>10539807</v>
      </c>
      <c r="U59" s="338"/>
      <c r="V59" s="338"/>
      <c r="W59" s="338"/>
      <c r="X59" s="338"/>
      <c r="Y59" s="338"/>
      <c r="Z59" s="338"/>
    </row>
    <row r="60" spans="1:26" x14ac:dyDescent="0.2">
      <c r="A60" s="336">
        <f>AT3A_Schools_PS!A60</f>
        <v>51</v>
      </c>
      <c r="B60" s="336" t="str">
        <f>AT3A_Schools_PS!B60</f>
        <v>51-MAHRAJGANJ</v>
      </c>
      <c r="C60" s="337">
        <v>206</v>
      </c>
      <c r="D60" s="337">
        <v>173496</v>
      </c>
      <c r="E60" s="337">
        <v>6693</v>
      </c>
      <c r="F60" s="337">
        <v>0</v>
      </c>
      <c r="G60" s="337">
        <v>6165</v>
      </c>
      <c r="H60" s="335">
        <f t="shared" si="2"/>
        <v>186560</v>
      </c>
      <c r="I60" s="337">
        <v>106</v>
      </c>
      <c r="J60" s="337">
        <v>101755</v>
      </c>
      <c r="K60" s="337">
        <v>3830</v>
      </c>
      <c r="L60" s="337">
        <v>0</v>
      </c>
      <c r="M60" s="337">
        <v>3836</v>
      </c>
      <c r="N60" s="335">
        <v>109527</v>
      </c>
      <c r="O60" s="337">
        <v>22439</v>
      </c>
      <c r="P60" s="337">
        <v>21572092</v>
      </c>
      <c r="Q60" s="337">
        <v>811912</v>
      </c>
      <c r="R60" s="337">
        <v>0</v>
      </c>
      <c r="S60" s="337">
        <v>813250</v>
      </c>
      <c r="T60" s="335">
        <f t="shared" si="3"/>
        <v>23219693</v>
      </c>
      <c r="U60" s="338"/>
      <c r="V60" s="338"/>
      <c r="W60" s="338"/>
      <c r="X60" s="338"/>
      <c r="Y60" s="338"/>
      <c r="Z60" s="338"/>
    </row>
    <row r="61" spans="1:26" x14ac:dyDescent="0.2">
      <c r="A61" s="336">
        <f>AT3A_Schools_PS!A61</f>
        <v>52</v>
      </c>
      <c r="B61" s="336" t="str">
        <f>AT3A_Schools_PS!B61</f>
        <v>52-MAINPURI</v>
      </c>
      <c r="C61" s="337">
        <v>271</v>
      </c>
      <c r="D61" s="337">
        <v>100018</v>
      </c>
      <c r="E61" s="337">
        <v>175</v>
      </c>
      <c r="F61" s="337">
        <v>0</v>
      </c>
      <c r="G61" s="337">
        <v>0</v>
      </c>
      <c r="H61" s="335">
        <f t="shared" si="2"/>
        <v>100464</v>
      </c>
      <c r="I61" s="337">
        <v>164</v>
      </c>
      <c r="J61" s="337">
        <v>61862</v>
      </c>
      <c r="K61" s="337">
        <v>133</v>
      </c>
      <c r="L61" s="337">
        <v>0</v>
      </c>
      <c r="M61" s="337">
        <v>0</v>
      </c>
      <c r="N61" s="335">
        <v>62159</v>
      </c>
      <c r="O61" s="337">
        <v>38911</v>
      </c>
      <c r="P61" s="337">
        <v>14661353</v>
      </c>
      <c r="Q61" s="337">
        <v>31439</v>
      </c>
      <c r="R61" s="337">
        <v>0</v>
      </c>
      <c r="S61" s="337">
        <v>0</v>
      </c>
      <c r="T61" s="335">
        <f t="shared" si="3"/>
        <v>14731703</v>
      </c>
      <c r="U61" s="338"/>
      <c r="V61" s="338"/>
      <c r="W61" s="338"/>
      <c r="X61" s="338"/>
      <c r="Y61" s="338"/>
      <c r="Z61" s="338"/>
    </row>
    <row r="62" spans="1:26" x14ac:dyDescent="0.2">
      <c r="A62" s="336">
        <f>AT3A_Schools_PS!A62</f>
        <v>53</v>
      </c>
      <c r="B62" s="336" t="str">
        <f>AT3A_Schools_PS!B62</f>
        <v>53-MATHURA</v>
      </c>
      <c r="C62" s="337">
        <v>249</v>
      </c>
      <c r="D62" s="337">
        <v>107391</v>
      </c>
      <c r="E62" s="337">
        <v>1472</v>
      </c>
      <c r="F62" s="337">
        <v>0</v>
      </c>
      <c r="G62" s="337">
        <v>0</v>
      </c>
      <c r="H62" s="335">
        <f t="shared" si="2"/>
        <v>109112</v>
      </c>
      <c r="I62" s="337">
        <v>137</v>
      </c>
      <c r="J62" s="337">
        <v>71171</v>
      </c>
      <c r="K62" s="337">
        <v>629</v>
      </c>
      <c r="L62" s="337">
        <v>0</v>
      </c>
      <c r="M62" s="337">
        <v>0</v>
      </c>
      <c r="N62" s="335">
        <v>71857</v>
      </c>
      <c r="O62" s="337">
        <v>26033</v>
      </c>
      <c r="P62" s="337">
        <v>16440393</v>
      </c>
      <c r="Q62" s="337">
        <v>132634</v>
      </c>
      <c r="R62" s="337">
        <v>0</v>
      </c>
      <c r="S62" s="337">
        <v>0</v>
      </c>
      <c r="T62" s="335">
        <f t="shared" si="3"/>
        <v>16599060</v>
      </c>
      <c r="U62" s="338"/>
      <c r="V62" s="338"/>
      <c r="W62" s="338"/>
      <c r="X62" s="338"/>
      <c r="Y62" s="338"/>
      <c r="Z62" s="338"/>
    </row>
    <row r="63" spans="1:26" x14ac:dyDescent="0.2">
      <c r="A63" s="336">
        <f>AT3A_Schools_PS!A63</f>
        <v>54</v>
      </c>
      <c r="B63" s="336" t="str">
        <f>AT3A_Schools_PS!B63</f>
        <v>54-MAU</v>
      </c>
      <c r="C63" s="337">
        <v>89</v>
      </c>
      <c r="D63" s="337">
        <v>106976</v>
      </c>
      <c r="E63" s="337">
        <v>14857</v>
      </c>
      <c r="F63" s="337">
        <v>0</v>
      </c>
      <c r="G63" s="337">
        <v>17154</v>
      </c>
      <c r="H63" s="335">
        <f t="shared" si="2"/>
        <v>139076</v>
      </c>
      <c r="I63" s="337">
        <v>28</v>
      </c>
      <c r="J63" s="337">
        <v>56395</v>
      </c>
      <c r="K63" s="337">
        <v>10175</v>
      </c>
      <c r="L63" s="337">
        <v>0</v>
      </c>
      <c r="M63" s="337">
        <v>11332</v>
      </c>
      <c r="N63" s="335">
        <v>77930</v>
      </c>
      <c r="O63" s="337">
        <v>6459</v>
      </c>
      <c r="P63" s="337">
        <v>12801571</v>
      </c>
      <c r="Q63" s="337">
        <v>2309671</v>
      </c>
      <c r="R63" s="337">
        <v>0</v>
      </c>
      <c r="S63" s="337">
        <v>2572407</v>
      </c>
      <c r="T63" s="335">
        <f t="shared" si="3"/>
        <v>17690108</v>
      </c>
      <c r="U63" s="338"/>
      <c r="V63" s="338"/>
      <c r="W63" s="338"/>
      <c r="X63" s="338"/>
      <c r="Y63" s="338"/>
      <c r="Z63" s="338"/>
    </row>
    <row r="64" spans="1:26" x14ac:dyDescent="0.2">
      <c r="A64" s="336">
        <f>AT3A_Schools_PS!A64</f>
        <v>55</v>
      </c>
      <c r="B64" s="336" t="str">
        <f>AT3A_Schools_PS!B64</f>
        <v>55-MEERUT</v>
      </c>
      <c r="C64" s="337">
        <v>517</v>
      </c>
      <c r="D64" s="337">
        <v>95562</v>
      </c>
      <c r="E64" s="337">
        <v>6514</v>
      </c>
      <c r="F64" s="337">
        <v>0</v>
      </c>
      <c r="G64" s="337">
        <v>160</v>
      </c>
      <c r="H64" s="335">
        <f t="shared" si="2"/>
        <v>102753</v>
      </c>
      <c r="I64" s="337">
        <v>335</v>
      </c>
      <c r="J64" s="337">
        <v>55311</v>
      </c>
      <c r="K64" s="337">
        <v>3655</v>
      </c>
      <c r="L64" s="337">
        <v>0</v>
      </c>
      <c r="M64" s="337">
        <v>91</v>
      </c>
      <c r="N64" s="335">
        <v>59392</v>
      </c>
      <c r="O64" s="337">
        <v>76411</v>
      </c>
      <c r="P64" s="337">
        <v>12610911</v>
      </c>
      <c r="Q64" s="337">
        <v>833313</v>
      </c>
      <c r="R64" s="337">
        <v>0</v>
      </c>
      <c r="S64" s="337">
        <v>20784</v>
      </c>
      <c r="T64" s="335">
        <f t="shared" si="3"/>
        <v>13541419</v>
      </c>
      <c r="U64" s="338"/>
      <c r="V64" s="338"/>
      <c r="W64" s="338"/>
      <c r="X64" s="338"/>
      <c r="Y64" s="338"/>
      <c r="Z64" s="338"/>
    </row>
    <row r="65" spans="1:26" x14ac:dyDescent="0.2">
      <c r="A65" s="336">
        <f>AT3A_Schools_PS!A65</f>
        <v>56</v>
      </c>
      <c r="B65" s="336" t="str">
        <f>AT3A_Schools_PS!B65</f>
        <v>56-MIRZAPUR</v>
      </c>
      <c r="C65" s="337">
        <v>684</v>
      </c>
      <c r="D65" s="337">
        <v>191011</v>
      </c>
      <c r="E65" s="337">
        <v>635</v>
      </c>
      <c r="F65" s="337">
        <v>0</v>
      </c>
      <c r="G65" s="337">
        <v>1296</v>
      </c>
      <c r="H65" s="335">
        <f t="shared" si="2"/>
        <v>193626</v>
      </c>
      <c r="I65" s="337">
        <v>287</v>
      </c>
      <c r="J65" s="337">
        <v>116432</v>
      </c>
      <c r="K65" s="337">
        <v>213</v>
      </c>
      <c r="L65" s="337">
        <v>0</v>
      </c>
      <c r="M65" s="337">
        <v>802</v>
      </c>
      <c r="N65" s="335">
        <v>117735</v>
      </c>
      <c r="O65" s="337">
        <v>66867</v>
      </c>
      <c r="P65" s="337">
        <v>27128747</v>
      </c>
      <c r="Q65" s="337">
        <v>49580</v>
      </c>
      <c r="R65" s="337">
        <v>0</v>
      </c>
      <c r="S65" s="337">
        <v>186952</v>
      </c>
      <c r="T65" s="335">
        <f t="shared" si="3"/>
        <v>27432146</v>
      </c>
      <c r="U65" s="338"/>
      <c r="V65" s="338"/>
      <c r="W65" s="338"/>
      <c r="X65" s="338"/>
      <c r="Y65" s="338"/>
      <c r="Z65" s="338"/>
    </row>
    <row r="66" spans="1:26" x14ac:dyDescent="0.2">
      <c r="A66" s="336">
        <f>AT3A_Schools_PS!A66</f>
        <v>57</v>
      </c>
      <c r="B66" s="336" t="str">
        <f>AT3A_Schools_PS!B66</f>
        <v>57-MORADABAD</v>
      </c>
      <c r="C66" s="337">
        <v>135</v>
      </c>
      <c r="D66" s="337">
        <v>128334</v>
      </c>
      <c r="E66" s="337">
        <v>6478</v>
      </c>
      <c r="F66" s="337">
        <v>0</v>
      </c>
      <c r="G66" s="337">
        <v>924</v>
      </c>
      <c r="H66" s="335">
        <f t="shared" si="2"/>
        <v>135871</v>
      </c>
      <c r="I66" s="337">
        <v>74</v>
      </c>
      <c r="J66" s="337">
        <v>69837</v>
      </c>
      <c r="K66" s="337">
        <v>3151</v>
      </c>
      <c r="L66" s="337">
        <v>0</v>
      </c>
      <c r="M66" s="337">
        <v>445</v>
      </c>
      <c r="N66" s="335">
        <v>73507</v>
      </c>
      <c r="O66" s="337">
        <v>16993</v>
      </c>
      <c r="P66" s="337">
        <v>16062545</v>
      </c>
      <c r="Q66" s="337">
        <v>724630</v>
      </c>
      <c r="R66" s="337">
        <v>0</v>
      </c>
      <c r="S66" s="337">
        <v>102446</v>
      </c>
      <c r="T66" s="335">
        <f t="shared" si="3"/>
        <v>16906614</v>
      </c>
      <c r="U66" s="338"/>
      <c r="V66" s="338"/>
      <c r="W66" s="338"/>
      <c r="X66" s="338"/>
      <c r="Y66" s="338"/>
      <c r="Z66" s="338"/>
    </row>
    <row r="67" spans="1:26" x14ac:dyDescent="0.2">
      <c r="A67" s="336">
        <f>AT3A_Schools_PS!A67</f>
        <v>58</v>
      </c>
      <c r="B67" s="336" t="str">
        <f>AT3A_Schools_PS!B67</f>
        <v>58-MUZAFFARNAGAR</v>
      </c>
      <c r="C67" s="337">
        <v>0</v>
      </c>
      <c r="D67" s="337">
        <v>107404</v>
      </c>
      <c r="E67" s="337">
        <v>830</v>
      </c>
      <c r="F67" s="337">
        <v>0</v>
      </c>
      <c r="G67" s="337">
        <v>0</v>
      </c>
      <c r="H67" s="335">
        <f t="shared" si="2"/>
        <v>108234</v>
      </c>
      <c r="I67" s="337">
        <v>0</v>
      </c>
      <c r="J67" s="337">
        <v>64160</v>
      </c>
      <c r="K67" s="337">
        <v>1290</v>
      </c>
      <c r="L67" s="337">
        <v>0</v>
      </c>
      <c r="M67" s="337">
        <v>0</v>
      </c>
      <c r="N67" s="335">
        <v>65450</v>
      </c>
      <c r="O67" s="337">
        <v>0</v>
      </c>
      <c r="P67" s="337">
        <v>14628396</v>
      </c>
      <c r="Q67" s="337">
        <v>294092</v>
      </c>
      <c r="R67" s="337">
        <v>0</v>
      </c>
      <c r="S67" s="337">
        <v>0</v>
      </c>
      <c r="T67" s="335">
        <f t="shared" si="3"/>
        <v>14922488</v>
      </c>
      <c r="U67" s="338"/>
      <c r="V67" s="338"/>
      <c r="W67" s="338"/>
      <c r="X67" s="338"/>
      <c r="Y67" s="338"/>
      <c r="Z67" s="338"/>
    </row>
    <row r="68" spans="1:26" x14ac:dyDescent="0.2">
      <c r="A68" s="336">
        <f>AT3A_Schools_PS!A68</f>
        <v>59</v>
      </c>
      <c r="B68" s="336" t="str">
        <f>AT3A_Schools_PS!B68</f>
        <v>59-PILIBHIT</v>
      </c>
      <c r="C68" s="337">
        <v>0</v>
      </c>
      <c r="D68" s="337">
        <v>128009</v>
      </c>
      <c r="E68" s="337">
        <v>402</v>
      </c>
      <c r="F68" s="337">
        <v>0</v>
      </c>
      <c r="G68" s="337">
        <v>0</v>
      </c>
      <c r="H68" s="335">
        <f t="shared" si="2"/>
        <v>128411</v>
      </c>
      <c r="I68" s="337">
        <v>0</v>
      </c>
      <c r="J68" s="337">
        <v>66424</v>
      </c>
      <c r="K68" s="337">
        <v>92</v>
      </c>
      <c r="L68" s="337">
        <v>0</v>
      </c>
      <c r="M68" s="337">
        <v>0</v>
      </c>
      <c r="N68" s="335">
        <v>66516</v>
      </c>
      <c r="O68" s="337">
        <v>0</v>
      </c>
      <c r="P68" s="337">
        <v>15543235</v>
      </c>
      <c r="Q68" s="337">
        <v>21558</v>
      </c>
      <c r="R68" s="337">
        <v>0</v>
      </c>
      <c r="S68" s="337">
        <v>0</v>
      </c>
      <c r="T68" s="335">
        <f t="shared" si="3"/>
        <v>15564793</v>
      </c>
      <c r="U68" s="338"/>
      <c r="V68" s="338"/>
      <c r="W68" s="338"/>
      <c r="X68" s="338"/>
      <c r="Y68" s="338"/>
      <c r="Z68" s="338"/>
    </row>
    <row r="69" spans="1:26" x14ac:dyDescent="0.2">
      <c r="A69" s="336">
        <f>AT3A_Schools_PS!A69</f>
        <v>60</v>
      </c>
      <c r="B69" s="336" t="str">
        <f>AT3A_Schools_PS!B69</f>
        <v>60-PRATAPGARH</v>
      </c>
      <c r="C69" s="337">
        <v>52</v>
      </c>
      <c r="D69" s="337">
        <v>169640</v>
      </c>
      <c r="E69" s="337">
        <v>467</v>
      </c>
      <c r="F69" s="337">
        <v>0</v>
      </c>
      <c r="G69" s="337">
        <v>1305</v>
      </c>
      <c r="H69" s="335">
        <f t="shared" si="2"/>
        <v>171464</v>
      </c>
      <c r="I69" s="337">
        <v>28</v>
      </c>
      <c r="J69" s="337">
        <v>105235</v>
      </c>
      <c r="K69" s="337">
        <v>391</v>
      </c>
      <c r="L69" s="337">
        <v>0</v>
      </c>
      <c r="M69" s="337">
        <v>1003</v>
      </c>
      <c r="N69" s="335">
        <v>106657</v>
      </c>
      <c r="O69" s="337">
        <v>6309</v>
      </c>
      <c r="P69" s="337">
        <v>23362253</v>
      </c>
      <c r="Q69" s="337">
        <v>86731</v>
      </c>
      <c r="R69" s="337">
        <v>0</v>
      </c>
      <c r="S69" s="337">
        <v>222577</v>
      </c>
      <c r="T69" s="335">
        <f t="shared" si="3"/>
        <v>23677870</v>
      </c>
      <c r="U69" s="338"/>
      <c r="V69" s="338"/>
      <c r="W69" s="338"/>
      <c r="X69" s="338"/>
      <c r="Y69" s="338"/>
      <c r="Z69" s="338"/>
    </row>
    <row r="70" spans="1:26" x14ac:dyDescent="0.2">
      <c r="A70" s="336">
        <f>AT3A_Schools_PS!A70</f>
        <v>61</v>
      </c>
      <c r="B70" s="336" t="str">
        <f>AT3A_Schools_PS!B70</f>
        <v>61-RAI BAREILY</v>
      </c>
      <c r="C70" s="337">
        <v>1359</v>
      </c>
      <c r="D70" s="337">
        <v>178830</v>
      </c>
      <c r="E70" s="337">
        <v>1423</v>
      </c>
      <c r="F70" s="337">
        <v>0</v>
      </c>
      <c r="G70" s="337">
        <v>774</v>
      </c>
      <c r="H70" s="335">
        <f t="shared" si="2"/>
        <v>182386</v>
      </c>
      <c r="I70" s="337">
        <v>380</v>
      </c>
      <c r="J70" s="337">
        <v>91541</v>
      </c>
      <c r="K70" s="337">
        <v>559</v>
      </c>
      <c r="L70" s="337">
        <v>0</v>
      </c>
      <c r="M70" s="337">
        <v>264</v>
      </c>
      <c r="N70" s="335">
        <v>92744</v>
      </c>
      <c r="O70" s="337">
        <v>86628</v>
      </c>
      <c r="P70" s="337">
        <v>20871277</v>
      </c>
      <c r="Q70" s="337">
        <v>127553</v>
      </c>
      <c r="R70" s="337">
        <v>0</v>
      </c>
      <c r="S70" s="337">
        <v>60222</v>
      </c>
      <c r="T70" s="335">
        <f t="shared" si="3"/>
        <v>21145680</v>
      </c>
      <c r="U70" s="338"/>
      <c r="V70" s="338"/>
      <c r="W70" s="338"/>
      <c r="X70" s="338"/>
      <c r="Y70" s="338"/>
      <c r="Z70" s="338"/>
    </row>
    <row r="71" spans="1:26" x14ac:dyDescent="0.2">
      <c r="A71" s="336">
        <f>AT3A_Schools_PS!A71</f>
        <v>62</v>
      </c>
      <c r="B71" s="336" t="str">
        <f>AT3A_Schools_PS!B71</f>
        <v>62-RAMPUR</v>
      </c>
      <c r="C71" s="337">
        <v>595</v>
      </c>
      <c r="D71" s="337">
        <v>125172</v>
      </c>
      <c r="E71" s="337">
        <v>894</v>
      </c>
      <c r="F71" s="337">
        <v>0</v>
      </c>
      <c r="G71" s="337">
        <v>1007</v>
      </c>
      <c r="H71" s="335">
        <f t="shared" si="2"/>
        <v>127668</v>
      </c>
      <c r="I71" s="337">
        <v>186</v>
      </c>
      <c r="J71" s="337">
        <v>70579</v>
      </c>
      <c r="K71" s="337">
        <v>483</v>
      </c>
      <c r="L71" s="337">
        <v>0</v>
      </c>
      <c r="M71" s="337">
        <v>533</v>
      </c>
      <c r="N71" s="335">
        <v>71782</v>
      </c>
      <c r="O71" s="337">
        <v>41928</v>
      </c>
      <c r="P71" s="337">
        <v>15880252</v>
      </c>
      <c r="Q71" s="337">
        <v>108677</v>
      </c>
      <c r="R71" s="337">
        <v>0</v>
      </c>
      <c r="S71" s="337">
        <v>120005</v>
      </c>
      <c r="T71" s="335">
        <f t="shared" si="3"/>
        <v>16150862</v>
      </c>
      <c r="U71" s="338"/>
      <c r="V71" s="338"/>
      <c r="W71" s="338"/>
      <c r="X71" s="338"/>
      <c r="Y71" s="338"/>
      <c r="Z71" s="338"/>
    </row>
    <row r="72" spans="1:26" x14ac:dyDescent="0.2">
      <c r="A72" s="336">
        <f>AT3A_Schools_PS!A72</f>
        <v>63</v>
      </c>
      <c r="B72" s="336" t="str">
        <f>AT3A_Schools_PS!B72</f>
        <v>63-SAHARANPUR</v>
      </c>
      <c r="C72" s="337">
        <v>60</v>
      </c>
      <c r="D72" s="337">
        <v>131826</v>
      </c>
      <c r="E72" s="337">
        <v>5142</v>
      </c>
      <c r="F72" s="337">
        <v>0</v>
      </c>
      <c r="G72" s="337">
        <v>292</v>
      </c>
      <c r="H72" s="335">
        <f t="shared" si="2"/>
        <v>137320</v>
      </c>
      <c r="I72" s="337">
        <v>196</v>
      </c>
      <c r="J72" s="337">
        <v>83904</v>
      </c>
      <c r="K72" s="337">
        <v>1732</v>
      </c>
      <c r="L72" s="337">
        <v>0</v>
      </c>
      <c r="M72" s="337">
        <v>210</v>
      </c>
      <c r="N72" s="335">
        <v>86042</v>
      </c>
      <c r="O72" s="337">
        <v>44569</v>
      </c>
      <c r="P72" s="337">
        <v>19046169</v>
      </c>
      <c r="Q72" s="337">
        <v>393172</v>
      </c>
      <c r="R72" s="337">
        <v>0</v>
      </c>
      <c r="S72" s="337">
        <v>47695</v>
      </c>
      <c r="T72" s="335">
        <f t="shared" si="3"/>
        <v>19531605</v>
      </c>
      <c r="U72" s="338"/>
      <c r="V72" s="338"/>
      <c r="W72" s="338"/>
      <c r="X72" s="338"/>
      <c r="Y72" s="338"/>
      <c r="Z72" s="338"/>
    </row>
    <row r="73" spans="1:26" x14ac:dyDescent="0.2">
      <c r="A73" s="336">
        <f>AT3A_Schools_PS!A73</f>
        <v>64</v>
      </c>
      <c r="B73" s="336" t="str">
        <f>AT3A_Schools_PS!B73</f>
        <v>64-SANTKABIR NAGAR</v>
      </c>
      <c r="C73" s="337">
        <v>0</v>
      </c>
      <c r="D73" s="337">
        <v>100556</v>
      </c>
      <c r="E73" s="337">
        <v>127</v>
      </c>
      <c r="F73" s="337">
        <v>0</v>
      </c>
      <c r="G73" s="337">
        <v>2880</v>
      </c>
      <c r="H73" s="335">
        <f t="shared" si="2"/>
        <v>103563</v>
      </c>
      <c r="I73" s="337">
        <v>0</v>
      </c>
      <c r="J73" s="337">
        <v>60258</v>
      </c>
      <c r="K73" s="337">
        <v>77</v>
      </c>
      <c r="L73" s="337">
        <v>0</v>
      </c>
      <c r="M73" s="337">
        <v>1749</v>
      </c>
      <c r="N73" s="335">
        <v>62063</v>
      </c>
      <c r="O73" s="337">
        <v>0</v>
      </c>
      <c r="P73" s="337">
        <v>13618409</v>
      </c>
      <c r="Q73" s="337">
        <v>12516</v>
      </c>
      <c r="R73" s="337">
        <v>0</v>
      </c>
      <c r="S73" s="337">
        <v>395355</v>
      </c>
      <c r="T73" s="335">
        <f t="shared" si="3"/>
        <v>14026280</v>
      </c>
      <c r="U73" s="338"/>
      <c r="V73" s="338"/>
      <c r="W73" s="338"/>
      <c r="X73" s="338"/>
      <c r="Y73" s="338"/>
      <c r="Z73" s="338"/>
    </row>
    <row r="74" spans="1:26" x14ac:dyDescent="0.2">
      <c r="A74" s="336">
        <f>AT3A_Schools_PS!A74</f>
        <v>65</v>
      </c>
      <c r="B74" s="336" t="str">
        <f>AT3A_Schools_PS!B74</f>
        <v>65-SHAHJAHANPUR</v>
      </c>
      <c r="C74" s="337">
        <v>311</v>
      </c>
      <c r="D74" s="337">
        <v>253675</v>
      </c>
      <c r="E74" s="337">
        <v>3480</v>
      </c>
      <c r="F74" s="337">
        <v>0</v>
      </c>
      <c r="G74" s="337">
        <v>1062</v>
      </c>
      <c r="H74" s="335">
        <f t="shared" si="2"/>
        <v>258528</v>
      </c>
      <c r="I74" s="337">
        <v>162</v>
      </c>
      <c r="J74" s="337">
        <v>138315</v>
      </c>
      <c r="K74" s="337">
        <v>1701</v>
      </c>
      <c r="L74" s="337">
        <v>0</v>
      </c>
      <c r="M74" s="337">
        <v>588</v>
      </c>
      <c r="N74" s="335">
        <v>140701</v>
      </c>
      <c r="O74" s="337">
        <v>35730</v>
      </c>
      <c r="P74" s="337">
        <v>31535767</v>
      </c>
      <c r="Q74" s="337">
        <v>374120</v>
      </c>
      <c r="R74" s="337">
        <v>0</v>
      </c>
      <c r="S74" s="337">
        <v>134170</v>
      </c>
      <c r="T74" s="335">
        <f t="shared" si="3"/>
        <v>32079787</v>
      </c>
      <c r="U74" s="338"/>
      <c r="V74" s="338"/>
      <c r="W74" s="338"/>
      <c r="X74" s="338"/>
      <c r="Y74" s="338"/>
      <c r="Z74" s="338"/>
    </row>
    <row r="75" spans="1:26" x14ac:dyDescent="0.2">
      <c r="A75" s="336">
        <f>AT3A_Schools_PS!A75</f>
        <v>66</v>
      </c>
      <c r="B75" s="336" t="str">
        <f>AT3A_Schools_PS!B75</f>
        <v>66-SHRAWASTI</v>
      </c>
      <c r="C75" s="337">
        <v>0</v>
      </c>
      <c r="D75" s="337">
        <v>101219</v>
      </c>
      <c r="E75" s="337">
        <v>0</v>
      </c>
      <c r="F75" s="337">
        <v>0</v>
      </c>
      <c r="G75" s="337">
        <v>418</v>
      </c>
      <c r="H75" s="335">
        <f t="shared" si="2"/>
        <v>101637</v>
      </c>
      <c r="I75" s="337">
        <v>0</v>
      </c>
      <c r="J75" s="337">
        <v>48745</v>
      </c>
      <c r="K75" s="337">
        <v>0</v>
      </c>
      <c r="L75" s="337">
        <v>0</v>
      </c>
      <c r="M75" s="337">
        <v>0</v>
      </c>
      <c r="N75" s="335">
        <v>48745</v>
      </c>
      <c r="O75" s="337">
        <v>0</v>
      </c>
      <c r="P75" s="337">
        <v>10772612</v>
      </c>
      <c r="Q75" s="337">
        <v>0</v>
      </c>
      <c r="R75" s="337">
        <v>0</v>
      </c>
      <c r="S75" s="337">
        <v>0</v>
      </c>
      <c r="T75" s="335">
        <f t="shared" si="3"/>
        <v>10772612</v>
      </c>
      <c r="U75" s="338"/>
      <c r="V75" s="338"/>
      <c r="W75" s="338"/>
      <c r="X75" s="338"/>
      <c r="Y75" s="338"/>
      <c r="Z75" s="338"/>
    </row>
    <row r="76" spans="1:26" x14ac:dyDescent="0.2">
      <c r="A76" s="336">
        <f>AT3A_Schools_PS!A76</f>
        <v>67</v>
      </c>
      <c r="B76" s="336" t="str">
        <f>AT3A_Schools_PS!B76</f>
        <v>67-SIDDHARTHNAGAR</v>
      </c>
      <c r="C76" s="337">
        <v>0</v>
      </c>
      <c r="D76" s="337">
        <v>222255</v>
      </c>
      <c r="E76" s="337">
        <v>446</v>
      </c>
      <c r="F76" s="337">
        <v>0</v>
      </c>
      <c r="G76" s="337">
        <v>4460</v>
      </c>
      <c r="H76" s="335">
        <f t="shared" si="2"/>
        <v>227161</v>
      </c>
      <c r="I76" s="337">
        <v>0</v>
      </c>
      <c r="J76" s="337">
        <v>133518</v>
      </c>
      <c r="K76" s="337">
        <v>272</v>
      </c>
      <c r="L76" s="337">
        <v>0</v>
      </c>
      <c r="M76" s="337">
        <v>2705</v>
      </c>
      <c r="N76" s="335">
        <v>136495</v>
      </c>
      <c r="O76" s="337">
        <v>0</v>
      </c>
      <c r="P76" s="337">
        <v>28572838</v>
      </c>
      <c r="Q76" s="337">
        <v>58202</v>
      </c>
      <c r="R76" s="337">
        <v>0</v>
      </c>
      <c r="S76" s="337">
        <v>578787</v>
      </c>
      <c r="T76" s="335">
        <f t="shared" si="3"/>
        <v>29209827</v>
      </c>
      <c r="U76" s="338"/>
      <c r="V76" s="338"/>
      <c r="W76" s="338"/>
      <c r="X76" s="338"/>
      <c r="Y76" s="338"/>
      <c r="Z76" s="338"/>
    </row>
    <row r="77" spans="1:26" x14ac:dyDescent="0.2">
      <c r="A77" s="336">
        <f>AT3A_Schools_PS!A77</f>
        <v>68</v>
      </c>
      <c r="B77" s="336" t="str">
        <f>AT3A_Schools_PS!B77</f>
        <v>68-SITAPUR</v>
      </c>
      <c r="C77" s="337">
        <v>0</v>
      </c>
      <c r="D77" s="337">
        <v>379143</v>
      </c>
      <c r="E77" s="337">
        <v>2475</v>
      </c>
      <c r="F77" s="337">
        <v>0</v>
      </c>
      <c r="G77" s="337">
        <v>3866</v>
      </c>
      <c r="H77" s="335">
        <f t="shared" si="2"/>
        <v>385484</v>
      </c>
      <c r="I77" s="337">
        <v>788</v>
      </c>
      <c r="J77" s="337">
        <v>214430</v>
      </c>
      <c r="K77" s="337">
        <v>791</v>
      </c>
      <c r="L77" s="337">
        <v>0</v>
      </c>
      <c r="M77" s="337">
        <v>2228</v>
      </c>
      <c r="N77" s="335">
        <v>218237</v>
      </c>
      <c r="O77" s="337">
        <v>183672</v>
      </c>
      <c r="P77" s="337">
        <v>49962245</v>
      </c>
      <c r="Q77" s="337">
        <v>184309</v>
      </c>
      <c r="R77" s="337">
        <v>0</v>
      </c>
      <c r="S77" s="337">
        <v>519073</v>
      </c>
      <c r="T77" s="335">
        <f t="shared" si="3"/>
        <v>50849299</v>
      </c>
      <c r="U77" s="338"/>
      <c r="V77" s="338"/>
      <c r="W77" s="338"/>
      <c r="X77" s="338"/>
      <c r="Y77" s="338"/>
      <c r="Z77" s="338"/>
    </row>
    <row r="78" spans="1:26" x14ac:dyDescent="0.2">
      <c r="A78" s="336">
        <f>AT3A_Schools_PS!A78</f>
        <v>69</v>
      </c>
      <c r="B78" s="336" t="str">
        <f>AT3A_Schools_PS!B78</f>
        <v>69-SONBHADRA</v>
      </c>
      <c r="C78" s="337">
        <v>435</v>
      </c>
      <c r="D78" s="337">
        <v>178100</v>
      </c>
      <c r="E78" s="337">
        <v>161</v>
      </c>
      <c r="F78" s="337">
        <v>0</v>
      </c>
      <c r="G78" s="337">
        <v>0</v>
      </c>
      <c r="H78" s="335">
        <f t="shared" si="2"/>
        <v>178696</v>
      </c>
      <c r="I78" s="337">
        <v>244</v>
      </c>
      <c r="J78" s="337">
        <v>102981</v>
      </c>
      <c r="K78" s="337">
        <v>100</v>
      </c>
      <c r="L78" s="337">
        <v>0</v>
      </c>
      <c r="M78" s="337">
        <v>0</v>
      </c>
      <c r="N78" s="335">
        <v>103324</v>
      </c>
      <c r="O78" s="337">
        <v>56662</v>
      </c>
      <c r="P78" s="337">
        <v>23891512</v>
      </c>
      <c r="Q78" s="337">
        <v>23104</v>
      </c>
      <c r="R78" s="337">
        <v>0</v>
      </c>
      <c r="S78" s="337">
        <v>0</v>
      </c>
      <c r="T78" s="335">
        <f t="shared" si="3"/>
        <v>23971278</v>
      </c>
      <c r="U78" s="338"/>
      <c r="V78" s="338"/>
      <c r="W78" s="338"/>
      <c r="X78" s="338"/>
      <c r="Y78" s="338"/>
      <c r="Z78" s="338"/>
    </row>
    <row r="79" spans="1:26" x14ac:dyDescent="0.2">
      <c r="A79" s="336">
        <f>AT3A_Schools_PS!A79</f>
        <v>70</v>
      </c>
      <c r="B79" s="336" t="str">
        <f>AT3A_Schools_PS!B79</f>
        <v>70-SULTANPUR</v>
      </c>
      <c r="C79" s="337">
        <v>0</v>
      </c>
      <c r="D79" s="337">
        <v>174527</v>
      </c>
      <c r="E79" s="337">
        <v>1425</v>
      </c>
      <c r="F79" s="337">
        <v>0</v>
      </c>
      <c r="G79" s="337">
        <v>1438</v>
      </c>
      <c r="H79" s="335">
        <f t="shared" si="2"/>
        <v>177390</v>
      </c>
      <c r="I79" s="337">
        <v>0</v>
      </c>
      <c r="J79" s="337">
        <v>109562</v>
      </c>
      <c r="K79" s="337">
        <v>116</v>
      </c>
      <c r="L79" s="337">
        <v>0</v>
      </c>
      <c r="M79" s="337">
        <v>761</v>
      </c>
      <c r="N79" s="335">
        <v>110439</v>
      </c>
      <c r="O79" s="337">
        <v>0</v>
      </c>
      <c r="P79" s="337">
        <v>24870665</v>
      </c>
      <c r="Q79" s="337">
        <v>26256</v>
      </c>
      <c r="R79" s="337">
        <v>0</v>
      </c>
      <c r="S79" s="337">
        <v>172743</v>
      </c>
      <c r="T79" s="335">
        <f t="shared" si="3"/>
        <v>25069664</v>
      </c>
      <c r="U79" s="338"/>
      <c r="V79" s="338"/>
      <c r="W79" s="338"/>
      <c r="X79" s="338"/>
      <c r="Y79" s="338"/>
      <c r="Z79" s="338"/>
    </row>
    <row r="80" spans="1:26" x14ac:dyDescent="0.2">
      <c r="A80" s="336">
        <f>AT3A_Schools_PS!A80</f>
        <v>71</v>
      </c>
      <c r="B80" s="336" t="str">
        <f>AT3A_Schools_PS!B80</f>
        <v>71-UNNAO</v>
      </c>
      <c r="C80" s="337">
        <v>0</v>
      </c>
      <c r="D80" s="337">
        <v>178801</v>
      </c>
      <c r="E80" s="337">
        <v>378</v>
      </c>
      <c r="F80" s="337">
        <v>0</v>
      </c>
      <c r="G80" s="337">
        <v>0</v>
      </c>
      <c r="H80" s="335">
        <f t="shared" si="2"/>
        <v>179179</v>
      </c>
      <c r="I80" s="337">
        <v>0</v>
      </c>
      <c r="J80" s="337">
        <v>110129</v>
      </c>
      <c r="K80" s="337">
        <v>279</v>
      </c>
      <c r="L80" s="337">
        <v>0</v>
      </c>
      <c r="M80" s="337">
        <v>0</v>
      </c>
      <c r="N80" s="335">
        <v>110408</v>
      </c>
      <c r="O80" s="337">
        <v>0</v>
      </c>
      <c r="P80" s="337">
        <v>25549914</v>
      </c>
      <c r="Q80" s="337">
        <v>64758</v>
      </c>
      <c r="R80" s="337">
        <v>0</v>
      </c>
      <c r="S80" s="337">
        <v>0</v>
      </c>
      <c r="T80" s="335">
        <f t="shared" si="3"/>
        <v>25614672</v>
      </c>
      <c r="U80" s="338"/>
      <c r="V80" s="338"/>
      <c r="W80" s="338"/>
      <c r="X80" s="338"/>
      <c r="Y80" s="338"/>
      <c r="Z80" s="338"/>
    </row>
    <row r="81" spans="1:26" x14ac:dyDescent="0.2">
      <c r="A81" s="336">
        <f>AT3A_Schools_PS!A81</f>
        <v>72</v>
      </c>
      <c r="B81" s="336" t="str">
        <f>AT3A_Schools_PS!B81</f>
        <v>72-VARANASI</v>
      </c>
      <c r="C81" s="337">
        <v>2874</v>
      </c>
      <c r="D81" s="337">
        <v>159584</v>
      </c>
      <c r="E81" s="337">
        <v>8196</v>
      </c>
      <c r="F81" s="337">
        <v>0</v>
      </c>
      <c r="G81" s="337">
        <v>17526</v>
      </c>
      <c r="H81" s="335">
        <f t="shared" si="2"/>
        <v>188180</v>
      </c>
      <c r="I81" s="337">
        <v>1605</v>
      </c>
      <c r="J81" s="337">
        <v>99577</v>
      </c>
      <c r="K81" s="337">
        <v>6697</v>
      </c>
      <c r="L81" s="337">
        <v>0</v>
      </c>
      <c r="M81" s="337">
        <v>21809</v>
      </c>
      <c r="N81" s="335">
        <v>129688</v>
      </c>
      <c r="O81" s="337">
        <v>359507</v>
      </c>
      <c r="P81" s="337">
        <v>22305268</v>
      </c>
      <c r="Q81" s="337">
        <v>1500031</v>
      </c>
      <c r="R81" s="337">
        <v>0</v>
      </c>
      <c r="S81" s="337">
        <v>4885276</v>
      </c>
      <c r="T81" s="335">
        <f t="shared" si="3"/>
        <v>29050082</v>
      </c>
      <c r="U81" s="338"/>
      <c r="V81" s="338"/>
      <c r="W81" s="338"/>
      <c r="X81" s="338"/>
      <c r="Y81" s="338"/>
      <c r="Z81" s="338"/>
    </row>
    <row r="82" spans="1:26" x14ac:dyDescent="0.2">
      <c r="A82" s="336">
        <f>AT3A_Schools_PS!A82</f>
        <v>73</v>
      </c>
      <c r="B82" s="336" t="str">
        <f>AT3A_Schools_PS!B82</f>
        <v>73-SAMBHAL</v>
      </c>
      <c r="C82" s="337">
        <v>215</v>
      </c>
      <c r="D82" s="337">
        <v>151447</v>
      </c>
      <c r="E82" s="337">
        <v>2622</v>
      </c>
      <c r="F82" s="337">
        <v>0</v>
      </c>
      <c r="G82" s="337">
        <v>1351</v>
      </c>
      <c r="H82" s="335">
        <f t="shared" si="2"/>
        <v>155635</v>
      </c>
      <c r="I82" s="337">
        <v>123</v>
      </c>
      <c r="J82" s="337">
        <v>75546</v>
      </c>
      <c r="K82" s="337">
        <v>1459</v>
      </c>
      <c r="L82" s="337">
        <v>0</v>
      </c>
      <c r="M82" s="337">
        <v>889</v>
      </c>
      <c r="N82" s="335">
        <v>78016</v>
      </c>
      <c r="O82" s="337">
        <v>27595</v>
      </c>
      <c r="P82" s="337">
        <v>16997845</v>
      </c>
      <c r="Q82" s="337">
        <v>328193</v>
      </c>
      <c r="R82" s="337">
        <v>0</v>
      </c>
      <c r="S82" s="337">
        <v>199927</v>
      </c>
      <c r="T82" s="335">
        <f t="shared" si="3"/>
        <v>17553560</v>
      </c>
      <c r="U82" s="338"/>
      <c r="V82" s="338"/>
      <c r="W82" s="338"/>
      <c r="X82" s="338"/>
      <c r="Y82" s="338"/>
      <c r="Z82" s="338"/>
    </row>
    <row r="83" spans="1:26" x14ac:dyDescent="0.2">
      <c r="A83" s="336">
        <f>AT3A_Schools_PS!A83</f>
        <v>74</v>
      </c>
      <c r="B83" s="336" t="str">
        <f>AT3A_Schools_PS!B83</f>
        <v>74-HAPUR</v>
      </c>
      <c r="C83" s="337">
        <v>257</v>
      </c>
      <c r="D83" s="337">
        <v>44022</v>
      </c>
      <c r="E83" s="337">
        <v>1983</v>
      </c>
      <c r="F83" s="337">
        <v>0</v>
      </c>
      <c r="G83" s="337">
        <v>0</v>
      </c>
      <c r="H83" s="335">
        <f t="shared" si="2"/>
        <v>46262</v>
      </c>
      <c r="I83" s="337">
        <v>130</v>
      </c>
      <c r="J83" s="337">
        <v>27373</v>
      </c>
      <c r="K83" s="337">
        <v>945</v>
      </c>
      <c r="L83" s="337">
        <v>0</v>
      </c>
      <c r="M83" s="337">
        <v>0</v>
      </c>
      <c r="N83" s="335">
        <v>28448</v>
      </c>
      <c r="O83" s="337">
        <v>28494</v>
      </c>
      <c r="P83" s="337">
        <v>5994660</v>
      </c>
      <c r="Q83" s="337">
        <v>207063</v>
      </c>
      <c r="R83" s="337">
        <v>0</v>
      </c>
      <c r="S83" s="337">
        <v>0</v>
      </c>
      <c r="T83" s="335">
        <f t="shared" si="3"/>
        <v>6230217</v>
      </c>
      <c r="U83" s="338"/>
      <c r="V83" s="338"/>
      <c r="W83" s="338"/>
      <c r="X83" s="338"/>
      <c r="Y83" s="338"/>
      <c r="Z83" s="338"/>
    </row>
    <row r="84" spans="1:26" x14ac:dyDescent="0.2">
      <c r="A84" s="336">
        <f>AT3A_Schools_PS!A84</f>
        <v>75</v>
      </c>
      <c r="B84" s="336" t="str">
        <f>AT3A_Schools_PS!B84</f>
        <v>75-SHAMLI</v>
      </c>
      <c r="C84" s="337">
        <v>0</v>
      </c>
      <c r="D84" s="337">
        <v>56563</v>
      </c>
      <c r="E84" s="337">
        <v>1240</v>
      </c>
      <c r="F84" s="337">
        <v>0</v>
      </c>
      <c r="G84" s="337">
        <v>0</v>
      </c>
      <c r="H84" s="335">
        <f t="shared" si="2"/>
        <v>57803</v>
      </c>
      <c r="I84" s="337">
        <v>0</v>
      </c>
      <c r="J84" s="337">
        <v>37374</v>
      </c>
      <c r="K84" s="337">
        <v>858</v>
      </c>
      <c r="L84" s="337">
        <v>0</v>
      </c>
      <c r="M84" s="337">
        <v>0</v>
      </c>
      <c r="N84" s="335">
        <v>38152</v>
      </c>
      <c r="O84" s="337">
        <v>0</v>
      </c>
      <c r="P84" s="337">
        <v>8783001</v>
      </c>
      <c r="Q84" s="337">
        <v>182691</v>
      </c>
      <c r="R84" s="337">
        <v>0</v>
      </c>
      <c r="S84" s="337">
        <v>0</v>
      </c>
      <c r="T84" s="335">
        <f t="shared" si="3"/>
        <v>8965692</v>
      </c>
      <c r="U84" s="338"/>
      <c r="V84" s="338"/>
      <c r="W84" s="338"/>
      <c r="X84" s="338"/>
      <c r="Y84" s="338"/>
      <c r="Z84" s="338"/>
    </row>
    <row r="85" spans="1:26" x14ac:dyDescent="0.2">
      <c r="A85" s="339" t="s">
        <v>245</v>
      </c>
      <c r="B85" s="339"/>
      <c r="C85" s="339"/>
      <c r="D85" s="339"/>
      <c r="E85" s="339"/>
      <c r="F85" s="339"/>
      <c r="G85" s="339"/>
      <c r="H85" s="339"/>
      <c r="I85" s="339"/>
      <c r="J85" s="339"/>
      <c r="K85" s="339"/>
      <c r="L85" s="339"/>
      <c r="M85" s="339"/>
      <c r="N85" s="339"/>
      <c r="O85" s="339"/>
      <c r="P85" s="339"/>
      <c r="Q85" s="339"/>
      <c r="R85" s="339"/>
      <c r="S85" s="339"/>
      <c r="T85" s="339"/>
      <c r="U85" s="338"/>
      <c r="V85" s="338"/>
      <c r="W85" s="338"/>
      <c r="X85" s="338"/>
      <c r="Y85" s="338"/>
      <c r="Z85" s="338"/>
    </row>
    <row r="86" spans="1:26" x14ac:dyDescent="0.2">
      <c r="A86" s="340" t="s">
        <v>269</v>
      </c>
      <c r="B86" s="340"/>
      <c r="C86" s="339"/>
      <c r="D86" s="339"/>
      <c r="E86" s="339"/>
      <c r="F86" s="339"/>
      <c r="G86" s="339"/>
      <c r="H86" s="339"/>
      <c r="I86" s="339"/>
      <c r="J86" s="339"/>
      <c r="K86" s="339"/>
      <c r="L86" s="339"/>
      <c r="M86" s="339"/>
      <c r="N86" s="339"/>
      <c r="O86" s="339"/>
      <c r="P86" s="339"/>
      <c r="Q86" s="339"/>
      <c r="R86" s="339"/>
      <c r="S86" s="339"/>
      <c r="T86" s="339"/>
      <c r="U86" s="338"/>
      <c r="V86" s="338"/>
      <c r="W86" s="338"/>
      <c r="X86" s="338"/>
      <c r="Y86" s="338"/>
      <c r="Z86" s="338"/>
    </row>
    <row r="87" spans="1:26" x14ac:dyDescent="0.2">
      <c r="A87" s="340" t="s">
        <v>247</v>
      </c>
      <c r="B87" s="340"/>
      <c r="C87" s="339"/>
      <c r="D87" s="339"/>
      <c r="E87" s="339"/>
      <c r="F87" s="339"/>
      <c r="G87" s="339"/>
      <c r="H87" s="339"/>
      <c r="I87" s="339"/>
      <c r="J87" s="339"/>
      <c r="K87" s="339"/>
      <c r="L87" s="339"/>
      <c r="M87" s="339"/>
      <c r="N87" s="339"/>
      <c r="O87" s="339"/>
      <c r="P87" s="339"/>
      <c r="Q87" s="339"/>
      <c r="R87" s="339"/>
      <c r="S87" s="339"/>
      <c r="T87" s="339"/>
      <c r="U87" s="338"/>
      <c r="V87" s="338"/>
      <c r="W87" s="338"/>
      <c r="X87" s="338"/>
      <c r="Y87" s="338"/>
      <c r="Z87" s="338"/>
    </row>
    <row r="88" spans="1:26" x14ac:dyDescent="0.2">
      <c r="A88" s="340" t="s">
        <v>270</v>
      </c>
      <c r="B88" s="340"/>
      <c r="C88" s="340"/>
      <c r="D88" s="340"/>
      <c r="E88" s="340"/>
      <c r="F88" s="340"/>
      <c r="G88" s="340"/>
      <c r="H88" s="340"/>
      <c r="I88" s="340"/>
      <c r="J88" s="340"/>
      <c r="K88" s="340"/>
      <c r="L88" s="340"/>
      <c r="M88" s="340"/>
      <c r="N88" s="339"/>
      <c r="O88" s="339"/>
      <c r="P88" s="339"/>
      <c r="Q88" s="339"/>
      <c r="R88" s="339"/>
      <c r="S88" s="339"/>
      <c r="T88" s="339"/>
      <c r="U88" s="338"/>
      <c r="V88" s="338"/>
      <c r="W88" s="338"/>
      <c r="X88" s="338"/>
      <c r="Y88" s="338"/>
      <c r="Z88" s="338"/>
    </row>
    <row r="89" spans="1:26" x14ac:dyDescent="0.2">
      <c r="A89" s="340"/>
      <c r="B89" s="340"/>
      <c r="C89" s="340"/>
      <c r="D89" s="340"/>
      <c r="E89" s="340"/>
      <c r="F89" s="340"/>
      <c r="G89" s="340"/>
      <c r="H89" s="340"/>
      <c r="I89" s="340"/>
      <c r="J89" s="340"/>
      <c r="K89" s="340"/>
      <c r="L89" s="340"/>
      <c r="M89" s="340"/>
      <c r="N89" s="339"/>
      <c r="O89" s="339"/>
      <c r="P89" s="339"/>
      <c r="Q89" s="339"/>
      <c r="R89" s="339"/>
      <c r="S89" s="339"/>
      <c r="T89" s="339"/>
      <c r="U89" s="338"/>
      <c r="V89" s="338"/>
      <c r="W89" s="338"/>
      <c r="X89" s="338"/>
      <c r="Y89" s="338"/>
      <c r="Z89" s="338"/>
    </row>
    <row r="90" spans="1:26" x14ac:dyDescent="0.2">
      <c r="A90" s="340"/>
      <c r="B90" s="340"/>
      <c r="C90" s="340"/>
      <c r="D90" s="340"/>
      <c r="E90" s="340"/>
      <c r="F90" s="340"/>
      <c r="G90" s="340"/>
      <c r="H90" s="340"/>
      <c r="I90" s="340"/>
      <c r="J90" s="340"/>
      <c r="K90" s="340"/>
      <c r="L90" s="340"/>
      <c r="M90" s="340"/>
      <c r="N90" s="339"/>
      <c r="O90" s="339"/>
      <c r="P90" s="339"/>
      <c r="Q90" s="339"/>
      <c r="R90" s="339"/>
      <c r="S90" s="339"/>
      <c r="T90" s="339"/>
      <c r="U90" s="338"/>
      <c r="V90" s="338"/>
      <c r="W90" s="338"/>
      <c r="X90" s="338"/>
      <c r="Y90" s="338"/>
      <c r="Z90" s="338"/>
    </row>
    <row r="91" spans="1:26" x14ac:dyDescent="0.2">
      <c r="A91" s="340"/>
      <c r="B91" s="340"/>
      <c r="C91" s="340"/>
      <c r="D91" s="340"/>
      <c r="E91" s="340"/>
      <c r="F91" s="340"/>
      <c r="G91" s="340"/>
      <c r="H91" s="340"/>
      <c r="I91" s="340"/>
      <c r="J91" s="340"/>
      <c r="K91" s="340"/>
      <c r="L91" s="340"/>
      <c r="M91" s="340"/>
      <c r="N91" s="339"/>
      <c r="O91" s="339"/>
      <c r="P91" s="339"/>
      <c r="Q91" s="339"/>
      <c r="R91" s="339"/>
      <c r="S91" s="339"/>
      <c r="T91" s="339"/>
      <c r="U91" s="338"/>
      <c r="V91" s="338"/>
      <c r="W91" s="338"/>
      <c r="X91" s="338"/>
      <c r="Y91" s="338"/>
      <c r="Z91" s="338"/>
    </row>
    <row r="92" spans="1:26" x14ac:dyDescent="0.2">
      <c r="A92" s="340"/>
      <c r="B92" s="340"/>
      <c r="C92" s="340"/>
      <c r="D92" s="340"/>
      <c r="E92" s="340"/>
      <c r="F92" s="340"/>
      <c r="G92" s="340"/>
      <c r="H92" s="340"/>
      <c r="I92" s="340"/>
      <c r="J92" s="340"/>
      <c r="K92" s="340"/>
      <c r="L92" s="340"/>
      <c r="M92" s="340"/>
      <c r="N92" s="339"/>
      <c r="O92" s="339"/>
      <c r="P92" s="339"/>
      <c r="Q92" s="339"/>
      <c r="R92" s="339"/>
      <c r="S92" s="339"/>
      <c r="T92" s="339"/>
      <c r="U92" s="338"/>
      <c r="V92" s="338"/>
      <c r="W92" s="338"/>
      <c r="X92" s="338"/>
      <c r="Y92" s="338"/>
      <c r="Z92" s="338"/>
    </row>
    <row r="93" spans="1:26" x14ac:dyDescent="0.2">
      <c r="A93" s="339"/>
      <c r="B93" s="339"/>
      <c r="C93" s="339"/>
      <c r="D93" s="340"/>
      <c r="E93" s="340"/>
      <c r="F93" s="340"/>
      <c r="G93" s="339"/>
      <c r="H93" s="339"/>
      <c r="I93" s="339"/>
      <c r="J93" s="339"/>
      <c r="K93" s="339"/>
      <c r="L93" s="339"/>
      <c r="M93" s="339"/>
      <c r="N93" s="339"/>
      <c r="O93" s="339"/>
      <c r="P93" s="339"/>
      <c r="Q93" s="339"/>
      <c r="R93" s="339"/>
      <c r="S93" s="339"/>
      <c r="T93" s="339"/>
      <c r="U93" s="338"/>
      <c r="V93" s="338"/>
      <c r="W93" s="338"/>
      <c r="X93" s="338"/>
      <c r="Y93" s="338"/>
      <c r="Z93" s="338"/>
    </row>
    <row r="94" spans="1:26" x14ac:dyDescent="0.2">
      <c r="A94" s="329" t="str">
        <f>AT_2A_fundflow!A73</f>
        <v>Date:</v>
      </c>
      <c r="B94" s="338"/>
      <c r="C94" s="338"/>
      <c r="D94" s="338"/>
      <c r="E94" s="338"/>
      <c r="F94" s="338"/>
      <c r="G94" s="338"/>
      <c r="H94" s="338"/>
      <c r="I94" s="338"/>
      <c r="J94" s="338"/>
      <c r="K94" s="338"/>
      <c r="L94" s="338"/>
      <c r="M94" s="338"/>
      <c r="N94" s="338"/>
      <c r="O94" s="338"/>
      <c r="P94" s="338"/>
      <c r="Q94" s="341"/>
      <c r="R94" s="341" t="str">
        <f>'AT-1'!J46</f>
        <v>(Signature)</v>
      </c>
      <c r="S94" s="338"/>
      <c r="T94" s="338"/>
      <c r="U94" s="338"/>
      <c r="V94" s="338"/>
      <c r="W94" s="338"/>
      <c r="X94" s="338"/>
      <c r="Y94" s="338"/>
      <c r="Z94" s="338"/>
    </row>
    <row r="95" spans="1:26" x14ac:dyDescent="0.2">
      <c r="A95" s="329" t="str">
        <f>AT_2A_fundflow!A74</f>
        <v>Place: LUCKNOW</v>
      </c>
      <c r="B95" s="338"/>
      <c r="C95" s="338"/>
      <c r="D95" s="338"/>
      <c r="E95" s="338"/>
      <c r="F95" s="338"/>
      <c r="G95" s="338"/>
      <c r="H95" s="338"/>
      <c r="I95" s="338"/>
      <c r="J95" s="338"/>
      <c r="K95" s="338"/>
      <c r="L95" s="338"/>
      <c r="M95" s="338"/>
      <c r="N95" s="338"/>
      <c r="O95" s="338"/>
      <c r="P95" s="338"/>
      <c r="Q95" s="341"/>
      <c r="R95" s="341" t="str">
        <f>'AT-1'!J47</f>
        <v>Secretary Basic Education Department</v>
      </c>
      <c r="S95" s="338"/>
      <c r="T95" s="338"/>
      <c r="U95" s="338"/>
      <c r="V95" s="338"/>
      <c r="W95" s="338"/>
      <c r="X95" s="338"/>
      <c r="Y95" s="338"/>
      <c r="Z95" s="338"/>
    </row>
    <row r="96" spans="1:26" x14ac:dyDescent="0.2">
      <c r="A96" s="338"/>
      <c r="B96" s="338"/>
      <c r="C96" s="338"/>
      <c r="D96" s="338"/>
      <c r="E96" s="338"/>
      <c r="F96" s="338"/>
      <c r="G96" s="338"/>
      <c r="H96" s="338"/>
      <c r="I96" s="338"/>
      <c r="J96" s="338"/>
      <c r="K96" s="338"/>
      <c r="L96" s="338"/>
      <c r="M96" s="338"/>
      <c r="N96" s="338"/>
      <c r="O96" s="338"/>
      <c r="P96" s="338"/>
      <c r="Q96" s="341" t="str">
        <f>'AT-1'!I48</f>
        <v>Seal:</v>
      </c>
      <c r="R96" s="341"/>
      <c r="S96" s="338"/>
      <c r="T96" s="338"/>
      <c r="U96" s="338"/>
      <c r="V96" s="338"/>
      <c r="W96" s="338"/>
      <c r="X96" s="338"/>
      <c r="Y96" s="338"/>
      <c r="Z96" s="338"/>
    </row>
    <row r="97" spans="1:26" x14ac:dyDescent="0.2">
      <c r="A97" s="338"/>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row>
    <row r="98" spans="1:26" x14ac:dyDescent="0.2">
      <c r="A98" s="338"/>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c r="Z98" s="338"/>
    </row>
    <row r="99" spans="1:26" x14ac:dyDescent="0.2">
      <c r="A99" s="338"/>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row>
    <row r="100" spans="1:26" x14ac:dyDescent="0.2">
      <c r="A100" s="338"/>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row>
    <row r="101" spans="1:26" x14ac:dyDescent="0.2">
      <c r="A101" s="338"/>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row>
    <row r="102" spans="1:26" x14ac:dyDescent="0.2">
      <c r="A102" s="338"/>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row>
    <row r="103" spans="1:26" x14ac:dyDescent="0.2">
      <c r="A103" s="338"/>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row>
    <row r="104" spans="1:26" x14ac:dyDescent="0.2">
      <c r="A104" s="338"/>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row>
    <row r="105" spans="1:26" x14ac:dyDescent="0.2">
      <c r="A105" s="338"/>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row>
    <row r="106" spans="1:26" x14ac:dyDescent="0.2">
      <c r="A106" s="338"/>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row>
    <row r="107" spans="1:26" x14ac:dyDescent="0.2">
      <c r="A107" s="338"/>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row>
    <row r="108" spans="1:26" x14ac:dyDescent="0.2">
      <c r="A108" s="338"/>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row>
    <row r="109" spans="1:26" x14ac:dyDescent="0.2">
      <c r="A109" s="338"/>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row>
    <row r="110" spans="1:26" x14ac:dyDescent="0.2">
      <c r="A110" s="338"/>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row>
    <row r="111" spans="1:26" x14ac:dyDescent="0.2">
      <c r="A111" s="338"/>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row>
    <row r="112" spans="1:26" x14ac:dyDescent="0.2">
      <c r="A112" s="338"/>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row>
    <row r="113" spans="1:26" x14ac:dyDescent="0.2">
      <c r="A113" s="338"/>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row>
    <row r="114" spans="1:26" x14ac:dyDescent="0.2">
      <c r="A114" s="338"/>
      <c r="B114" s="338"/>
      <c r="C114" s="338"/>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8"/>
      <c r="Z114" s="338"/>
    </row>
    <row r="115" spans="1:26" x14ac:dyDescent="0.2">
      <c r="A115" s="338"/>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row>
    <row r="116" spans="1:26" x14ac:dyDescent="0.2">
      <c r="A116" s="338"/>
      <c r="B116" s="338"/>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Z116" s="338"/>
    </row>
    <row r="117" spans="1:26" x14ac:dyDescent="0.2">
      <c r="A117" s="338"/>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row>
    <row r="118" spans="1:26" x14ac:dyDescent="0.2">
      <c r="A118" s="338"/>
      <c r="B118" s="338"/>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row>
    <row r="119" spans="1:26" x14ac:dyDescent="0.2">
      <c r="A119" s="338"/>
      <c r="B119" s="338"/>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8"/>
      <c r="Z119" s="338"/>
    </row>
    <row r="120" spans="1:26" x14ac:dyDescent="0.2">
      <c r="A120" s="338"/>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row>
    <row r="121" spans="1:26" x14ac:dyDescent="0.2">
      <c r="A121" s="338"/>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row>
    <row r="122" spans="1:26" x14ac:dyDescent="0.2">
      <c r="A122" s="338"/>
      <c r="B122" s="338"/>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8"/>
      <c r="Z122" s="338"/>
    </row>
    <row r="123" spans="1:26" x14ac:dyDescent="0.2">
      <c r="A123" s="338"/>
      <c r="B123" s="338"/>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row>
    <row r="124" spans="1:26" x14ac:dyDescent="0.2">
      <c r="A124" s="338"/>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row>
    <row r="125" spans="1:26" x14ac:dyDescent="0.2">
      <c r="A125" s="338"/>
      <c r="B125" s="338"/>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8"/>
      <c r="Z125" s="338"/>
    </row>
    <row r="126" spans="1:26" x14ac:dyDescent="0.2">
      <c r="A126" s="338"/>
      <c r="B126" s="338"/>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row>
    <row r="127" spans="1:26" x14ac:dyDescent="0.2">
      <c r="A127" s="338"/>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row>
    <row r="128" spans="1:26" x14ac:dyDescent="0.2">
      <c r="A128" s="338"/>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row>
    <row r="129" spans="1:26" x14ac:dyDescent="0.2">
      <c r="A129" s="338"/>
      <c r="B129" s="338"/>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row>
    <row r="130" spans="1:26" x14ac:dyDescent="0.2">
      <c r="A130" s="338"/>
      <c r="B130" s="338"/>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row>
    <row r="131" spans="1:26" x14ac:dyDescent="0.2">
      <c r="A131" s="338"/>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row>
    <row r="132" spans="1:26" x14ac:dyDescent="0.2">
      <c r="A132" s="338"/>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row>
    <row r="133" spans="1:26" x14ac:dyDescent="0.2">
      <c r="A133" s="338"/>
      <c r="B133" s="338"/>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row>
    <row r="134" spans="1:26" x14ac:dyDescent="0.2">
      <c r="A134" s="338"/>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row>
    <row r="135" spans="1:26" x14ac:dyDescent="0.2">
      <c r="A135" s="338"/>
      <c r="B135" s="338"/>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row>
    <row r="136" spans="1:26" x14ac:dyDescent="0.2">
      <c r="A136" s="338"/>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row>
    <row r="137" spans="1:26" x14ac:dyDescent="0.2">
      <c r="A137" s="338"/>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row>
    <row r="138" spans="1:26" x14ac:dyDescent="0.2">
      <c r="A138" s="338"/>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row>
    <row r="139" spans="1:26" x14ac:dyDescent="0.2">
      <c r="A139" s="338"/>
      <c r="B139" s="338"/>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row>
    <row r="140" spans="1:26" x14ac:dyDescent="0.2">
      <c r="A140" s="338"/>
      <c r="B140" s="338"/>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row>
    <row r="141" spans="1:26" x14ac:dyDescent="0.2">
      <c r="A141" s="338"/>
      <c r="B141" s="338"/>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row>
    <row r="142" spans="1:26" x14ac:dyDescent="0.2">
      <c r="A142" s="338"/>
      <c r="B142" s="338"/>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row>
    <row r="143" spans="1:26" x14ac:dyDescent="0.2">
      <c r="A143" s="338"/>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row>
    <row r="144" spans="1:26" x14ac:dyDescent="0.2">
      <c r="A144" s="338"/>
      <c r="B144" s="338"/>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row>
    <row r="145" spans="1:26" x14ac:dyDescent="0.2">
      <c r="A145" s="338"/>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row>
    <row r="146" spans="1:26" x14ac:dyDescent="0.2">
      <c r="A146" s="338"/>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row>
    <row r="147" spans="1:26" x14ac:dyDescent="0.2">
      <c r="A147" s="338"/>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row>
    <row r="148" spans="1:26" x14ac:dyDescent="0.2">
      <c r="A148" s="338"/>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row>
    <row r="149" spans="1:26" x14ac:dyDescent="0.2">
      <c r="A149" s="338"/>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row>
    <row r="150" spans="1:26" x14ac:dyDescent="0.2">
      <c r="A150" s="338"/>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row>
    <row r="151" spans="1:26" x14ac:dyDescent="0.2">
      <c r="A151" s="338"/>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row>
    <row r="152" spans="1:26" x14ac:dyDescent="0.2">
      <c r="A152" s="338"/>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row>
    <row r="153" spans="1:26" x14ac:dyDescent="0.2">
      <c r="A153" s="338"/>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row>
    <row r="154" spans="1:26" x14ac:dyDescent="0.2">
      <c r="A154" s="338"/>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row>
    <row r="155" spans="1:26" x14ac:dyDescent="0.2">
      <c r="A155" s="338"/>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row>
    <row r="156" spans="1:26" x14ac:dyDescent="0.2">
      <c r="A156" s="338"/>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row>
    <row r="157" spans="1:26" x14ac:dyDescent="0.2">
      <c r="A157" s="338"/>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row>
    <row r="158" spans="1:26" x14ac:dyDescent="0.2">
      <c r="A158" s="338"/>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row>
    <row r="159" spans="1:26" x14ac:dyDescent="0.2">
      <c r="A159" s="338"/>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row>
    <row r="160" spans="1:26" x14ac:dyDescent="0.2">
      <c r="A160" s="338"/>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row>
    <row r="161" spans="1:26" x14ac:dyDescent="0.2">
      <c r="A161" s="338"/>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row>
    <row r="162" spans="1:26" x14ac:dyDescent="0.2">
      <c r="A162" s="338"/>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row>
    <row r="163" spans="1:26" x14ac:dyDescent="0.2">
      <c r="A163" s="338"/>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row>
    <row r="164" spans="1:26" x14ac:dyDescent="0.2">
      <c r="A164" s="338"/>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row>
    <row r="165" spans="1:26" x14ac:dyDescent="0.2">
      <c r="A165" s="338"/>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row>
    <row r="166" spans="1:26" x14ac:dyDescent="0.2">
      <c r="A166" s="338"/>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row>
    <row r="167" spans="1:26" x14ac:dyDescent="0.2">
      <c r="A167" s="338"/>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row>
    <row r="168" spans="1:26" x14ac:dyDescent="0.2">
      <c r="A168" s="338"/>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row>
    <row r="169" spans="1:26" x14ac:dyDescent="0.2">
      <c r="A169" s="338"/>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row>
    <row r="170" spans="1:26" x14ac:dyDescent="0.2">
      <c r="A170" s="338"/>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row>
    <row r="171" spans="1:26" x14ac:dyDescent="0.2">
      <c r="A171" s="338"/>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row>
    <row r="172" spans="1:26" x14ac:dyDescent="0.2">
      <c r="A172" s="338"/>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row>
    <row r="173" spans="1:26" x14ac:dyDescent="0.2">
      <c r="A173" s="338"/>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row>
    <row r="174" spans="1:26" x14ac:dyDescent="0.2">
      <c r="A174" s="338"/>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row>
    <row r="175" spans="1:26" x14ac:dyDescent="0.2">
      <c r="A175" s="338"/>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row>
    <row r="176" spans="1:26" x14ac:dyDescent="0.2">
      <c r="A176" s="338"/>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row>
    <row r="177" spans="1:26" x14ac:dyDescent="0.2">
      <c r="A177" s="338"/>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row>
    <row r="178" spans="1:26" x14ac:dyDescent="0.2">
      <c r="A178" s="338"/>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row>
    <row r="179" spans="1:26" x14ac:dyDescent="0.2">
      <c r="A179" s="338"/>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row>
    <row r="180" spans="1:26" x14ac:dyDescent="0.2">
      <c r="A180" s="338"/>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row>
    <row r="181" spans="1:26" x14ac:dyDescent="0.2">
      <c r="A181" s="338"/>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row>
    <row r="182" spans="1:26" x14ac:dyDescent="0.2">
      <c r="A182" s="338"/>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row>
    <row r="183" spans="1:26" x14ac:dyDescent="0.2">
      <c r="A183" s="338"/>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row>
    <row r="184" spans="1:26" x14ac:dyDescent="0.2">
      <c r="A184" s="338"/>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row>
    <row r="185" spans="1:26" x14ac:dyDescent="0.2">
      <c r="A185" s="338"/>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row>
    <row r="186" spans="1:26" x14ac:dyDescent="0.2">
      <c r="A186" s="338"/>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row>
    <row r="187" spans="1:26" x14ac:dyDescent="0.2">
      <c r="A187" s="338"/>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row>
    <row r="188" spans="1:26" x14ac:dyDescent="0.2">
      <c r="A188" s="338"/>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row>
    <row r="189" spans="1:26" x14ac:dyDescent="0.2">
      <c r="A189" s="338"/>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row>
    <row r="190" spans="1:26" x14ac:dyDescent="0.2">
      <c r="A190" s="338"/>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row>
    <row r="191" spans="1:26" x14ac:dyDescent="0.2">
      <c r="A191" s="338"/>
      <c r="B191" s="338"/>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row>
    <row r="192" spans="1:26" x14ac:dyDescent="0.2">
      <c r="A192" s="338"/>
      <c r="B192" s="338"/>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row>
    <row r="193" spans="1:26" x14ac:dyDescent="0.2">
      <c r="A193" s="338"/>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row>
    <row r="194" spans="1:26" x14ac:dyDescent="0.2">
      <c r="A194" s="338"/>
      <c r="B194" s="338"/>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row>
    <row r="195" spans="1:26" x14ac:dyDescent="0.2">
      <c r="A195" s="338"/>
      <c r="B195" s="338"/>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row>
    <row r="196" spans="1:26" x14ac:dyDescent="0.2">
      <c r="A196" s="338"/>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row>
    <row r="197" spans="1:26" x14ac:dyDescent="0.2">
      <c r="A197" s="338"/>
      <c r="B197" s="338"/>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row>
    <row r="198" spans="1:26" x14ac:dyDescent="0.2">
      <c r="A198" s="338"/>
      <c r="B198" s="338"/>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row>
    <row r="199" spans="1:26" x14ac:dyDescent="0.2">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row>
    <row r="200" spans="1:26" x14ac:dyDescent="0.2">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row>
    <row r="201" spans="1:26" x14ac:dyDescent="0.2">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row>
    <row r="202" spans="1:26" x14ac:dyDescent="0.2">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row>
    <row r="203" spans="1:26" x14ac:dyDescent="0.2">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row>
    <row r="204" spans="1:26" x14ac:dyDescent="0.2">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row>
    <row r="205" spans="1:26" x14ac:dyDescent="0.2">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row>
    <row r="206" spans="1:26" x14ac:dyDescent="0.2">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row>
    <row r="207" spans="1:26" x14ac:dyDescent="0.2">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row>
    <row r="208" spans="1:26" x14ac:dyDescent="0.2">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row>
    <row r="209" spans="1:26" x14ac:dyDescent="0.2">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row>
    <row r="210" spans="1:26" x14ac:dyDescent="0.2">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row>
    <row r="211" spans="1:26" x14ac:dyDescent="0.2">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row>
    <row r="212" spans="1:26" x14ac:dyDescent="0.2">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row>
    <row r="213" spans="1:26" x14ac:dyDescent="0.2">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row>
    <row r="214" spans="1:26" x14ac:dyDescent="0.2">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row>
    <row r="215" spans="1:26" x14ac:dyDescent="0.2">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row>
    <row r="216" spans="1:26" x14ac:dyDescent="0.2">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row>
    <row r="217" spans="1:26" x14ac:dyDescent="0.2">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row>
    <row r="218" spans="1:26" x14ac:dyDescent="0.2">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row>
    <row r="219" spans="1:26" x14ac:dyDescent="0.2">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row>
    <row r="220" spans="1:26" x14ac:dyDescent="0.2">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row>
    <row r="221" spans="1:26" x14ac:dyDescent="0.2">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row>
    <row r="222" spans="1:26" x14ac:dyDescent="0.2">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row>
    <row r="223" spans="1:26" x14ac:dyDescent="0.2">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row>
    <row r="224" spans="1:26" x14ac:dyDescent="0.2">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row>
    <row r="225" spans="1:26" x14ac:dyDescent="0.2">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row>
    <row r="226" spans="1:26" x14ac:dyDescent="0.2">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row>
    <row r="227" spans="1:26" x14ac:dyDescent="0.2">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row>
    <row r="228" spans="1:26" x14ac:dyDescent="0.2">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row>
    <row r="229" spans="1:26" x14ac:dyDescent="0.2">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row>
    <row r="230" spans="1:26" x14ac:dyDescent="0.2">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row>
    <row r="231" spans="1:26" x14ac:dyDescent="0.2">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row>
    <row r="232" spans="1:26" x14ac:dyDescent="0.2">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row>
    <row r="233" spans="1:26" x14ac:dyDescent="0.2">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row>
    <row r="234" spans="1:26" x14ac:dyDescent="0.2">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row>
    <row r="235" spans="1:26" x14ac:dyDescent="0.2">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row>
    <row r="236" spans="1:26" x14ac:dyDescent="0.2">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row>
    <row r="237" spans="1:26" x14ac:dyDescent="0.2">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row>
    <row r="238" spans="1:26" x14ac:dyDescent="0.2">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row>
    <row r="239" spans="1:26" x14ac:dyDescent="0.2">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row>
    <row r="240" spans="1:26" x14ac:dyDescent="0.2">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row>
    <row r="241" spans="1:26" x14ac:dyDescent="0.2">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row>
    <row r="242" spans="1:26" x14ac:dyDescent="0.2">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row>
    <row r="243" spans="1:26" x14ac:dyDescent="0.2">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row>
    <row r="244" spans="1:26" x14ac:dyDescent="0.2">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row>
    <row r="245" spans="1:26" x14ac:dyDescent="0.2">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row>
    <row r="246" spans="1:26" x14ac:dyDescent="0.2">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row>
    <row r="247" spans="1:26" x14ac:dyDescent="0.2">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row>
    <row r="248" spans="1:26" x14ac:dyDescent="0.2">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row>
    <row r="249" spans="1:26" x14ac:dyDescent="0.2">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row>
    <row r="250" spans="1:26" x14ac:dyDescent="0.2">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row>
    <row r="251" spans="1:26" x14ac:dyDescent="0.2">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row>
    <row r="252" spans="1:26" x14ac:dyDescent="0.2">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row>
    <row r="253" spans="1:26" x14ac:dyDescent="0.2">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row>
    <row r="254" spans="1:26" x14ac:dyDescent="0.2">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row>
    <row r="255" spans="1:26" x14ac:dyDescent="0.2">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row>
    <row r="256" spans="1:26" x14ac:dyDescent="0.2">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row>
    <row r="257" spans="1:26" x14ac:dyDescent="0.2">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row>
    <row r="258" spans="1:26" x14ac:dyDescent="0.2">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row>
    <row r="259" spans="1:26" x14ac:dyDescent="0.2">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row>
    <row r="260" spans="1:26" x14ac:dyDescent="0.2">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row>
    <row r="261" spans="1:26" x14ac:dyDescent="0.2">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row>
    <row r="262" spans="1:26" x14ac:dyDescent="0.2">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row>
    <row r="263" spans="1:26" x14ac:dyDescent="0.2">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row>
    <row r="264" spans="1:26" x14ac:dyDescent="0.2">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row>
    <row r="265" spans="1:26" x14ac:dyDescent="0.2">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row>
    <row r="266" spans="1:26" x14ac:dyDescent="0.2">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row>
    <row r="267" spans="1:26" x14ac:dyDescent="0.2">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row>
    <row r="268" spans="1:26" x14ac:dyDescent="0.2">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row>
    <row r="269" spans="1:26" x14ac:dyDescent="0.2">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row>
    <row r="270" spans="1:26" x14ac:dyDescent="0.2">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row>
    <row r="271" spans="1:26" x14ac:dyDescent="0.2">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row>
    <row r="272" spans="1:26" x14ac:dyDescent="0.2">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row>
    <row r="273" spans="1:26" x14ac:dyDescent="0.2">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row>
    <row r="274" spans="1:26" x14ac:dyDescent="0.2">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row>
    <row r="275" spans="1:26" x14ac:dyDescent="0.2">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row>
    <row r="276" spans="1:26" x14ac:dyDescent="0.2">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row>
    <row r="277" spans="1:26" x14ac:dyDescent="0.2">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row>
    <row r="278" spans="1:26" x14ac:dyDescent="0.2">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row>
    <row r="279" spans="1:26" x14ac:dyDescent="0.2">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row>
    <row r="280" spans="1:26" x14ac:dyDescent="0.2">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row>
    <row r="281" spans="1:26" x14ac:dyDescent="0.2">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row>
    <row r="282" spans="1:26" x14ac:dyDescent="0.2">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row>
    <row r="283" spans="1:26" x14ac:dyDescent="0.2">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row>
    <row r="284" spans="1:26" x14ac:dyDescent="0.2">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row>
    <row r="285" spans="1:26" x14ac:dyDescent="0.2">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row>
    <row r="286" spans="1:26" x14ac:dyDescent="0.2">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row>
    <row r="287" spans="1:26" x14ac:dyDescent="0.2">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row>
    <row r="288" spans="1:26" x14ac:dyDescent="0.2">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row>
    <row r="289" spans="1:26" x14ac:dyDescent="0.2">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row>
    <row r="290" spans="1:26" x14ac:dyDescent="0.2">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row>
    <row r="291" spans="1:26" x14ac:dyDescent="0.2">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row>
    <row r="292" spans="1:26" x14ac:dyDescent="0.2">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row>
    <row r="293" spans="1:26" x14ac:dyDescent="0.2">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row>
    <row r="294" spans="1:26" x14ac:dyDescent="0.2">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row>
    <row r="295" spans="1:26" x14ac:dyDescent="0.2">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row>
    <row r="296" spans="1:26" x14ac:dyDescent="0.2">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row>
    <row r="297" spans="1:26" x14ac:dyDescent="0.2">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row>
    <row r="298" spans="1:26" x14ac:dyDescent="0.2">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row>
    <row r="299" spans="1:26" x14ac:dyDescent="0.2">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row>
    <row r="300" spans="1:26" x14ac:dyDescent="0.2">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row>
    <row r="301" spans="1:26" x14ac:dyDescent="0.2">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x14ac:dyDescent="0.2">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x14ac:dyDescent="0.2">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x14ac:dyDescent="0.2">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x14ac:dyDescent="0.2">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x14ac:dyDescent="0.2">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x14ac:dyDescent="0.2">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x14ac:dyDescent="0.2">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x14ac:dyDescent="0.2">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x14ac:dyDescent="0.2">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x14ac:dyDescent="0.2">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x14ac:dyDescent="0.2">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x14ac:dyDescent="0.2">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x14ac:dyDescent="0.2">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x14ac:dyDescent="0.2">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x14ac:dyDescent="0.2">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x14ac:dyDescent="0.2">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x14ac:dyDescent="0.2">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x14ac:dyDescent="0.2">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x14ac:dyDescent="0.2">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x14ac:dyDescent="0.2">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x14ac:dyDescent="0.2">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x14ac:dyDescent="0.2">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x14ac:dyDescent="0.2">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x14ac:dyDescent="0.2">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x14ac:dyDescent="0.2">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x14ac:dyDescent="0.2">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x14ac:dyDescent="0.2">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x14ac:dyDescent="0.2">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x14ac:dyDescent="0.2">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row>
    <row r="331" spans="1:26" x14ac:dyDescent="0.2">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row>
    <row r="332" spans="1:26" x14ac:dyDescent="0.2">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row>
    <row r="333" spans="1:26" x14ac:dyDescent="0.2">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row>
    <row r="334" spans="1:26" x14ac:dyDescent="0.2">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row>
    <row r="335" spans="1:26" x14ac:dyDescent="0.2">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row>
    <row r="336" spans="1:26" x14ac:dyDescent="0.2">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row>
    <row r="337" spans="1:26" x14ac:dyDescent="0.2">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row>
    <row r="338" spans="1:26" x14ac:dyDescent="0.2">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row>
    <row r="339" spans="1:26" x14ac:dyDescent="0.2">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row>
    <row r="340" spans="1:26" x14ac:dyDescent="0.2">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row>
    <row r="341" spans="1:26" x14ac:dyDescent="0.2">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row>
    <row r="342" spans="1:26" x14ac:dyDescent="0.2">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row>
    <row r="343" spans="1:26" x14ac:dyDescent="0.2">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row>
    <row r="344" spans="1:26" x14ac:dyDescent="0.2">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row>
    <row r="345" spans="1:26" x14ac:dyDescent="0.2">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row>
    <row r="346" spans="1:26" x14ac:dyDescent="0.2">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row>
    <row r="347" spans="1:26" x14ac:dyDescent="0.2">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row>
    <row r="348" spans="1:26" x14ac:dyDescent="0.2">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row>
    <row r="349" spans="1:26" x14ac:dyDescent="0.2">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row>
    <row r="350" spans="1:26" x14ac:dyDescent="0.2">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row>
    <row r="351" spans="1:26" x14ac:dyDescent="0.2">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row>
    <row r="352" spans="1:26" x14ac:dyDescent="0.2">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row>
    <row r="353" spans="1:26" x14ac:dyDescent="0.2">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row>
    <row r="354" spans="1:26" x14ac:dyDescent="0.2">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row>
    <row r="355" spans="1:26" x14ac:dyDescent="0.2">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row>
    <row r="356" spans="1:26" x14ac:dyDescent="0.2">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row>
    <row r="357" spans="1:26" x14ac:dyDescent="0.2">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row>
    <row r="358" spans="1:26" x14ac:dyDescent="0.2">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row>
    <row r="359" spans="1:26" x14ac:dyDescent="0.2">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row>
    <row r="360" spans="1:26" x14ac:dyDescent="0.2">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row>
    <row r="361" spans="1:26" x14ac:dyDescent="0.2">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row>
    <row r="362" spans="1:26" x14ac:dyDescent="0.2">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row>
    <row r="363" spans="1:26" x14ac:dyDescent="0.2">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row>
    <row r="364" spans="1:26" x14ac:dyDescent="0.2">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row>
    <row r="365" spans="1:26" x14ac:dyDescent="0.2">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row>
    <row r="366" spans="1:26" x14ac:dyDescent="0.2">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row>
    <row r="367" spans="1:26" x14ac:dyDescent="0.2">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row>
    <row r="368" spans="1:26" x14ac:dyDescent="0.2">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row>
    <row r="369" spans="1:26" x14ac:dyDescent="0.2">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row>
    <row r="370" spans="1:26" x14ac:dyDescent="0.2">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row>
    <row r="371" spans="1:26" x14ac:dyDescent="0.2">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row>
    <row r="372" spans="1:26" x14ac:dyDescent="0.2">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row>
    <row r="373" spans="1:26" x14ac:dyDescent="0.2">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row>
    <row r="374" spans="1:26" x14ac:dyDescent="0.2">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row>
    <row r="375" spans="1:26" x14ac:dyDescent="0.2">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row>
    <row r="376" spans="1:26" x14ac:dyDescent="0.2">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row>
    <row r="377" spans="1:26" x14ac:dyDescent="0.2">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row>
    <row r="378" spans="1:26" x14ac:dyDescent="0.2">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row>
    <row r="379" spans="1:26" x14ac:dyDescent="0.2">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row>
    <row r="380" spans="1:26" x14ac:dyDescent="0.2">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row>
    <row r="381" spans="1:26" x14ac:dyDescent="0.2">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row>
    <row r="382" spans="1:26" x14ac:dyDescent="0.2">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row>
    <row r="383" spans="1:26" x14ac:dyDescent="0.2">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row>
    <row r="384" spans="1:26" x14ac:dyDescent="0.2">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row>
    <row r="385" spans="1:26" x14ac:dyDescent="0.2">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row>
    <row r="386" spans="1:26" x14ac:dyDescent="0.2">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row>
    <row r="387" spans="1:26" x14ac:dyDescent="0.2">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row>
    <row r="388" spans="1:26" x14ac:dyDescent="0.2">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row>
    <row r="389" spans="1:26" x14ac:dyDescent="0.2">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row>
    <row r="390" spans="1:26" x14ac:dyDescent="0.2">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row>
    <row r="391" spans="1:26" x14ac:dyDescent="0.2">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row>
    <row r="392" spans="1:26" x14ac:dyDescent="0.2">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row>
    <row r="393" spans="1:26" x14ac:dyDescent="0.2">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row>
    <row r="394" spans="1:26" x14ac:dyDescent="0.2">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row>
    <row r="395" spans="1:26" x14ac:dyDescent="0.2">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row>
    <row r="396" spans="1:26" x14ac:dyDescent="0.2">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row>
    <row r="397" spans="1:26" x14ac:dyDescent="0.2">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row>
    <row r="398" spans="1:26" x14ac:dyDescent="0.2">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row>
    <row r="399" spans="1:26" x14ac:dyDescent="0.2">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row>
    <row r="400" spans="1:26" x14ac:dyDescent="0.2">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row>
    <row r="401" spans="1:26" x14ac:dyDescent="0.2">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row>
    <row r="402" spans="1:26" x14ac:dyDescent="0.2">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row>
    <row r="403" spans="1:26" x14ac:dyDescent="0.2">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row>
    <row r="404" spans="1:26" x14ac:dyDescent="0.2">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row>
    <row r="405" spans="1:26" x14ac:dyDescent="0.2">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row>
    <row r="406" spans="1:26" x14ac:dyDescent="0.2">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row>
    <row r="407" spans="1:26" x14ac:dyDescent="0.2">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row>
    <row r="408" spans="1:26" x14ac:dyDescent="0.2">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row>
    <row r="409" spans="1:26" x14ac:dyDescent="0.2">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row>
    <row r="410" spans="1:26" x14ac:dyDescent="0.2">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row>
    <row r="411" spans="1:26" x14ac:dyDescent="0.2">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row>
    <row r="412" spans="1:26" x14ac:dyDescent="0.2">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row>
    <row r="413" spans="1:26" x14ac:dyDescent="0.2">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row>
    <row r="414" spans="1:26" x14ac:dyDescent="0.2">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row>
    <row r="415" spans="1:26" x14ac:dyDescent="0.2">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row>
    <row r="416" spans="1:26" x14ac:dyDescent="0.2">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row>
    <row r="417" spans="1:26" x14ac:dyDescent="0.2">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row>
    <row r="418" spans="1:26" x14ac:dyDescent="0.2">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row>
    <row r="419" spans="1:26" x14ac:dyDescent="0.2">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row>
    <row r="420" spans="1:26" x14ac:dyDescent="0.2">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row>
    <row r="421" spans="1:26" x14ac:dyDescent="0.2">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row>
    <row r="422" spans="1:26" x14ac:dyDescent="0.2">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row>
    <row r="423" spans="1:26" x14ac:dyDescent="0.2">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row>
    <row r="424" spans="1:26" x14ac:dyDescent="0.2">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row>
    <row r="425" spans="1:26" x14ac:dyDescent="0.2">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row>
    <row r="426" spans="1:26" x14ac:dyDescent="0.2">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row>
    <row r="427" spans="1:26" x14ac:dyDescent="0.2">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row>
    <row r="428" spans="1:26" x14ac:dyDescent="0.2">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row>
    <row r="429" spans="1:26" x14ac:dyDescent="0.2">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row>
    <row r="430" spans="1:26" x14ac:dyDescent="0.2">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row>
    <row r="431" spans="1:26" x14ac:dyDescent="0.2">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row>
    <row r="432" spans="1:26" x14ac:dyDescent="0.2">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row>
    <row r="433" spans="1:26" x14ac:dyDescent="0.2">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row>
    <row r="434" spans="1:26" x14ac:dyDescent="0.2">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row>
    <row r="435" spans="1:26" x14ac:dyDescent="0.2">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row>
    <row r="436" spans="1:26" x14ac:dyDescent="0.2">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row>
    <row r="437" spans="1:26" x14ac:dyDescent="0.2">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row>
    <row r="438" spans="1:26" x14ac:dyDescent="0.2">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row>
    <row r="439" spans="1:26" x14ac:dyDescent="0.2">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row>
    <row r="440" spans="1:26" x14ac:dyDescent="0.2">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row>
    <row r="441" spans="1:26" x14ac:dyDescent="0.2">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row>
    <row r="442" spans="1:26" x14ac:dyDescent="0.2">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row>
    <row r="443" spans="1:26" x14ac:dyDescent="0.2">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row>
    <row r="444" spans="1:26" x14ac:dyDescent="0.2">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row>
    <row r="445" spans="1:26" x14ac:dyDescent="0.2">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row>
    <row r="446" spans="1:26" x14ac:dyDescent="0.2">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row>
    <row r="447" spans="1:26" x14ac:dyDescent="0.2">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row>
    <row r="448" spans="1:26" x14ac:dyDescent="0.2">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row>
    <row r="449" spans="1:26" x14ac:dyDescent="0.2">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row>
    <row r="450" spans="1:26" x14ac:dyDescent="0.2">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row>
    <row r="451" spans="1:26" x14ac:dyDescent="0.2">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row>
    <row r="452" spans="1:26" x14ac:dyDescent="0.2">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row>
    <row r="453" spans="1:26" x14ac:dyDescent="0.2">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row>
    <row r="454" spans="1:26" x14ac:dyDescent="0.2">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row>
    <row r="455" spans="1:26" x14ac:dyDescent="0.2">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row>
    <row r="456" spans="1:26" x14ac:dyDescent="0.2">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row>
    <row r="457" spans="1:26" x14ac:dyDescent="0.2">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row>
    <row r="458" spans="1:26" x14ac:dyDescent="0.2">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row>
    <row r="459" spans="1:26" x14ac:dyDescent="0.2">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row>
    <row r="460" spans="1:26" x14ac:dyDescent="0.2">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row>
    <row r="461" spans="1:26" x14ac:dyDescent="0.2">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row>
    <row r="462" spans="1:26" x14ac:dyDescent="0.2">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row>
    <row r="463" spans="1:26" x14ac:dyDescent="0.2">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row>
    <row r="464" spans="1:26" x14ac:dyDescent="0.2">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row>
    <row r="465" spans="1:26" x14ac:dyDescent="0.2">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row>
    <row r="466" spans="1:26" x14ac:dyDescent="0.2">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row>
    <row r="467" spans="1:26" x14ac:dyDescent="0.2">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row>
    <row r="468" spans="1:26" x14ac:dyDescent="0.2">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row>
    <row r="469" spans="1:26" x14ac:dyDescent="0.2">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row>
    <row r="470" spans="1:26" x14ac:dyDescent="0.2">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row>
    <row r="471" spans="1:26" x14ac:dyDescent="0.2">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row>
    <row r="472" spans="1:26" x14ac:dyDescent="0.2">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row>
    <row r="473" spans="1:26" x14ac:dyDescent="0.2">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row>
    <row r="474" spans="1:26" x14ac:dyDescent="0.2">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row>
    <row r="475" spans="1:26" x14ac:dyDescent="0.2">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row>
    <row r="476" spans="1:26" x14ac:dyDescent="0.2">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row>
    <row r="477" spans="1:26" x14ac:dyDescent="0.2">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row>
    <row r="478" spans="1:26" x14ac:dyDescent="0.2">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row>
    <row r="479" spans="1:26" x14ac:dyDescent="0.2">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row>
    <row r="480" spans="1:26" x14ac:dyDescent="0.2">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row>
    <row r="481" spans="1:26" x14ac:dyDescent="0.2">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row>
    <row r="482" spans="1:26" x14ac:dyDescent="0.2">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row>
    <row r="483" spans="1:26" x14ac:dyDescent="0.2">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row>
    <row r="484" spans="1:26" x14ac:dyDescent="0.2">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row>
    <row r="485" spans="1:26" x14ac:dyDescent="0.2">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row>
    <row r="486" spans="1:26" x14ac:dyDescent="0.2">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row>
    <row r="487" spans="1:26" x14ac:dyDescent="0.2">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row>
    <row r="488" spans="1:26" x14ac:dyDescent="0.2">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row>
    <row r="489" spans="1:26" x14ac:dyDescent="0.2">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row>
    <row r="490" spans="1:26" x14ac:dyDescent="0.2">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row>
    <row r="491" spans="1:26" x14ac:dyDescent="0.2">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row>
    <row r="492" spans="1:26" x14ac:dyDescent="0.2">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row>
    <row r="493" spans="1:26" x14ac:dyDescent="0.2">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row>
    <row r="494" spans="1:26" x14ac:dyDescent="0.2">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row>
    <row r="495" spans="1:26" x14ac:dyDescent="0.2">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row>
    <row r="496" spans="1:26" x14ac:dyDescent="0.2">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row>
    <row r="497" spans="1:26" x14ac:dyDescent="0.2">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row>
    <row r="498" spans="1:26" x14ac:dyDescent="0.2">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row>
    <row r="499" spans="1:26" x14ac:dyDescent="0.2">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row>
    <row r="500" spans="1:26" x14ac:dyDescent="0.2">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row>
    <row r="501" spans="1:26" x14ac:dyDescent="0.2">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row>
    <row r="502" spans="1:26" x14ac:dyDescent="0.2">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row>
    <row r="503" spans="1:26" x14ac:dyDescent="0.2">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row>
    <row r="504" spans="1:26" x14ac:dyDescent="0.2">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row>
    <row r="505" spans="1:26" x14ac:dyDescent="0.2">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row>
    <row r="506" spans="1:26" x14ac:dyDescent="0.2">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row>
    <row r="507" spans="1:26" x14ac:dyDescent="0.2">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row>
    <row r="508" spans="1:26" x14ac:dyDescent="0.2">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row>
    <row r="509" spans="1:26" x14ac:dyDescent="0.2">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row>
    <row r="510" spans="1:26" x14ac:dyDescent="0.2">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row>
    <row r="511" spans="1:26" x14ac:dyDescent="0.2">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row>
    <row r="512" spans="1:26" x14ac:dyDescent="0.2">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row>
    <row r="513" spans="1:26" x14ac:dyDescent="0.2">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row>
    <row r="514" spans="1:26" x14ac:dyDescent="0.2">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row>
    <row r="515" spans="1:26" x14ac:dyDescent="0.2">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row>
    <row r="516" spans="1:26" x14ac:dyDescent="0.2">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row>
    <row r="517" spans="1:26" x14ac:dyDescent="0.2">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row>
    <row r="518" spans="1:26" x14ac:dyDescent="0.2">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row>
    <row r="519" spans="1:26" x14ac:dyDescent="0.2">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row>
    <row r="520" spans="1:26" x14ac:dyDescent="0.2">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row>
    <row r="521" spans="1:26" x14ac:dyDescent="0.2">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row>
    <row r="522" spans="1:26" x14ac:dyDescent="0.2">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row>
    <row r="523" spans="1:26" x14ac:dyDescent="0.2">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row>
    <row r="524" spans="1:26" x14ac:dyDescent="0.2">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row>
    <row r="525" spans="1:26" x14ac:dyDescent="0.2">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row>
    <row r="526" spans="1:26" x14ac:dyDescent="0.2">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row>
    <row r="527" spans="1:26" x14ac:dyDescent="0.2">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row>
    <row r="528" spans="1:26" x14ac:dyDescent="0.2">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row>
    <row r="529" spans="1:26" x14ac:dyDescent="0.2">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row>
    <row r="530" spans="1:26" x14ac:dyDescent="0.2">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row>
    <row r="531" spans="1:26" x14ac:dyDescent="0.2">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row>
    <row r="532" spans="1:26" x14ac:dyDescent="0.2">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row>
    <row r="533" spans="1:26" x14ac:dyDescent="0.2">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row>
    <row r="534" spans="1:26" x14ac:dyDescent="0.2">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row>
    <row r="535" spans="1:26" x14ac:dyDescent="0.2">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row>
    <row r="536" spans="1:26" x14ac:dyDescent="0.2">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row>
    <row r="537" spans="1:26" x14ac:dyDescent="0.2">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row>
    <row r="538" spans="1:26" x14ac:dyDescent="0.2">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row>
    <row r="539" spans="1:26" x14ac:dyDescent="0.2">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row>
    <row r="540" spans="1:26" x14ac:dyDescent="0.2">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row>
    <row r="541" spans="1:26" x14ac:dyDescent="0.2">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row>
    <row r="542" spans="1:26" x14ac:dyDescent="0.2">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row>
    <row r="543" spans="1:26" x14ac:dyDescent="0.2">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row>
    <row r="544" spans="1:26" x14ac:dyDescent="0.2">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row>
    <row r="545" spans="1:26" x14ac:dyDescent="0.2">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row>
    <row r="546" spans="1:26" x14ac:dyDescent="0.2">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row>
    <row r="547" spans="1:26" x14ac:dyDescent="0.2">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row>
    <row r="548" spans="1:26" x14ac:dyDescent="0.2">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row>
    <row r="549" spans="1:26" x14ac:dyDescent="0.2">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row>
    <row r="550" spans="1:26" x14ac:dyDescent="0.2">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row>
    <row r="551" spans="1:26" x14ac:dyDescent="0.2">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row>
    <row r="552" spans="1:26" x14ac:dyDescent="0.2">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row>
    <row r="553" spans="1:26" x14ac:dyDescent="0.2">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row>
    <row r="554" spans="1:26" x14ac:dyDescent="0.2">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row>
    <row r="555" spans="1:26" x14ac:dyDescent="0.2">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row>
    <row r="556" spans="1:26" x14ac:dyDescent="0.2">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row>
    <row r="557" spans="1:26" x14ac:dyDescent="0.2">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row>
    <row r="558" spans="1:26" x14ac:dyDescent="0.2">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row>
    <row r="559" spans="1:26" x14ac:dyDescent="0.2">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row>
    <row r="560" spans="1:26" x14ac:dyDescent="0.2">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row>
    <row r="561" spans="1:26" x14ac:dyDescent="0.2">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row>
    <row r="562" spans="1:26" x14ac:dyDescent="0.2">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row>
    <row r="563" spans="1:26" x14ac:dyDescent="0.2">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row>
    <row r="564" spans="1:26" x14ac:dyDescent="0.2">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row>
    <row r="565" spans="1:26" x14ac:dyDescent="0.2">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row>
    <row r="566" spans="1:26" x14ac:dyDescent="0.2">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row>
    <row r="567" spans="1:26" x14ac:dyDescent="0.2">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row>
    <row r="568" spans="1:26" x14ac:dyDescent="0.2">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row>
    <row r="569" spans="1:26" x14ac:dyDescent="0.2">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row>
    <row r="570" spans="1:26" x14ac:dyDescent="0.2">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row>
    <row r="571" spans="1:26" x14ac:dyDescent="0.2">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row>
    <row r="572" spans="1:26" x14ac:dyDescent="0.2">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row>
    <row r="573" spans="1:26" x14ac:dyDescent="0.2">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row>
    <row r="574" spans="1:26" x14ac:dyDescent="0.2">
      <c r="A574" s="338"/>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row>
    <row r="575" spans="1:26" x14ac:dyDescent="0.2">
      <c r="A575" s="338"/>
      <c r="B575" s="338"/>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row>
    <row r="576" spans="1:26" x14ac:dyDescent="0.2">
      <c r="A576" s="338"/>
      <c r="B576" s="338"/>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row>
    <row r="577" spans="1:26" x14ac:dyDescent="0.2">
      <c r="A577" s="338"/>
      <c r="B577" s="338"/>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row>
    <row r="578" spans="1:26" x14ac:dyDescent="0.2">
      <c r="A578" s="338"/>
      <c r="B578" s="338"/>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row>
    <row r="579" spans="1:26" x14ac:dyDescent="0.2">
      <c r="A579" s="338"/>
      <c r="B579" s="338"/>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row>
    <row r="580" spans="1:26" x14ac:dyDescent="0.2">
      <c r="A580" s="338"/>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row>
    <row r="581" spans="1:26" x14ac:dyDescent="0.2">
      <c r="A581" s="338"/>
      <c r="B581" s="338"/>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row>
    <row r="582" spans="1:26" x14ac:dyDescent="0.2">
      <c r="A582" s="338"/>
      <c r="B582" s="338"/>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row>
    <row r="583" spans="1:26" x14ac:dyDescent="0.2">
      <c r="A583" s="338"/>
      <c r="B583" s="338"/>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row>
    <row r="584" spans="1:26" x14ac:dyDescent="0.2">
      <c r="A584" s="338"/>
      <c r="B584" s="338"/>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row>
    <row r="585" spans="1:26" x14ac:dyDescent="0.2">
      <c r="A585" s="338"/>
      <c r="B585" s="338"/>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row>
    <row r="586" spans="1:26" x14ac:dyDescent="0.2">
      <c r="A586" s="338"/>
      <c r="B586" s="338"/>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row>
    <row r="587" spans="1:26" x14ac:dyDescent="0.2">
      <c r="A587" s="338"/>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row>
    <row r="588" spans="1:26" x14ac:dyDescent="0.2">
      <c r="A588" s="338"/>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row>
    <row r="589" spans="1:26" x14ac:dyDescent="0.2">
      <c r="A589" s="338"/>
      <c r="B589" s="338"/>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row>
    <row r="590" spans="1:26" x14ac:dyDescent="0.2">
      <c r="A590" s="338"/>
      <c r="B590" s="338"/>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row>
    <row r="591" spans="1:26" x14ac:dyDescent="0.2">
      <c r="A591" s="338"/>
      <c r="B591" s="338"/>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row>
    <row r="592" spans="1:26" x14ac:dyDescent="0.2">
      <c r="A592" s="338"/>
      <c r="B592" s="338"/>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row>
    <row r="593" spans="1:26" x14ac:dyDescent="0.2">
      <c r="A593" s="338"/>
      <c r="B593" s="338"/>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row>
    <row r="594" spans="1:26" x14ac:dyDescent="0.2">
      <c r="A594" s="338"/>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row>
    <row r="595" spans="1:26" x14ac:dyDescent="0.2">
      <c r="A595" s="338"/>
      <c r="B595" s="338"/>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row>
    <row r="596" spans="1:26" x14ac:dyDescent="0.2">
      <c r="A596" s="338"/>
      <c r="B596" s="338"/>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row>
    <row r="597" spans="1:26" x14ac:dyDescent="0.2">
      <c r="A597" s="338"/>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row>
    <row r="598" spans="1:26" x14ac:dyDescent="0.2">
      <c r="A598" s="338"/>
      <c r="B598" s="338"/>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row>
    <row r="599" spans="1:26" x14ac:dyDescent="0.2">
      <c r="A599" s="338"/>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row>
    <row r="600" spans="1:26" x14ac:dyDescent="0.2">
      <c r="A600" s="338"/>
      <c r="B600" s="338"/>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row>
    <row r="601" spans="1:26" x14ac:dyDescent="0.2">
      <c r="A601" s="338"/>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row>
    <row r="602" spans="1:26" x14ac:dyDescent="0.2">
      <c r="A602" s="338"/>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row>
    <row r="603" spans="1:26" x14ac:dyDescent="0.2">
      <c r="A603" s="338"/>
      <c r="B603" s="338"/>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row>
    <row r="604" spans="1:26" x14ac:dyDescent="0.2">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row>
    <row r="605" spans="1:26" x14ac:dyDescent="0.2">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row>
    <row r="606" spans="1:26" x14ac:dyDescent="0.2">
      <c r="A606" s="338"/>
      <c r="B606" s="338"/>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row>
    <row r="607" spans="1:26" x14ac:dyDescent="0.2">
      <c r="A607" s="338"/>
      <c r="B607" s="338"/>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row>
    <row r="608" spans="1:26" x14ac:dyDescent="0.2">
      <c r="A608" s="338"/>
      <c r="B608" s="338"/>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row>
    <row r="609" spans="1:26" x14ac:dyDescent="0.2">
      <c r="A609" s="338"/>
      <c r="B609" s="338"/>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row>
    <row r="610" spans="1:26" x14ac:dyDescent="0.2">
      <c r="A610" s="338"/>
      <c r="B610" s="338"/>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row>
    <row r="611" spans="1:26" x14ac:dyDescent="0.2">
      <c r="A611" s="338"/>
      <c r="B611" s="338"/>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row>
    <row r="612" spans="1:26" x14ac:dyDescent="0.2">
      <c r="A612" s="338"/>
      <c r="B612" s="338"/>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row>
    <row r="613" spans="1:26" x14ac:dyDescent="0.2">
      <c r="A613" s="338"/>
      <c r="B613" s="338"/>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row>
    <row r="614" spans="1:26" x14ac:dyDescent="0.2">
      <c r="A614" s="338"/>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row>
    <row r="615" spans="1:26" x14ac:dyDescent="0.2">
      <c r="A615" s="338"/>
      <c r="B615" s="338"/>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row>
    <row r="616" spans="1:26" x14ac:dyDescent="0.2">
      <c r="A616" s="338"/>
      <c r="B616" s="338"/>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row>
    <row r="617" spans="1:26" x14ac:dyDescent="0.2">
      <c r="A617" s="338"/>
      <c r="B617" s="338"/>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row>
    <row r="618" spans="1:26" x14ac:dyDescent="0.2">
      <c r="A618" s="338"/>
      <c r="B618" s="338"/>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row>
    <row r="619" spans="1:26" x14ac:dyDescent="0.2">
      <c r="A619" s="338"/>
      <c r="B619" s="338"/>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row>
    <row r="620" spans="1:26" x14ac:dyDescent="0.2">
      <c r="A620" s="338"/>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row>
    <row r="621" spans="1:26" x14ac:dyDescent="0.2">
      <c r="A621" s="338"/>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row>
    <row r="622" spans="1:26" x14ac:dyDescent="0.2">
      <c r="A622" s="338"/>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row>
    <row r="623" spans="1:26" x14ac:dyDescent="0.2">
      <c r="A623" s="338"/>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row>
    <row r="624" spans="1:26" x14ac:dyDescent="0.2">
      <c r="A624" s="338"/>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row>
    <row r="625" spans="1:26" x14ac:dyDescent="0.2">
      <c r="A625" s="338"/>
      <c r="B625" s="338"/>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row>
    <row r="626" spans="1:26" x14ac:dyDescent="0.2">
      <c r="A626" s="338"/>
      <c r="B626" s="338"/>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row>
    <row r="627" spans="1:26" x14ac:dyDescent="0.2">
      <c r="A627" s="338"/>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row>
    <row r="628" spans="1:26" x14ac:dyDescent="0.2">
      <c r="A628" s="338"/>
      <c r="B628" s="338"/>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row>
    <row r="629" spans="1:26" x14ac:dyDescent="0.2">
      <c r="A629" s="338"/>
      <c r="B629" s="338"/>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row>
    <row r="630" spans="1:26" x14ac:dyDescent="0.2">
      <c r="A630" s="338"/>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row>
    <row r="631" spans="1:26" x14ac:dyDescent="0.2">
      <c r="A631" s="338"/>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row>
    <row r="632" spans="1:26" x14ac:dyDescent="0.2">
      <c r="A632" s="338"/>
      <c r="B632" s="338"/>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row>
    <row r="633" spans="1:26" x14ac:dyDescent="0.2">
      <c r="A633" s="338"/>
      <c r="B633" s="338"/>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row>
    <row r="634" spans="1:26" x14ac:dyDescent="0.2">
      <c r="A634" s="338"/>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row>
    <row r="635" spans="1:26" x14ac:dyDescent="0.2">
      <c r="A635" s="338"/>
      <c r="B635" s="338"/>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row>
    <row r="636" spans="1:26" x14ac:dyDescent="0.2">
      <c r="A636" s="338"/>
      <c r="B636" s="338"/>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row>
    <row r="637" spans="1:26" x14ac:dyDescent="0.2">
      <c r="A637" s="338"/>
      <c r="B637" s="338"/>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row>
    <row r="638" spans="1:26" x14ac:dyDescent="0.2">
      <c r="A638" s="338"/>
      <c r="B638" s="338"/>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row>
    <row r="639" spans="1:26" x14ac:dyDescent="0.2">
      <c r="A639" s="338"/>
      <c r="B639" s="338"/>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row>
    <row r="640" spans="1:26" x14ac:dyDescent="0.2">
      <c r="A640" s="338"/>
      <c r="B640" s="338"/>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row>
    <row r="641" spans="1:26" x14ac:dyDescent="0.2">
      <c r="A641" s="338"/>
      <c r="B641" s="338"/>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row>
    <row r="642" spans="1:26" x14ac:dyDescent="0.2">
      <c r="A642" s="338"/>
      <c r="B642" s="338"/>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row>
    <row r="643" spans="1:26" x14ac:dyDescent="0.2">
      <c r="A643" s="338"/>
      <c r="B643" s="338"/>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row>
    <row r="644" spans="1:26" x14ac:dyDescent="0.2">
      <c r="A644" s="338"/>
      <c r="B644" s="338"/>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row>
    <row r="645" spans="1:26" x14ac:dyDescent="0.2">
      <c r="A645" s="338"/>
      <c r="B645" s="338"/>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row>
    <row r="646" spans="1:26" x14ac:dyDescent="0.2">
      <c r="A646" s="338"/>
      <c r="B646" s="338"/>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row>
    <row r="647" spans="1:26" x14ac:dyDescent="0.2">
      <c r="A647" s="338"/>
      <c r="B647" s="338"/>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row>
    <row r="648" spans="1:26" x14ac:dyDescent="0.2">
      <c r="A648" s="338"/>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row>
    <row r="649" spans="1:26" x14ac:dyDescent="0.2">
      <c r="A649" s="338"/>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row>
    <row r="650" spans="1:26" x14ac:dyDescent="0.2">
      <c r="A650" s="338"/>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row>
    <row r="651" spans="1:26" x14ac:dyDescent="0.2">
      <c r="A651" s="338"/>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row>
    <row r="652" spans="1:26" x14ac:dyDescent="0.2">
      <c r="A652" s="338"/>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row>
    <row r="653" spans="1:26" x14ac:dyDescent="0.2">
      <c r="A653" s="338"/>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row>
    <row r="654" spans="1:26" x14ac:dyDescent="0.2">
      <c r="A654" s="338"/>
      <c r="B654" s="338"/>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row>
    <row r="655" spans="1:26" x14ac:dyDescent="0.2">
      <c r="A655" s="338"/>
      <c r="B655" s="338"/>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row>
    <row r="656" spans="1:26" x14ac:dyDescent="0.2">
      <c r="A656" s="338"/>
      <c r="B656" s="338"/>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row>
    <row r="657" spans="1:26" x14ac:dyDescent="0.2">
      <c r="A657" s="338"/>
      <c r="B657" s="338"/>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row>
    <row r="658" spans="1:26" x14ac:dyDescent="0.2">
      <c r="A658" s="338"/>
      <c r="B658" s="338"/>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row>
    <row r="659" spans="1:26" x14ac:dyDescent="0.2">
      <c r="A659" s="338"/>
      <c r="B659" s="338"/>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row>
    <row r="660" spans="1:26" x14ac:dyDescent="0.2">
      <c r="A660" s="338"/>
      <c r="B660" s="338"/>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row>
    <row r="661" spans="1:26" x14ac:dyDescent="0.2">
      <c r="A661" s="338"/>
      <c r="B661" s="338"/>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row>
    <row r="662" spans="1:26" x14ac:dyDescent="0.2">
      <c r="A662" s="338"/>
      <c r="B662" s="338"/>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row>
    <row r="663" spans="1:26" x14ac:dyDescent="0.2">
      <c r="A663" s="338"/>
      <c r="B663" s="338"/>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row>
    <row r="664" spans="1:26" x14ac:dyDescent="0.2">
      <c r="A664" s="338"/>
      <c r="B664" s="338"/>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row>
    <row r="665" spans="1:26" x14ac:dyDescent="0.2">
      <c r="A665" s="338"/>
      <c r="B665" s="338"/>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row>
    <row r="666" spans="1:26" x14ac:dyDescent="0.2">
      <c r="A666" s="338"/>
      <c r="B666" s="338"/>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row>
    <row r="667" spans="1:26" x14ac:dyDescent="0.2">
      <c r="A667" s="338"/>
      <c r="B667" s="338"/>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row>
    <row r="668" spans="1:26" x14ac:dyDescent="0.2">
      <c r="A668" s="338"/>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row>
    <row r="669" spans="1:26" x14ac:dyDescent="0.2">
      <c r="A669" s="338"/>
      <c r="B669" s="338"/>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row>
    <row r="670" spans="1:26" x14ac:dyDescent="0.2">
      <c r="A670" s="338"/>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row>
    <row r="671" spans="1:26" x14ac:dyDescent="0.2">
      <c r="A671" s="338"/>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row>
    <row r="672" spans="1:26" x14ac:dyDescent="0.2">
      <c r="A672" s="338"/>
      <c r="B672" s="338"/>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row>
    <row r="673" spans="1:26" x14ac:dyDescent="0.2">
      <c r="A673" s="338"/>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row>
    <row r="674" spans="1:26" x14ac:dyDescent="0.2">
      <c r="A674" s="338"/>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row>
    <row r="675" spans="1:26" x14ac:dyDescent="0.2">
      <c r="A675" s="338"/>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row>
    <row r="676" spans="1:26" x14ac:dyDescent="0.2">
      <c r="A676" s="338"/>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row>
    <row r="677" spans="1:26" x14ac:dyDescent="0.2">
      <c r="A677" s="338"/>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row>
    <row r="678" spans="1:26" x14ac:dyDescent="0.2">
      <c r="A678" s="338"/>
      <c r="B678" s="338"/>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row>
    <row r="679" spans="1:26" x14ac:dyDescent="0.2">
      <c r="A679" s="338"/>
      <c r="B679" s="338"/>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row>
    <row r="680" spans="1:26" x14ac:dyDescent="0.2">
      <c r="A680" s="338"/>
      <c r="B680" s="338"/>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row>
    <row r="681" spans="1:26" x14ac:dyDescent="0.2">
      <c r="A681" s="338"/>
      <c r="B681" s="338"/>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row>
    <row r="682" spans="1:26" x14ac:dyDescent="0.2">
      <c r="A682" s="338"/>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row>
    <row r="683" spans="1:26" x14ac:dyDescent="0.2">
      <c r="A683" s="338"/>
      <c r="B683" s="338"/>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row>
    <row r="684" spans="1:26" x14ac:dyDescent="0.2">
      <c r="A684" s="338"/>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row>
    <row r="685" spans="1:26" x14ac:dyDescent="0.2">
      <c r="A685" s="338"/>
      <c r="B685" s="338"/>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row>
    <row r="686" spans="1:26" x14ac:dyDescent="0.2">
      <c r="A686" s="338"/>
      <c r="B686" s="338"/>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row>
    <row r="687" spans="1:26" x14ac:dyDescent="0.2">
      <c r="A687" s="338"/>
      <c r="B687" s="338"/>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row>
    <row r="688" spans="1:26" x14ac:dyDescent="0.2">
      <c r="A688" s="338"/>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row>
    <row r="689" spans="1:26" x14ac:dyDescent="0.2">
      <c r="A689" s="338"/>
      <c r="B689" s="338"/>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row>
    <row r="690" spans="1:26" x14ac:dyDescent="0.2">
      <c r="A690" s="338"/>
      <c r="B690" s="338"/>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row>
    <row r="691" spans="1:26" x14ac:dyDescent="0.2">
      <c r="A691" s="338"/>
      <c r="B691" s="338"/>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row>
    <row r="692" spans="1:26" x14ac:dyDescent="0.2">
      <c r="A692" s="338"/>
      <c r="B692" s="338"/>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row>
    <row r="693" spans="1:26" x14ac:dyDescent="0.2">
      <c r="A693" s="338"/>
      <c r="B693" s="338"/>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row>
    <row r="694" spans="1:26" x14ac:dyDescent="0.2">
      <c r="A694" s="338"/>
      <c r="B694" s="338"/>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row>
    <row r="695" spans="1:26" x14ac:dyDescent="0.2">
      <c r="A695" s="338"/>
      <c r="B695" s="338"/>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row>
    <row r="696" spans="1:26" x14ac:dyDescent="0.2">
      <c r="A696" s="338"/>
      <c r="B696" s="338"/>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row>
    <row r="697" spans="1:26" x14ac:dyDescent="0.2">
      <c r="A697" s="338"/>
      <c r="B697" s="338"/>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row>
    <row r="698" spans="1:26" x14ac:dyDescent="0.2">
      <c r="A698" s="338"/>
      <c r="B698" s="338"/>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row>
    <row r="699" spans="1:26" x14ac:dyDescent="0.2">
      <c r="A699" s="338"/>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row>
    <row r="700" spans="1:26" x14ac:dyDescent="0.2">
      <c r="A700" s="338"/>
      <c r="B700" s="338"/>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row>
    <row r="701" spans="1:26" x14ac:dyDescent="0.2">
      <c r="A701" s="338"/>
      <c r="B701" s="338"/>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row>
    <row r="702" spans="1:26" x14ac:dyDescent="0.2">
      <c r="A702" s="338"/>
      <c r="B702" s="338"/>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row>
    <row r="703" spans="1:26" x14ac:dyDescent="0.2">
      <c r="A703" s="338"/>
      <c r="B703" s="338"/>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row>
    <row r="704" spans="1:26" x14ac:dyDescent="0.2">
      <c r="A704" s="338"/>
      <c r="B704" s="338"/>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row>
    <row r="705" spans="1:26" x14ac:dyDescent="0.2">
      <c r="A705" s="338"/>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row>
    <row r="706" spans="1:26" x14ac:dyDescent="0.2">
      <c r="A706" s="338"/>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row>
    <row r="707" spans="1:26" x14ac:dyDescent="0.2">
      <c r="A707" s="338"/>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row>
    <row r="708" spans="1:26" x14ac:dyDescent="0.2">
      <c r="A708" s="338"/>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row>
    <row r="709" spans="1:26" x14ac:dyDescent="0.2">
      <c r="A709" s="338"/>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row>
    <row r="710" spans="1:26" x14ac:dyDescent="0.2">
      <c r="A710" s="338"/>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row>
    <row r="711" spans="1:26" x14ac:dyDescent="0.2">
      <c r="A711" s="338"/>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row>
    <row r="712" spans="1:26" x14ac:dyDescent="0.2">
      <c r="A712" s="338"/>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row>
    <row r="713" spans="1:26" x14ac:dyDescent="0.2">
      <c r="A713" s="338"/>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row>
    <row r="714" spans="1:26" x14ac:dyDescent="0.2">
      <c r="A714" s="338"/>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row>
    <row r="715" spans="1:26" x14ac:dyDescent="0.2">
      <c r="A715" s="338"/>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row>
    <row r="716" spans="1:26" x14ac:dyDescent="0.2">
      <c r="A716" s="338"/>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row>
    <row r="717" spans="1:26" x14ac:dyDescent="0.2">
      <c r="A717" s="338"/>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row>
    <row r="718" spans="1:26" x14ac:dyDescent="0.2">
      <c r="A718" s="338"/>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row>
    <row r="719" spans="1:26" x14ac:dyDescent="0.2">
      <c r="A719" s="338"/>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row>
    <row r="720" spans="1:26" x14ac:dyDescent="0.2">
      <c r="A720" s="338"/>
      <c r="B720" s="338"/>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row>
    <row r="721" spans="1:26" x14ac:dyDescent="0.2">
      <c r="A721" s="338"/>
      <c r="B721" s="338"/>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row>
    <row r="722" spans="1:26" x14ac:dyDescent="0.2">
      <c r="A722" s="338"/>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row>
    <row r="723" spans="1:26" x14ac:dyDescent="0.2">
      <c r="A723" s="338"/>
      <c r="B723" s="338"/>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row>
    <row r="724" spans="1:26" x14ac:dyDescent="0.2">
      <c r="A724" s="338"/>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row>
    <row r="725" spans="1:26" x14ac:dyDescent="0.2">
      <c r="A725" s="338"/>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row>
    <row r="726" spans="1:26" x14ac:dyDescent="0.2">
      <c r="A726" s="338"/>
      <c r="B726" s="338"/>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row>
    <row r="727" spans="1:26" x14ac:dyDescent="0.2">
      <c r="A727" s="338"/>
      <c r="B727" s="338"/>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row>
    <row r="728" spans="1:26" x14ac:dyDescent="0.2">
      <c r="A728" s="338"/>
      <c r="B728" s="338"/>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row>
    <row r="729" spans="1:26" x14ac:dyDescent="0.2">
      <c r="A729" s="338"/>
      <c r="B729" s="338"/>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row>
    <row r="730" spans="1:26" x14ac:dyDescent="0.2">
      <c r="A730" s="338"/>
      <c r="B730" s="338"/>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row>
    <row r="731" spans="1:26" x14ac:dyDescent="0.2">
      <c r="A731" s="338"/>
      <c r="B731" s="338"/>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row>
    <row r="732" spans="1:26" x14ac:dyDescent="0.2">
      <c r="A732" s="338"/>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row>
    <row r="733" spans="1:26" x14ac:dyDescent="0.2">
      <c r="A733" s="338"/>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row>
    <row r="734" spans="1:26" x14ac:dyDescent="0.2">
      <c r="A734" s="338"/>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row>
    <row r="735" spans="1:26" x14ac:dyDescent="0.2">
      <c r="A735" s="338"/>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row>
    <row r="736" spans="1:26" x14ac:dyDescent="0.2">
      <c r="A736" s="338"/>
      <c r="B736" s="338"/>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row>
    <row r="737" spans="1:26" x14ac:dyDescent="0.2">
      <c r="A737" s="338"/>
      <c r="B737" s="338"/>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row>
    <row r="738" spans="1:26" x14ac:dyDescent="0.2">
      <c r="A738" s="338"/>
      <c r="B738" s="338"/>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row>
    <row r="739" spans="1:26" x14ac:dyDescent="0.2">
      <c r="A739" s="338"/>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row>
    <row r="740" spans="1:26" x14ac:dyDescent="0.2">
      <c r="A740" s="338"/>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row>
    <row r="741" spans="1:26" x14ac:dyDescent="0.2">
      <c r="A741" s="338"/>
      <c r="B741" s="338"/>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row>
    <row r="742" spans="1:26" x14ac:dyDescent="0.2">
      <c r="A742" s="338"/>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row>
    <row r="743" spans="1:26" x14ac:dyDescent="0.2">
      <c r="A743" s="338"/>
      <c r="B743" s="338"/>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row>
    <row r="744" spans="1:26" x14ac:dyDescent="0.2">
      <c r="A744" s="338"/>
      <c r="B744" s="338"/>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row>
    <row r="745" spans="1:26" x14ac:dyDescent="0.2">
      <c r="A745" s="338"/>
      <c r="B745" s="338"/>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row>
    <row r="746" spans="1:26" x14ac:dyDescent="0.2">
      <c r="A746" s="338"/>
      <c r="B746" s="338"/>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row>
    <row r="747" spans="1:26" x14ac:dyDescent="0.2">
      <c r="A747" s="338"/>
      <c r="B747" s="338"/>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row>
    <row r="748" spans="1:26" x14ac:dyDescent="0.2">
      <c r="A748" s="338"/>
      <c r="B748" s="338"/>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row>
    <row r="749" spans="1:26" x14ac:dyDescent="0.2">
      <c r="A749" s="338"/>
      <c r="B749" s="338"/>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row>
    <row r="750" spans="1:26" x14ac:dyDescent="0.2">
      <c r="A750" s="338"/>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row>
    <row r="751" spans="1:26" x14ac:dyDescent="0.2">
      <c r="A751" s="338"/>
      <c r="B751" s="338"/>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row>
    <row r="752" spans="1:26" x14ac:dyDescent="0.2">
      <c r="A752" s="338"/>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row>
    <row r="753" spans="1:26" x14ac:dyDescent="0.2">
      <c r="A753" s="338"/>
      <c r="B753" s="338"/>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row>
    <row r="754" spans="1:26" x14ac:dyDescent="0.2">
      <c r="A754" s="338"/>
      <c r="B754" s="338"/>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row>
    <row r="755" spans="1:26" x14ac:dyDescent="0.2">
      <c r="A755" s="338"/>
      <c r="B755" s="338"/>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row>
    <row r="756" spans="1:26" x14ac:dyDescent="0.2">
      <c r="A756" s="338"/>
      <c r="B756" s="338"/>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row>
    <row r="757" spans="1:26" x14ac:dyDescent="0.2">
      <c r="A757" s="338"/>
      <c r="B757" s="338"/>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row>
    <row r="758" spans="1:26" x14ac:dyDescent="0.2">
      <c r="A758" s="338"/>
      <c r="B758" s="338"/>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row>
    <row r="759" spans="1:26" x14ac:dyDescent="0.2">
      <c r="A759" s="338"/>
      <c r="B759" s="338"/>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row>
    <row r="760" spans="1:26" x14ac:dyDescent="0.2">
      <c r="A760" s="338"/>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row>
    <row r="761" spans="1:26" x14ac:dyDescent="0.2">
      <c r="A761" s="338"/>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row>
    <row r="762" spans="1:26" x14ac:dyDescent="0.2">
      <c r="A762" s="338"/>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row>
    <row r="763" spans="1:26" x14ac:dyDescent="0.2">
      <c r="A763" s="338"/>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row>
    <row r="764" spans="1:26" x14ac:dyDescent="0.2">
      <c r="A764" s="338"/>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row>
    <row r="765" spans="1:26" x14ac:dyDescent="0.2">
      <c r="A765" s="338"/>
      <c r="B765" s="338"/>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row>
    <row r="766" spans="1:26" x14ac:dyDescent="0.2">
      <c r="A766" s="338"/>
      <c r="B766" s="338"/>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row>
    <row r="767" spans="1:26" x14ac:dyDescent="0.2">
      <c r="A767" s="338"/>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row>
    <row r="768" spans="1:26" x14ac:dyDescent="0.2">
      <c r="A768" s="338"/>
      <c r="B768" s="338"/>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row>
    <row r="769" spans="1:26" x14ac:dyDescent="0.2">
      <c r="A769" s="338"/>
      <c r="B769" s="338"/>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row>
    <row r="770" spans="1:26" x14ac:dyDescent="0.2">
      <c r="A770" s="338"/>
      <c r="B770" s="338"/>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row>
    <row r="771" spans="1:26" x14ac:dyDescent="0.2">
      <c r="A771" s="338"/>
      <c r="B771" s="338"/>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row>
    <row r="772" spans="1:26" x14ac:dyDescent="0.2">
      <c r="A772" s="338"/>
      <c r="B772" s="338"/>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row>
    <row r="773" spans="1:26" x14ac:dyDescent="0.2">
      <c r="A773" s="338"/>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row>
    <row r="774" spans="1:26" x14ac:dyDescent="0.2">
      <c r="A774" s="338"/>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row>
    <row r="775" spans="1:26" x14ac:dyDescent="0.2">
      <c r="A775" s="338"/>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row>
    <row r="776" spans="1:26" x14ac:dyDescent="0.2">
      <c r="A776" s="338"/>
      <c r="B776" s="338"/>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row>
    <row r="777" spans="1:26" x14ac:dyDescent="0.2">
      <c r="A777" s="338"/>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row>
    <row r="778" spans="1:26" x14ac:dyDescent="0.2">
      <c r="A778" s="338"/>
      <c r="B778" s="338"/>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row>
    <row r="779" spans="1:26" x14ac:dyDescent="0.2">
      <c r="A779" s="338"/>
      <c r="B779" s="338"/>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row>
    <row r="780" spans="1:26" x14ac:dyDescent="0.2">
      <c r="A780" s="338"/>
      <c r="B780" s="338"/>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row>
    <row r="781" spans="1:26" x14ac:dyDescent="0.2">
      <c r="A781" s="338"/>
      <c r="B781" s="338"/>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row>
    <row r="782" spans="1:26" x14ac:dyDescent="0.2">
      <c r="A782" s="338"/>
      <c r="B782" s="338"/>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row>
    <row r="783" spans="1:26" x14ac:dyDescent="0.2">
      <c r="A783" s="338"/>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row>
    <row r="784" spans="1:26" x14ac:dyDescent="0.2">
      <c r="A784" s="338"/>
      <c r="B784" s="338"/>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row>
    <row r="785" spans="1:26" x14ac:dyDescent="0.2">
      <c r="A785" s="338"/>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row>
    <row r="786" spans="1:26" x14ac:dyDescent="0.2">
      <c r="A786" s="338"/>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row>
    <row r="787" spans="1:26" x14ac:dyDescent="0.2">
      <c r="A787" s="338"/>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row>
    <row r="788" spans="1:26" x14ac:dyDescent="0.2">
      <c r="A788" s="338"/>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row>
    <row r="789" spans="1:26" x14ac:dyDescent="0.2">
      <c r="A789" s="338"/>
      <c r="B789" s="338"/>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row>
    <row r="790" spans="1:26" x14ac:dyDescent="0.2">
      <c r="A790" s="338"/>
      <c r="B790" s="338"/>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row>
    <row r="791" spans="1:26" x14ac:dyDescent="0.2">
      <c r="A791" s="338"/>
      <c r="B791" s="338"/>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row>
    <row r="792" spans="1:26" x14ac:dyDescent="0.2">
      <c r="A792" s="338"/>
      <c r="B792" s="338"/>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row>
    <row r="793" spans="1:26" x14ac:dyDescent="0.2">
      <c r="A793" s="338"/>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row>
    <row r="794" spans="1:26" x14ac:dyDescent="0.2">
      <c r="A794" s="338"/>
      <c r="B794" s="338"/>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row>
    <row r="795" spans="1:26" x14ac:dyDescent="0.2">
      <c r="A795" s="338"/>
      <c r="B795" s="338"/>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row>
    <row r="796" spans="1:26" x14ac:dyDescent="0.2">
      <c r="A796" s="338"/>
      <c r="B796" s="338"/>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row>
    <row r="797" spans="1:26" x14ac:dyDescent="0.2">
      <c r="A797" s="338"/>
      <c r="B797" s="338"/>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row>
    <row r="798" spans="1:26" x14ac:dyDescent="0.2">
      <c r="A798" s="338"/>
      <c r="B798" s="338"/>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row>
    <row r="799" spans="1:26" x14ac:dyDescent="0.2">
      <c r="A799" s="338"/>
      <c r="B799" s="338"/>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row>
    <row r="800" spans="1:26" x14ac:dyDescent="0.2">
      <c r="A800" s="338"/>
      <c r="B800" s="338"/>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row>
    <row r="801" spans="1:26" x14ac:dyDescent="0.2">
      <c r="A801" s="338"/>
      <c r="B801" s="338"/>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row>
    <row r="802" spans="1:26" x14ac:dyDescent="0.2">
      <c r="A802" s="338"/>
      <c r="B802" s="338"/>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row>
    <row r="803" spans="1:26" x14ac:dyDescent="0.2">
      <c r="A803" s="338"/>
      <c r="B803" s="338"/>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row>
    <row r="804" spans="1:26" x14ac:dyDescent="0.2">
      <c r="A804" s="338"/>
      <c r="B804" s="338"/>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row>
    <row r="805" spans="1:26" x14ac:dyDescent="0.2">
      <c r="A805" s="338"/>
      <c r="B805" s="338"/>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row>
    <row r="806" spans="1:26" x14ac:dyDescent="0.2">
      <c r="A806" s="338"/>
      <c r="B806" s="338"/>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row>
    <row r="807" spans="1:26" x14ac:dyDescent="0.2">
      <c r="A807" s="338"/>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row>
    <row r="808" spans="1:26" x14ac:dyDescent="0.2">
      <c r="A808" s="338"/>
      <c r="B808" s="338"/>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row>
    <row r="809" spans="1:26" x14ac:dyDescent="0.2">
      <c r="A809" s="338"/>
      <c r="B809" s="338"/>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row>
    <row r="810" spans="1:26" x14ac:dyDescent="0.2">
      <c r="A810" s="338"/>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row>
    <row r="811" spans="1:26" x14ac:dyDescent="0.2">
      <c r="A811" s="338"/>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row>
    <row r="812" spans="1:26" x14ac:dyDescent="0.2">
      <c r="A812" s="338"/>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row>
    <row r="813" spans="1:26" x14ac:dyDescent="0.2">
      <c r="A813" s="338"/>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row>
    <row r="814" spans="1:26" x14ac:dyDescent="0.2">
      <c r="A814" s="338"/>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row>
    <row r="815" spans="1:26" x14ac:dyDescent="0.2">
      <c r="A815" s="338"/>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row>
    <row r="816" spans="1:26" x14ac:dyDescent="0.2">
      <c r="A816" s="338"/>
      <c r="B816" s="338"/>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row>
    <row r="817" spans="1:26" x14ac:dyDescent="0.2">
      <c r="A817" s="338"/>
      <c r="B817" s="338"/>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row>
    <row r="818" spans="1:26" x14ac:dyDescent="0.2">
      <c r="A818" s="338"/>
      <c r="B818" s="338"/>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row>
    <row r="819" spans="1:26" x14ac:dyDescent="0.2">
      <c r="A819" s="338"/>
      <c r="B819" s="338"/>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row>
    <row r="820" spans="1:26" x14ac:dyDescent="0.2">
      <c r="A820" s="338"/>
      <c r="B820" s="338"/>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row>
    <row r="821" spans="1:26" x14ac:dyDescent="0.2">
      <c r="A821" s="338"/>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row>
    <row r="822" spans="1:26" x14ac:dyDescent="0.2">
      <c r="A822" s="338"/>
      <c r="B822" s="338"/>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row>
    <row r="823" spans="1:26" x14ac:dyDescent="0.2">
      <c r="A823" s="338"/>
      <c r="B823" s="338"/>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row>
    <row r="824" spans="1:26" x14ac:dyDescent="0.2">
      <c r="A824" s="338"/>
      <c r="B824" s="338"/>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row>
    <row r="825" spans="1:26" x14ac:dyDescent="0.2">
      <c r="A825" s="338"/>
      <c r="B825" s="338"/>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row>
    <row r="826" spans="1:26" x14ac:dyDescent="0.2">
      <c r="A826" s="338"/>
      <c r="B826" s="338"/>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row>
    <row r="827" spans="1:26" x14ac:dyDescent="0.2">
      <c r="A827" s="338"/>
      <c r="B827" s="338"/>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row>
    <row r="828" spans="1:26" x14ac:dyDescent="0.2">
      <c r="A828" s="338"/>
      <c r="B828" s="338"/>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row>
    <row r="829" spans="1:26" x14ac:dyDescent="0.2">
      <c r="A829" s="338"/>
      <c r="B829" s="338"/>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row>
    <row r="830" spans="1:26" x14ac:dyDescent="0.2">
      <c r="A830" s="338"/>
      <c r="B830" s="338"/>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row>
    <row r="831" spans="1:26" x14ac:dyDescent="0.2">
      <c r="A831" s="338"/>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row>
    <row r="832" spans="1:26" x14ac:dyDescent="0.2">
      <c r="A832" s="338"/>
      <c r="B832" s="338"/>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row>
    <row r="833" spans="1:26" x14ac:dyDescent="0.2">
      <c r="A833" s="338"/>
      <c r="B833" s="338"/>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row>
    <row r="834" spans="1:26" x14ac:dyDescent="0.2">
      <c r="A834" s="338"/>
      <c r="B834" s="338"/>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row>
    <row r="835" spans="1:26" x14ac:dyDescent="0.2">
      <c r="A835" s="338"/>
      <c r="B835" s="338"/>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row>
    <row r="836" spans="1:26" x14ac:dyDescent="0.2">
      <c r="A836" s="338"/>
      <c r="B836" s="338"/>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row>
    <row r="837" spans="1:26" x14ac:dyDescent="0.2">
      <c r="A837" s="338"/>
      <c r="B837" s="338"/>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row>
    <row r="838" spans="1:26" x14ac:dyDescent="0.2">
      <c r="A838" s="338"/>
      <c r="B838" s="338"/>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row>
    <row r="839" spans="1:26" x14ac:dyDescent="0.2">
      <c r="A839" s="338"/>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row>
    <row r="840" spans="1:26" x14ac:dyDescent="0.2">
      <c r="A840" s="338"/>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row>
    <row r="841" spans="1:26" x14ac:dyDescent="0.2">
      <c r="A841" s="338"/>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row>
    <row r="842" spans="1:26" x14ac:dyDescent="0.2">
      <c r="A842" s="338"/>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row>
    <row r="843" spans="1:26" x14ac:dyDescent="0.2">
      <c r="A843" s="338"/>
      <c r="B843" s="338"/>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row>
    <row r="844" spans="1:26" x14ac:dyDescent="0.2">
      <c r="A844" s="338"/>
      <c r="B844" s="338"/>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row>
    <row r="845" spans="1:26" x14ac:dyDescent="0.2">
      <c r="A845" s="338"/>
      <c r="B845" s="338"/>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row>
    <row r="846" spans="1:26" x14ac:dyDescent="0.2">
      <c r="A846" s="338"/>
      <c r="B846" s="338"/>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row>
    <row r="847" spans="1:26" x14ac:dyDescent="0.2">
      <c r="A847" s="338"/>
      <c r="B847" s="338"/>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row>
    <row r="848" spans="1:26" x14ac:dyDescent="0.2">
      <c r="A848" s="338"/>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row>
    <row r="849" spans="1:26" x14ac:dyDescent="0.2">
      <c r="A849" s="338"/>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row>
    <row r="850" spans="1:26" x14ac:dyDescent="0.2">
      <c r="A850" s="338"/>
      <c r="B850" s="338"/>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row>
    <row r="851" spans="1:26" x14ac:dyDescent="0.2">
      <c r="A851" s="338"/>
      <c r="B851" s="338"/>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row>
    <row r="852" spans="1:26" x14ac:dyDescent="0.2">
      <c r="A852" s="338"/>
      <c r="B852" s="338"/>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row>
    <row r="853" spans="1:26" x14ac:dyDescent="0.2">
      <c r="A853" s="338"/>
      <c r="B853" s="338"/>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row>
    <row r="854" spans="1:26" x14ac:dyDescent="0.2">
      <c r="A854" s="338"/>
      <c r="B854" s="338"/>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row>
    <row r="855" spans="1:26" x14ac:dyDescent="0.2">
      <c r="A855" s="338"/>
      <c r="B855" s="338"/>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row>
    <row r="856" spans="1:26" x14ac:dyDescent="0.2">
      <c r="A856" s="338"/>
      <c r="B856" s="338"/>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row>
    <row r="857" spans="1:26" x14ac:dyDescent="0.2">
      <c r="A857" s="338"/>
      <c r="B857" s="338"/>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row>
    <row r="858" spans="1:26" x14ac:dyDescent="0.2">
      <c r="A858" s="338"/>
      <c r="B858" s="338"/>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row>
    <row r="859" spans="1:26" x14ac:dyDescent="0.2">
      <c r="A859" s="338"/>
      <c r="B859" s="338"/>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row>
    <row r="860" spans="1:26" x14ac:dyDescent="0.2">
      <c r="A860" s="338"/>
      <c r="B860" s="338"/>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row>
    <row r="861" spans="1:26" x14ac:dyDescent="0.2">
      <c r="A861" s="338"/>
      <c r="B861" s="338"/>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row>
    <row r="862" spans="1:26" x14ac:dyDescent="0.2">
      <c r="A862" s="338"/>
      <c r="B862" s="338"/>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row>
    <row r="863" spans="1:26" x14ac:dyDescent="0.2">
      <c r="A863" s="338"/>
      <c r="B863" s="338"/>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row>
    <row r="864" spans="1:26" x14ac:dyDescent="0.2">
      <c r="A864" s="338"/>
      <c r="B864" s="338"/>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row>
    <row r="865" spans="1:26" x14ac:dyDescent="0.2">
      <c r="A865" s="338"/>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row>
    <row r="866" spans="1:26" x14ac:dyDescent="0.2">
      <c r="A866" s="338"/>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row>
    <row r="867" spans="1:26" x14ac:dyDescent="0.2">
      <c r="A867" s="338"/>
      <c r="B867" s="338"/>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row>
    <row r="868" spans="1:26" x14ac:dyDescent="0.2">
      <c r="A868" s="338"/>
      <c r="B868" s="338"/>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row>
    <row r="869" spans="1:26" x14ac:dyDescent="0.2">
      <c r="A869" s="338"/>
      <c r="B869" s="338"/>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row>
    <row r="870" spans="1:26" x14ac:dyDescent="0.2">
      <c r="A870" s="338"/>
      <c r="B870" s="338"/>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row>
    <row r="871" spans="1:26" x14ac:dyDescent="0.2">
      <c r="A871" s="338"/>
      <c r="B871" s="338"/>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row>
    <row r="872" spans="1:26" x14ac:dyDescent="0.2">
      <c r="A872" s="338"/>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row>
    <row r="873" spans="1:26" x14ac:dyDescent="0.2">
      <c r="A873" s="338"/>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row>
    <row r="874" spans="1:26" x14ac:dyDescent="0.2">
      <c r="A874" s="338"/>
      <c r="B874" s="338"/>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row>
    <row r="875" spans="1:26" x14ac:dyDescent="0.2">
      <c r="A875" s="338"/>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row>
    <row r="876" spans="1:26" x14ac:dyDescent="0.2">
      <c r="A876" s="338"/>
      <c r="B876" s="338"/>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row>
    <row r="877" spans="1:26" x14ac:dyDescent="0.2">
      <c r="A877" s="338"/>
      <c r="B877" s="338"/>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row>
    <row r="878" spans="1:26" x14ac:dyDescent="0.2">
      <c r="A878" s="338"/>
      <c r="B878" s="338"/>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row>
    <row r="879" spans="1:26" x14ac:dyDescent="0.2">
      <c r="A879" s="338"/>
      <c r="B879" s="338"/>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row>
    <row r="880" spans="1:26" x14ac:dyDescent="0.2">
      <c r="A880" s="338"/>
      <c r="B880" s="338"/>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row>
    <row r="881" spans="1:26" x14ac:dyDescent="0.2">
      <c r="A881" s="338"/>
      <c r="B881" s="338"/>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row>
    <row r="882" spans="1:26" x14ac:dyDescent="0.2">
      <c r="A882" s="338"/>
      <c r="B882" s="338"/>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row>
    <row r="883" spans="1:26" x14ac:dyDescent="0.2">
      <c r="A883" s="338"/>
      <c r="B883" s="338"/>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row>
    <row r="884" spans="1:26" x14ac:dyDescent="0.2">
      <c r="A884" s="338"/>
      <c r="B884" s="338"/>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row>
    <row r="885" spans="1:26" x14ac:dyDescent="0.2">
      <c r="A885" s="338"/>
      <c r="B885" s="338"/>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row>
    <row r="886" spans="1:26" x14ac:dyDescent="0.2">
      <c r="A886" s="338"/>
      <c r="B886" s="338"/>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row>
    <row r="887" spans="1:26" x14ac:dyDescent="0.2">
      <c r="A887" s="338"/>
      <c r="B887" s="338"/>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row>
    <row r="888" spans="1:26" x14ac:dyDescent="0.2">
      <c r="A888" s="338"/>
      <c r="B888" s="338"/>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row>
    <row r="889" spans="1:26" x14ac:dyDescent="0.2">
      <c r="A889" s="338"/>
      <c r="B889" s="338"/>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row>
    <row r="890" spans="1:26" x14ac:dyDescent="0.2">
      <c r="A890" s="338"/>
      <c r="B890" s="338"/>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row>
    <row r="891" spans="1:26" x14ac:dyDescent="0.2">
      <c r="A891" s="338"/>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row>
    <row r="892" spans="1:26" x14ac:dyDescent="0.2">
      <c r="A892" s="338"/>
      <c r="B892" s="338"/>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row>
    <row r="893" spans="1:26" x14ac:dyDescent="0.2">
      <c r="A893" s="338"/>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row>
    <row r="894" spans="1:26" x14ac:dyDescent="0.2">
      <c r="A894" s="338"/>
      <c r="B894" s="338"/>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row>
    <row r="895" spans="1:26" x14ac:dyDescent="0.2">
      <c r="A895" s="338"/>
      <c r="B895" s="338"/>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row>
    <row r="896" spans="1:26" x14ac:dyDescent="0.2">
      <c r="A896" s="338"/>
      <c r="B896" s="338"/>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row>
    <row r="897" spans="1:26" x14ac:dyDescent="0.2">
      <c r="A897" s="338"/>
      <c r="B897" s="338"/>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row>
    <row r="898" spans="1:26" x14ac:dyDescent="0.2">
      <c r="A898" s="338"/>
      <c r="B898" s="338"/>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row>
    <row r="899" spans="1:26" x14ac:dyDescent="0.2">
      <c r="A899" s="338"/>
      <c r="B899" s="338"/>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row>
    <row r="900" spans="1:26" x14ac:dyDescent="0.2">
      <c r="A900" s="338"/>
      <c r="B900" s="338"/>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row>
    <row r="901" spans="1:26" x14ac:dyDescent="0.2">
      <c r="A901" s="338"/>
      <c r="B901" s="338"/>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row>
    <row r="902" spans="1:26" x14ac:dyDescent="0.2">
      <c r="A902" s="338"/>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row>
    <row r="903" spans="1:26" x14ac:dyDescent="0.2">
      <c r="A903" s="338"/>
      <c r="B903" s="338"/>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row>
    <row r="904" spans="1:26" x14ac:dyDescent="0.2">
      <c r="A904" s="338"/>
      <c r="B904" s="338"/>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row>
    <row r="905" spans="1:26" x14ac:dyDescent="0.2">
      <c r="A905" s="338"/>
      <c r="B905" s="338"/>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row>
    <row r="906" spans="1:26" x14ac:dyDescent="0.2">
      <c r="A906" s="338"/>
      <c r="B906" s="338"/>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row>
    <row r="907" spans="1:26" x14ac:dyDescent="0.2">
      <c r="A907" s="338"/>
      <c r="B907" s="338"/>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row>
    <row r="908" spans="1:26" x14ac:dyDescent="0.2">
      <c r="A908" s="338"/>
      <c r="B908" s="338"/>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row>
    <row r="909" spans="1:26" x14ac:dyDescent="0.2">
      <c r="A909" s="338"/>
      <c r="B909" s="338"/>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row>
    <row r="910" spans="1:26" x14ac:dyDescent="0.2">
      <c r="A910" s="338"/>
      <c r="B910" s="338"/>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row>
    <row r="911" spans="1:26" x14ac:dyDescent="0.2">
      <c r="A911" s="338"/>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row>
    <row r="912" spans="1:26" x14ac:dyDescent="0.2">
      <c r="A912" s="338"/>
      <c r="B912" s="338"/>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row>
    <row r="913" spans="1:26" x14ac:dyDescent="0.2">
      <c r="A913" s="338"/>
      <c r="B913" s="338"/>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row>
    <row r="914" spans="1:26" x14ac:dyDescent="0.2">
      <c r="A914" s="338"/>
      <c r="B914" s="338"/>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row>
    <row r="915" spans="1:26" x14ac:dyDescent="0.2">
      <c r="A915" s="338"/>
      <c r="B915" s="338"/>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row>
    <row r="916" spans="1:26" x14ac:dyDescent="0.2">
      <c r="A916" s="338"/>
      <c r="B916" s="338"/>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row>
    <row r="917" spans="1:26" x14ac:dyDescent="0.2">
      <c r="A917" s="338"/>
      <c r="B917" s="338"/>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row>
    <row r="918" spans="1:26" x14ac:dyDescent="0.2">
      <c r="A918" s="338"/>
      <c r="B918" s="338"/>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row>
    <row r="919" spans="1:26" x14ac:dyDescent="0.2">
      <c r="A919" s="338"/>
      <c r="B919" s="338"/>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row>
    <row r="920" spans="1:26" x14ac:dyDescent="0.2">
      <c r="A920" s="338"/>
      <c r="B920" s="338"/>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row>
    <row r="921" spans="1:26" x14ac:dyDescent="0.2">
      <c r="A921" s="338"/>
      <c r="B921" s="338"/>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row>
    <row r="922" spans="1:26" x14ac:dyDescent="0.2">
      <c r="A922" s="338"/>
      <c r="B922" s="338"/>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row>
    <row r="923" spans="1:26" x14ac:dyDescent="0.2">
      <c r="A923" s="338"/>
      <c r="B923" s="338"/>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row>
    <row r="924" spans="1:26" x14ac:dyDescent="0.2">
      <c r="A924" s="338"/>
      <c r="B924" s="338"/>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row>
    <row r="925" spans="1:26" x14ac:dyDescent="0.2">
      <c r="A925" s="338"/>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row>
    <row r="926" spans="1:26" x14ac:dyDescent="0.2">
      <c r="A926" s="338"/>
      <c r="B926" s="338"/>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row>
    <row r="927" spans="1:26" x14ac:dyDescent="0.2">
      <c r="A927" s="338"/>
      <c r="B927" s="338"/>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row>
    <row r="928" spans="1:26" x14ac:dyDescent="0.2">
      <c r="A928" s="338"/>
      <c r="B928" s="338"/>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row>
    <row r="929" spans="1:26" x14ac:dyDescent="0.2">
      <c r="A929" s="338"/>
      <c r="B929" s="338"/>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row>
    <row r="930" spans="1:26" x14ac:dyDescent="0.2">
      <c r="A930" s="338"/>
      <c r="B930" s="338"/>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row>
    <row r="931" spans="1:26" x14ac:dyDescent="0.2">
      <c r="A931" s="338"/>
      <c r="B931" s="338"/>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row>
    <row r="932" spans="1:26" x14ac:dyDescent="0.2">
      <c r="A932" s="338"/>
      <c r="B932" s="338"/>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row>
    <row r="933" spans="1:26" x14ac:dyDescent="0.2">
      <c r="A933" s="338"/>
      <c r="B933" s="338"/>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row>
    <row r="934" spans="1:26" x14ac:dyDescent="0.2">
      <c r="A934" s="338"/>
      <c r="B934" s="338"/>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row>
    <row r="935" spans="1:26" x14ac:dyDescent="0.2">
      <c r="A935" s="338"/>
      <c r="B935" s="338"/>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row>
    <row r="936" spans="1:26" x14ac:dyDescent="0.2">
      <c r="A936" s="338"/>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row>
    <row r="937" spans="1:26" x14ac:dyDescent="0.2">
      <c r="A937" s="338"/>
      <c r="B937" s="338"/>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row>
    <row r="938" spans="1:26" x14ac:dyDescent="0.2">
      <c r="A938" s="338"/>
      <c r="B938" s="338"/>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row>
    <row r="939" spans="1:26" x14ac:dyDescent="0.2">
      <c r="A939" s="338"/>
      <c r="B939" s="338"/>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row>
    <row r="940" spans="1:26" x14ac:dyDescent="0.2">
      <c r="A940" s="338"/>
      <c r="B940" s="338"/>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row>
    <row r="941" spans="1:26" x14ac:dyDescent="0.2">
      <c r="A941" s="338"/>
      <c r="B941" s="338"/>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row>
    <row r="942" spans="1:26" x14ac:dyDescent="0.2">
      <c r="A942" s="338"/>
      <c r="B942" s="338"/>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row>
    <row r="943" spans="1:26" x14ac:dyDescent="0.2">
      <c r="A943" s="338"/>
      <c r="B943" s="338"/>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row>
    <row r="944" spans="1:26" x14ac:dyDescent="0.2">
      <c r="A944" s="338"/>
      <c r="B944" s="338"/>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row>
    <row r="945" spans="1:26" x14ac:dyDescent="0.2">
      <c r="A945" s="338"/>
      <c r="B945" s="338"/>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row>
    <row r="946" spans="1:26" x14ac:dyDescent="0.2">
      <c r="A946" s="338"/>
      <c r="B946" s="338"/>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row>
    <row r="947" spans="1:26" x14ac:dyDescent="0.2">
      <c r="A947" s="338"/>
      <c r="B947" s="338"/>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row>
    <row r="948" spans="1:26" x14ac:dyDescent="0.2">
      <c r="A948" s="338"/>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row>
    <row r="949" spans="1:26" x14ac:dyDescent="0.2">
      <c r="A949" s="338"/>
      <c r="B949" s="338"/>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row>
    <row r="950" spans="1:26" x14ac:dyDescent="0.2">
      <c r="A950" s="338"/>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row>
    <row r="951" spans="1:26" x14ac:dyDescent="0.2">
      <c r="A951" s="338"/>
      <c r="B951" s="338"/>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row>
    <row r="952" spans="1:26" x14ac:dyDescent="0.2">
      <c r="A952" s="338"/>
      <c r="B952" s="338"/>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row>
    <row r="953" spans="1:26" x14ac:dyDescent="0.2">
      <c r="A953" s="338"/>
      <c r="B953" s="338"/>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row>
    <row r="954" spans="1:26" x14ac:dyDescent="0.2">
      <c r="A954" s="338"/>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row>
    <row r="955" spans="1:26" x14ac:dyDescent="0.2">
      <c r="A955" s="338"/>
      <c r="B955" s="338"/>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row>
    <row r="956" spans="1:26" x14ac:dyDescent="0.2">
      <c r="A956" s="338"/>
      <c r="B956" s="338"/>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row>
    <row r="957" spans="1:26" x14ac:dyDescent="0.2">
      <c r="A957" s="338"/>
      <c r="B957" s="338"/>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row>
    <row r="958" spans="1:26" x14ac:dyDescent="0.2">
      <c r="A958" s="338"/>
      <c r="B958" s="338"/>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row>
    <row r="959" spans="1:26" x14ac:dyDescent="0.2">
      <c r="A959" s="338"/>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row>
    <row r="960" spans="1:26" x14ac:dyDescent="0.2">
      <c r="A960" s="338"/>
      <c r="B960" s="338"/>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row>
    <row r="961" spans="1:26" x14ac:dyDescent="0.2">
      <c r="A961" s="338"/>
      <c r="B961" s="338"/>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c r="Y961" s="338"/>
      <c r="Z961" s="338"/>
    </row>
    <row r="962" spans="1:26" x14ac:dyDescent="0.2">
      <c r="A962" s="338"/>
      <c r="B962" s="338"/>
      <c r="C962" s="338"/>
      <c r="D962" s="338"/>
      <c r="E962" s="338"/>
      <c r="F962" s="338"/>
      <c r="G962" s="338"/>
      <c r="H962" s="338"/>
      <c r="I962" s="338"/>
      <c r="J962" s="338"/>
      <c r="K962" s="338"/>
      <c r="L962" s="338"/>
      <c r="M962" s="338"/>
      <c r="N962" s="338"/>
      <c r="O962" s="338"/>
      <c r="P962" s="338"/>
      <c r="Q962" s="338"/>
      <c r="R962" s="338"/>
      <c r="S962" s="338"/>
      <c r="T962" s="338"/>
      <c r="U962" s="338"/>
      <c r="V962" s="338"/>
      <c r="W962" s="338"/>
      <c r="X962" s="338"/>
      <c r="Y962" s="338"/>
      <c r="Z962" s="338"/>
    </row>
    <row r="963" spans="1:26" x14ac:dyDescent="0.2">
      <c r="A963" s="338"/>
      <c r="B963" s="338"/>
      <c r="C963" s="338"/>
      <c r="D963" s="338"/>
      <c r="E963" s="338"/>
      <c r="F963" s="338"/>
      <c r="G963" s="338"/>
      <c r="H963" s="338"/>
      <c r="I963" s="338"/>
      <c r="J963" s="338"/>
      <c r="K963" s="338"/>
      <c r="L963" s="338"/>
      <c r="M963" s="338"/>
      <c r="N963" s="338"/>
      <c r="O963" s="338"/>
      <c r="P963" s="338"/>
      <c r="Q963" s="338"/>
      <c r="R963" s="338"/>
      <c r="S963" s="338"/>
      <c r="T963" s="338"/>
      <c r="U963" s="338"/>
      <c r="V963" s="338"/>
      <c r="W963" s="338"/>
      <c r="X963" s="338"/>
      <c r="Y963" s="338"/>
      <c r="Z963" s="338"/>
    </row>
    <row r="964" spans="1:26" x14ac:dyDescent="0.2">
      <c r="A964" s="338"/>
      <c r="B964" s="338"/>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c r="Y964" s="338"/>
      <c r="Z964" s="338"/>
    </row>
    <row r="965" spans="1:26" x14ac:dyDescent="0.2">
      <c r="A965" s="338"/>
      <c r="B965" s="338"/>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c r="Y965" s="338"/>
      <c r="Z965" s="338"/>
    </row>
    <row r="966" spans="1:26" x14ac:dyDescent="0.2">
      <c r="A966" s="338"/>
      <c r="B966" s="338"/>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c r="Y966" s="338"/>
      <c r="Z966" s="338"/>
    </row>
    <row r="967" spans="1:26" x14ac:dyDescent="0.2">
      <c r="A967" s="338"/>
      <c r="B967" s="338"/>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c r="Y967" s="338"/>
      <c r="Z967" s="338"/>
    </row>
    <row r="968" spans="1:26" x14ac:dyDescent="0.2">
      <c r="A968" s="338"/>
      <c r="B968" s="338"/>
      <c r="C968" s="338"/>
      <c r="D968" s="338"/>
      <c r="E968" s="338"/>
      <c r="F968" s="338"/>
      <c r="G968" s="338"/>
      <c r="H968" s="338"/>
      <c r="I968" s="338"/>
      <c r="J968" s="338"/>
      <c r="K968" s="338"/>
      <c r="L968" s="338"/>
      <c r="M968" s="338"/>
      <c r="N968" s="338"/>
      <c r="O968" s="338"/>
      <c r="P968" s="338"/>
      <c r="Q968" s="338"/>
      <c r="R968" s="338"/>
      <c r="S968" s="338"/>
      <c r="T968" s="338"/>
      <c r="U968" s="338"/>
      <c r="V968" s="338"/>
      <c r="W968" s="338"/>
      <c r="X968" s="338"/>
      <c r="Y968" s="338"/>
      <c r="Z968" s="338"/>
    </row>
    <row r="969" spans="1:26" x14ac:dyDescent="0.2">
      <c r="A969" s="338"/>
      <c r="B969" s="338"/>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338"/>
    </row>
    <row r="970" spans="1:26" x14ac:dyDescent="0.2">
      <c r="A970" s="338"/>
      <c r="B970" s="338"/>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c r="Y970" s="338"/>
      <c r="Z970" s="338"/>
    </row>
    <row r="971" spans="1:26" x14ac:dyDescent="0.2">
      <c r="A971" s="338"/>
      <c r="B971" s="338"/>
      <c r="C971" s="338"/>
      <c r="D971" s="338"/>
      <c r="E971" s="338"/>
      <c r="F971" s="338"/>
      <c r="G971" s="338"/>
      <c r="H971" s="338"/>
      <c r="I971" s="338"/>
      <c r="J971" s="338"/>
      <c r="K971" s="338"/>
      <c r="L971" s="338"/>
      <c r="M971" s="338"/>
      <c r="N971" s="338"/>
      <c r="O971" s="338"/>
      <c r="P971" s="338"/>
      <c r="Q971" s="338"/>
      <c r="R971" s="338"/>
      <c r="S971" s="338"/>
      <c r="T971" s="338"/>
      <c r="U971" s="338"/>
      <c r="V971" s="338"/>
      <c r="W971" s="338"/>
      <c r="X971" s="338"/>
      <c r="Y971" s="338"/>
      <c r="Z971" s="338"/>
    </row>
    <row r="972" spans="1:26" x14ac:dyDescent="0.2">
      <c r="A972" s="338"/>
      <c r="B972" s="338"/>
      <c r="C972" s="338"/>
      <c r="D972" s="338"/>
      <c r="E972" s="338"/>
      <c r="F972" s="338"/>
      <c r="G972" s="338"/>
      <c r="H972" s="338"/>
      <c r="I972" s="338"/>
      <c r="J972" s="338"/>
      <c r="K972" s="338"/>
      <c r="L972" s="338"/>
      <c r="M972" s="338"/>
      <c r="N972" s="338"/>
      <c r="O972" s="338"/>
      <c r="P972" s="338"/>
      <c r="Q972" s="338"/>
      <c r="R972" s="338"/>
      <c r="S972" s="338"/>
      <c r="T972" s="338"/>
      <c r="U972" s="338"/>
      <c r="V972" s="338"/>
      <c r="W972" s="338"/>
      <c r="X972" s="338"/>
      <c r="Y972" s="338"/>
      <c r="Z972" s="338"/>
    </row>
    <row r="973" spans="1:26" x14ac:dyDescent="0.2">
      <c r="A973" s="338"/>
      <c r="B973" s="338"/>
      <c r="C973" s="338"/>
      <c r="D973" s="338"/>
      <c r="E973" s="338"/>
      <c r="F973" s="338"/>
      <c r="G973" s="338"/>
      <c r="H973" s="338"/>
      <c r="I973" s="338"/>
      <c r="J973" s="338"/>
      <c r="K973" s="338"/>
      <c r="L973" s="338"/>
      <c r="M973" s="338"/>
      <c r="N973" s="338"/>
      <c r="O973" s="338"/>
      <c r="P973" s="338"/>
      <c r="Q973" s="338"/>
      <c r="R973" s="338"/>
      <c r="S973" s="338"/>
      <c r="T973" s="338"/>
      <c r="U973" s="338"/>
      <c r="V973" s="338"/>
      <c r="W973" s="338"/>
      <c r="X973" s="338"/>
      <c r="Y973" s="338"/>
      <c r="Z973" s="338"/>
    </row>
    <row r="974" spans="1:26" x14ac:dyDescent="0.2">
      <c r="A974" s="338"/>
      <c r="B974" s="338"/>
      <c r="C974" s="338"/>
      <c r="D974" s="338"/>
      <c r="E974" s="338"/>
      <c r="F974" s="338"/>
      <c r="G974" s="338"/>
      <c r="H974" s="338"/>
      <c r="I974" s="338"/>
      <c r="J974" s="338"/>
      <c r="K974" s="338"/>
      <c r="L974" s="338"/>
      <c r="M974" s="338"/>
      <c r="N974" s="338"/>
      <c r="O974" s="338"/>
      <c r="P974" s="338"/>
      <c r="Q974" s="338"/>
      <c r="R974" s="338"/>
      <c r="S974" s="338"/>
      <c r="T974" s="338"/>
      <c r="U974" s="338"/>
      <c r="V974" s="338"/>
      <c r="W974" s="338"/>
      <c r="X974" s="338"/>
      <c r="Y974" s="338"/>
      <c r="Z974" s="338"/>
    </row>
    <row r="975" spans="1:26" x14ac:dyDescent="0.2">
      <c r="A975" s="338"/>
      <c r="B975" s="338"/>
      <c r="C975" s="338"/>
      <c r="D975" s="338"/>
      <c r="E975" s="338"/>
      <c r="F975" s="338"/>
      <c r="G975" s="338"/>
      <c r="H975" s="338"/>
      <c r="I975" s="338"/>
      <c r="J975" s="338"/>
      <c r="K975" s="338"/>
      <c r="L975" s="338"/>
      <c r="M975" s="338"/>
      <c r="N975" s="338"/>
      <c r="O975" s="338"/>
      <c r="P975" s="338"/>
      <c r="Q975" s="338"/>
      <c r="R975" s="338"/>
      <c r="S975" s="338"/>
      <c r="T975" s="338"/>
      <c r="U975" s="338"/>
      <c r="V975" s="338"/>
      <c r="W975" s="338"/>
      <c r="X975" s="338"/>
      <c r="Y975" s="338"/>
      <c r="Z975" s="338"/>
    </row>
    <row r="976" spans="1:26" x14ac:dyDescent="0.2">
      <c r="A976" s="338"/>
      <c r="B976" s="338"/>
      <c r="C976" s="338"/>
      <c r="D976" s="338"/>
      <c r="E976" s="338"/>
      <c r="F976" s="338"/>
      <c r="G976" s="338"/>
      <c r="H976" s="338"/>
      <c r="I976" s="338"/>
      <c r="J976" s="338"/>
      <c r="K976" s="338"/>
      <c r="L976" s="338"/>
      <c r="M976" s="338"/>
      <c r="N976" s="338"/>
      <c r="O976" s="338"/>
      <c r="P976" s="338"/>
      <c r="Q976" s="338"/>
      <c r="R976" s="338"/>
      <c r="S976" s="338"/>
      <c r="T976" s="338"/>
      <c r="U976" s="338"/>
      <c r="V976" s="338"/>
      <c r="W976" s="338"/>
      <c r="X976" s="338"/>
      <c r="Y976" s="338"/>
      <c r="Z976" s="338"/>
    </row>
    <row r="977" spans="1:26" x14ac:dyDescent="0.2">
      <c r="A977" s="338"/>
      <c r="B977" s="338"/>
      <c r="C977" s="338"/>
      <c r="D977" s="338"/>
      <c r="E977" s="338"/>
      <c r="F977" s="338"/>
      <c r="G977" s="338"/>
      <c r="H977" s="338"/>
      <c r="I977" s="338"/>
      <c r="J977" s="338"/>
      <c r="K977" s="338"/>
      <c r="L977" s="338"/>
      <c r="M977" s="338"/>
      <c r="N977" s="338"/>
      <c r="O977" s="338"/>
      <c r="P977" s="338"/>
      <c r="Q977" s="338"/>
      <c r="R977" s="338"/>
      <c r="S977" s="338"/>
      <c r="T977" s="338"/>
      <c r="U977" s="338"/>
      <c r="V977" s="338"/>
      <c r="W977" s="338"/>
      <c r="X977" s="338"/>
      <c r="Y977" s="338"/>
      <c r="Z977" s="338"/>
    </row>
    <row r="978" spans="1:26" x14ac:dyDescent="0.2">
      <c r="A978" s="338"/>
      <c r="B978" s="338"/>
      <c r="C978" s="338"/>
      <c r="D978" s="338"/>
      <c r="E978" s="338"/>
      <c r="F978" s="338"/>
      <c r="G978" s="338"/>
      <c r="H978" s="338"/>
      <c r="I978" s="338"/>
      <c r="J978" s="338"/>
      <c r="K978" s="338"/>
      <c r="L978" s="338"/>
      <c r="M978" s="338"/>
      <c r="N978" s="338"/>
      <c r="O978" s="338"/>
      <c r="P978" s="338"/>
      <c r="Q978" s="338"/>
      <c r="R978" s="338"/>
      <c r="S978" s="338"/>
      <c r="T978" s="338"/>
      <c r="U978" s="338"/>
      <c r="V978" s="338"/>
      <c r="W978" s="338"/>
      <c r="X978" s="338"/>
      <c r="Y978" s="338"/>
      <c r="Z978" s="338"/>
    </row>
    <row r="979" spans="1:26" x14ac:dyDescent="0.2">
      <c r="A979" s="338"/>
      <c r="B979" s="338"/>
      <c r="C979" s="338"/>
      <c r="D979" s="338"/>
      <c r="E979" s="338"/>
      <c r="F979" s="338"/>
      <c r="G979" s="338"/>
      <c r="H979" s="338"/>
      <c r="I979" s="338"/>
      <c r="J979" s="338"/>
      <c r="K979" s="338"/>
      <c r="L979" s="338"/>
      <c r="M979" s="338"/>
      <c r="N979" s="338"/>
      <c r="O979" s="338"/>
      <c r="P979" s="338"/>
      <c r="Q979" s="338"/>
      <c r="R979" s="338"/>
      <c r="S979" s="338"/>
      <c r="T979" s="338"/>
      <c r="U979" s="338"/>
      <c r="V979" s="338"/>
      <c r="W979" s="338"/>
      <c r="X979" s="338"/>
      <c r="Y979" s="338"/>
      <c r="Z979" s="338"/>
    </row>
    <row r="980" spans="1:26" x14ac:dyDescent="0.2">
      <c r="A980" s="338"/>
      <c r="B980" s="338"/>
      <c r="C980" s="338"/>
      <c r="D980" s="338"/>
      <c r="E980" s="338"/>
      <c r="F980" s="338"/>
      <c r="G980" s="338"/>
      <c r="H980" s="338"/>
      <c r="I980" s="338"/>
      <c r="J980" s="338"/>
      <c r="K980" s="338"/>
      <c r="L980" s="338"/>
      <c r="M980" s="338"/>
      <c r="N980" s="338"/>
      <c r="O980" s="338"/>
      <c r="P980" s="338"/>
      <c r="Q980" s="338"/>
      <c r="R980" s="338"/>
      <c r="S980" s="338"/>
      <c r="T980" s="338"/>
      <c r="U980" s="338"/>
      <c r="V980" s="338"/>
      <c r="W980" s="338"/>
      <c r="X980" s="338"/>
      <c r="Y980" s="338"/>
      <c r="Z980" s="338"/>
    </row>
    <row r="981" spans="1:26" x14ac:dyDescent="0.2">
      <c r="A981" s="338"/>
      <c r="B981" s="338"/>
      <c r="C981" s="338"/>
      <c r="D981" s="338"/>
      <c r="E981" s="338"/>
      <c r="F981" s="338"/>
      <c r="G981" s="338"/>
      <c r="H981" s="338"/>
      <c r="I981" s="338"/>
      <c r="J981" s="338"/>
      <c r="K981" s="338"/>
      <c r="L981" s="338"/>
      <c r="M981" s="338"/>
      <c r="N981" s="338"/>
      <c r="O981" s="338"/>
      <c r="P981" s="338"/>
      <c r="Q981" s="338"/>
      <c r="R981" s="338"/>
      <c r="S981" s="338"/>
      <c r="T981" s="338"/>
      <c r="U981" s="338"/>
      <c r="V981" s="338"/>
      <c r="W981" s="338"/>
      <c r="X981" s="338"/>
      <c r="Y981" s="338"/>
      <c r="Z981" s="338"/>
    </row>
    <row r="982" spans="1:26" x14ac:dyDescent="0.2">
      <c r="A982" s="338"/>
      <c r="B982" s="338"/>
      <c r="C982" s="338"/>
      <c r="D982" s="338"/>
      <c r="E982" s="338"/>
      <c r="F982" s="338"/>
      <c r="G982" s="338"/>
      <c r="H982" s="338"/>
      <c r="I982" s="338"/>
      <c r="J982" s="338"/>
      <c r="K982" s="338"/>
      <c r="L982" s="338"/>
      <c r="M982" s="338"/>
      <c r="N982" s="338"/>
      <c r="O982" s="338"/>
      <c r="P982" s="338"/>
      <c r="Q982" s="338"/>
      <c r="R982" s="338"/>
      <c r="S982" s="338"/>
      <c r="T982" s="338"/>
      <c r="U982" s="338"/>
      <c r="V982" s="338"/>
      <c r="W982" s="338"/>
      <c r="X982" s="338"/>
      <c r="Y982" s="338"/>
      <c r="Z982" s="338"/>
    </row>
    <row r="983" spans="1:26" x14ac:dyDescent="0.2">
      <c r="A983" s="338"/>
      <c r="B983" s="338"/>
      <c r="C983" s="338"/>
      <c r="D983" s="338"/>
      <c r="E983" s="338"/>
      <c r="F983" s="338"/>
      <c r="G983" s="338"/>
      <c r="H983" s="338"/>
      <c r="I983" s="338"/>
      <c r="J983" s="338"/>
      <c r="K983" s="338"/>
      <c r="L983" s="338"/>
      <c r="M983" s="338"/>
      <c r="N983" s="338"/>
      <c r="O983" s="338"/>
      <c r="P983" s="338"/>
      <c r="Q983" s="338"/>
      <c r="R983" s="338"/>
      <c r="S983" s="338"/>
      <c r="T983" s="338"/>
      <c r="U983" s="338"/>
      <c r="V983" s="338"/>
      <c r="W983" s="338"/>
      <c r="X983" s="338"/>
      <c r="Y983" s="338"/>
      <c r="Z983" s="338"/>
    </row>
    <row r="984" spans="1:26" x14ac:dyDescent="0.2">
      <c r="A984" s="338"/>
      <c r="B984" s="338"/>
      <c r="C984" s="338"/>
      <c r="D984" s="338"/>
      <c r="E984" s="338"/>
      <c r="F984" s="338"/>
      <c r="G984" s="338"/>
      <c r="H984" s="338"/>
      <c r="I984" s="338"/>
      <c r="J984" s="338"/>
      <c r="K984" s="338"/>
      <c r="L984" s="338"/>
      <c r="M984" s="338"/>
      <c r="N984" s="338"/>
      <c r="O984" s="338"/>
      <c r="P984" s="338"/>
      <c r="Q984" s="338"/>
      <c r="R984" s="338"/>
      <c r="S984" s="338"/>
      <c r="T984" s="338"/>
      <c r="U984" s="338"/>
      <c r="V984" s="338"/>
      <c r="W984" s="338"/>
      <c r="X984" s="338"/>
      <c r="Y984" s="338"/>
      <c r="Z984" s="338"/>
    </row>
    <row r="985" spans="1:26" x14ac:dyDescent="0.2">
      <c r="A985" s="338"/>
      <c r="B985" s="338"/>
      <c r="C985" s="338"/>
      <c r="D985" s="338"/>
      <c r="E985" s="338"/>
      <c r="F985" s="338"/>
      <c r="G985" s="338"/>
      <c r="H985" s="338"/>
      <c r="I985" s="338"/>
      <c r="J985" s="338"/>
      <c r="K985" s="338"/>
      <c r="L985" s="338"/>
      <c r="M985" s="338"/>
      <c r="N985" s="338"/>
      <c r="O985" s="338"/>
      <c r="P985" s="338"/>
      <c r="Q985" s="338"/>
      <c r="R985" s="338"/>
      <c r="S985" s="338"/>
      <c r="T985" s="338"/>
      <c r="U985" s="338"/>
      <c r="V985" s="338"/>
      <c r="W985" s="338"/>
      <c r="X985" s="338"/>
      <c r="Y985" s="338"/>
      <c r="Z985" s="338"/>
    </row>
    <row r="986" spans="1:26" x14ac:dyDescent="0.2">
      <c r="A986" s="338"/>
      <c r="B986" s="338"/>
      <c r="C986" s="338"/>
      <c r="D986" s="338"/>
      <c r="E986" s="338"/>
      <c r="F986" s="338"/>
      <c r="G986" s="338"/>
      <c r="H986" s="338"/>
      <c r="I986" s="338"/>
      <c r="J986" s="338"/>
      <c r="K986" s="338"/>
      <c r="L986" s="338"/>
      <c r="M986" s="338"/>
      <c r="N986" s="338"/>
      <c r="O986" s="338"/>
      <c r="P986" s="338"/>
      <c r="Q986" s="338"/>
      <c r="R986" s="338"/>
      <c r="S986" s="338"/>
      <c r="T986" s="338"/>
      <c r="U986" s="338"/>
      <c r="V986" s="338"/>
      <c r="W986" s="338"/>
      <c r="X986" s="338"/>
      <c r="Y986" s="338"/>
      <c r="Z986" s="338"/>
    </row>
    <row r="987" spans="1:26" x14ac:dyDescent="0.2">
      <c r="A987" s="338"/>
      <c r="B987" s="338"/>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row>
    <row r="988" spans="1:26" x14ac:dyDescent="0.2">
      <c r="A988" s="338"/>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row>
    <row r="989" spans="1:26" x14ac:dyDescent="0.2">
      <c r="A989" s="338"/>
      <c r="B989" s="338"/>
      <c r="C989" s="338"/>
      <c r="D989" s="338"/>
      <c r="E989" s="338"/>
      <c r="F989" s="338"/>
      <c r="G989" s="338"/>
      <c r="H989" s="338"/>
      <c r="I989" s="338"/>
      <c r="J989" s="338"/>
      <c r="K989" s="338"/>
      <c r="L989" s="338"/>
      <c r="M989" s="338"/>
      <c r="N989" s="338"/>
      <c r="O989" s="338"/>
      <c r="P989" s="338"/>
      <c r="Q989" s="338"/>
      <c r="R989" s="338"/>
      <c r="S989" s="338"/>
      <c r="T989" s="338"/>
      <c r="U989" s="338"/>
      <c r="V989" s="338"/>
      <c r="W989" s="338"/>
      <c r="X989" s="338"/>
      <c r="Y989" s="338"/>
      <c r="Z989" s="338"/>
    </row>
    <row r="990" spans="1:26" x14ac:dyDescent="0.2">
      <c r="A990" s="338"/>
      <c r="B990" s="338"/>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c r="Y990" s="338"/>
      <c r="Z990" s="338"/>
    </row>
    <row r="991" spans="1:26" x14ac:dyDescent="0.2">
      <c r="A991" s="338"/>
      <c r="B991" s="338"/>
      <c r="C991" s="338"/>
      <c r="D991" s="338"/>
      <c r="E991" s="338"/>
      <c r="F991" s="338"/>
      <c r="G991" s="338"/>
      <c r="H991" s="338"/>
      <c r="I991" s="338"/>
      <c r="J991" s="338"/>
      <c r="K991" s="338"/>
      <c r="L991" s="338"/>
      <c r="M991" s="338"/>
      <c r="N991" s="338"/>
      <c r="O991" s="338"/>
      <c r="P991" s="338"/>
      <c r="Q991" s="338"/>
      <c r="R991" s="338"/>
      <c r="S991" s="338"/>
      <c r="T991" s="338"/>
      <c r="U991" s="338"/>
      <c r="V991" s="338"/>
      <c r="W991" s="338"/>
      <c r="X991" s="338"/>
      <c r="Y991" s="338"/>
      <c r="Z991" s="338"/>
    </row>
    <row r="992" spans="1:26" x14ac:dyDescent="0.2">
      <c r="A992" s="338"/>
      <c r="B992" s="338"/>
      <c r="C992" s="338"/>
      <c r="D992" s="338"/>
      <c r="E992" s="338"/>
      <c r="F992" s="338"/>
      <c r="G992" s="338"/>
      <c r="H992" s="338"/>
      <c r="I992" s="338"/>
      <c r="J992" s="338"/>
      <c r="K992" s="338"/>
      <c r="L992" s="338"/>
      <c r="M992" s="338"/>
      <c r="N992" s="338"/>
      <c r="O992" s="338"/>
      <c r="P992" s="338"/>
      <c r="Q992" s="338"/>
      <c r="R992" s="338"/>
      <c r="S992" s="338"/>
      <c r="T992" s="338"/>
      <c r="U992" s="338"/>
      <c r="V992" s="338"/>
      <c r="W992" s="338"/>
      <c r="X992" s="338"/>
      <c r="Y992" s="338"/>
      <c r="Z992" s="338"/>
    </row>
    <row r="993" spans="1:26" x14ac:dyDescent="0.2">
      <c r="A993" s="338"/>
      <c r="B993" s="338"/>
      <c r="C993" s="338"/>
      <c r="D993" s="338"/>
      <c r="E993" s="338"/>
      <c r="F993" s="338"/>
      <c r="G993" s="338"/>
      <c r="H993" s="338"/>
      <c r="I993" s="338"/>
      <c r="J993" s="338"/>
      <c r="K993" s="338"/>
      <c r="L993" s="338"/>
      <c r="M993" s="338"/>
      <c r="N993" s="338"/>
      <c r="O993" s="338"/>
      <c r="P993" s="338"/>
      <c r="Q993" s="338"/>
      <c r="R993" s="338"/>
      <c r="S993" s="338"/>
      <c r="T993" s="338"/>
      <c r="U993" s="338"/>
      <c r="V993" s="338"/>
      <c r="W993" s="338"/>
      <c r="X993" s="338"/>
      <c r="Y993" s="338"/>
      <c r="Z993" s="338"/>
    </row>
    <row r="994" spans="1:26" x14ac:dyDescent="0.2">
      <c r="A994" s="338"/>
      <c r="B994" s="338"/>
      <c r="C994" s="338"/>
      <c r="D994" s="338"/>
      <c r="E994" s="338"/>
      <c r="F994" s="338"/>
      <c r="G994" s="338"/>
      <c r="H994" s="338"/>
      <c r="I994" s="338"/>
      <c r="J994" s="338"/>
      <c r="K994" s="338"/>
      <c r="L994" s="338"/>
      <c r="M994" s="338"/>
      <c r="N994" s="338"/>
      <c r="O994" s="338"/>
      <c r="P994" s="338"/>
      <c r="Q994" s="338"/>
      <c r="R994" s="338"/>
      <c r="S994" s="338"/>
      <c r="T994" s="338"/>
      <c r="U994" s="338"/>
      <c r="V994" s="338"/>
      <c r="W994" s="338"/>
      <c r="X994" s="338"/>
      <c r="Y994" s="338"/>
      <c r="Z994" s="338"/>
    </row>
    <row r="995" spans="1:26" x14ac:dyDescent="0.2">
      <c r="A995" s="338"/>
      <c r="B995" s="338"/>
      <c r="C995" s="338"/>
      <c r="D995" s="338"/>
      <c r="E995" s="338"/>
      <c r="F995" s="338"/>
      <c r="G995" s="338"/>
      <c r="H995" s="338"/>
      <c r="I995" s="338"/>
      <c r="J995" s="338"/>
      <c r="K995" s="338"/>
      <c r="L995" s="338"/>
      <c r="M995" s="338"/>
      <c r="N995" s="338"/>
      <c r="O995" s="338"/>
      <c r="P995" s="338"/>
      <c r="Q995" s="338"/>
      <c r="R995" s="338"/>
      <c r="S995" s="338"/>
      <c r="T995" s="338"/>
      <c r="U995" s="338"/>
      <c r="V995" s="338"/>
      <c r="W995" s="338"/>
      <c r="X995" s="338"/>
      <c r="Y995" s="338"/>
      <c r="Z995" s="338"/>
    </row>
    <row r="996" spans="1:26" x14ac:dyDescent="0.2">
      <c r="A996" s="338"/>
      <c r="B996" s="338"/>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c r="Y996" s="338"/>
      <c r="Z996" s="338"/>
    </row>
    <row r="997" spans="1:26" x14ac:dyDescent="0.2">
      <c r="A997" s="338"/>
      <c r="B997" s="338"/>
      <c r="C997" s="338"/>
      <c r="D997" s="338"/>
      <c r="E997" s="338"/>
      <c r="F997" s="338"/>
      <c r="G997" s="338"/>
      <c r="H997" s="338"/>
      <c r="I997" s="338"/>
      <c r="J997" s="338"/>
      <c r="K997" s="338"/>
      <c r="L997" s="338"/>
      <c r="M997" s="338"/>
      <c r="N997" s="338"/>
      <c r="O997" s="338"/>
      <c r="P997" s="338"/>
      <c r="Q997" s="338"/>
      <c r="R997" s="338"/>
      <c r="S997" s="338"/>
      <c r="T997" s="338"/>
      <c r="U997" s="338"/>
      <c r="V997" s="338"/>
      <c r="W997" s="338"/>
      <c r="X997" s="338"/>
      <c r="Y997" s="338"/>
      <c r="Z997" s="338"/>
    </row>
    <row r="998" spans="1:26" x14ac:dyDescent="0.2">
      <c r="A998" s="338"/>
      <c r="B998" s="338"/>
      <c r="C998" s="338"/>
      <c r="D998" s="338"/>
      <c r="E998" s="338"/>
      <c r="F998" s="338"/>
      <c r="G998" s="338"/>
      <c r="H998" s="338"/>
      <c r="I998" s="338"/>
      <c r="J998" s="338"/>
      <c r="K998" s="338"/>
      <c r="L998" s="338"/>
      <c r="M998" s="338"/>
      <c r="N998" s="338"/>
      <c r="O998" s="338"/>
      <c r="P998" s="338"/>
      <c r="Q998" s="338"/>
      <c r="R998" s="338"/>
      <c r="S998" s="338"/>
      <c r="T998" s="338"/>
      <c r="U998" s="338"/>
      <c r="V998" s="338"/>
      <c r="W998" s="338"/>
      <c r="X998" s="338"/>
      <c r="Y998" s="338"/>
      <c r="Z998" s="338"/>
    </row>
    <row r="999" spans="1:26" x14ac:dyDescent="0.2">
      <c r="A999" s="338"/>
      <c r="B999" s="338"/>
      <c r="C999" s="338"/>
      <c r="D999" s="338"/>
      <c r="E999" s="338"/>
      <c r="F999" s="338"/>
      <c r="G999" s="338"/>
      <c r="H999" s="338"/>
      <c r="I999" s="338"/>
      <c r="J999" s="338"/>
      <c r="K999" s="338"/>
      <c r="L999" s="338"/>
      <c r="M999" s="338"/>
      <c r="N999" s="338"/>
      <c r="O999" s="338"/>
      <c r="P999" s="338"/>
      <c r="Q999" s="338"/>
      <c r="R999" s="338"/>
      <c r="S999" s="338"/>
      <c r="T999" s="338"/>
      <c r="U999" s="338"/>
      <c r="V999" s="338"/>
      <c r="W999" s="338"/>
      <c r="X999" s="338"/>
      <c r="Y999" s="338"/>
      <c r="Z999" s="338"/>
    </row>
    <row r="1000" spans="1:26" x14ac:dyDescent="0.2">
      <c r="A1000" s="338"/>
      <c r="B1000" s="338"/>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row>
    <row r="1001" spans="1:26" x14ac:dyDescent="0.2">
      <c r="A1001" s="338"/>
      <c r="B1001" s="338"/>
      <c r="C1001" s="338"/>
      <c r="D1001" s="338"/>
      <c r="E1001" s="338"/>
      <c r="F1001" s="338"/>
      <c r="G1001" s="338"/>
      <c r="H1001" s="338"/>
      <c r="I1001" s="338"/>
      <c r="J1001" s="338"/>
      <c r="K1001" s="338"/>
      <c r="L1001" s="338"/>
      <c r="M1001" s="338"/>
      <c r="N1001" s="338"/>
      <c r="O1001" s="338"/>
      <c r="P1001" s="338"/>
      <c r="Q1001" s="338"/>
      <c r="R1001" s="338"/>
      <c r="S1001" s="338"/>
      <c r="T1001" s="338"/>
      <c r="U1001" s="338"/>
      <c r="V1001" s="338"/>
      <c r="W1001" s="338"/>
      <c r="X1001" s="338"/>
      <c r="Y1001" s="338"/>
      <c r="Z1001" s="338"/>
    </row>
    <row r="1002" spans="1:26" x14ac:dyDescent="0.2">
      <c r="A1002" s="338"/>
      <c r="B1002" s="338"/>
      <c r="C1002" s="338"/>
      <c r="D1002" s="338"/>
      <c r="E1002" s="338"/>
      <c r="F1002" s="338"/>
      <c r="G1002" s="338"/>
      <c r="H1002" s="338"/>
      <c r="I1002" s="338"/>
      <c r="J1002" s="338"/>
      <c r="K1002" s="338"/>
      <c r="L1002" s="338"/>
      <c r="M1002" s="338"/>
      <c r="N1002" s="338"/>
      <c r="O1002" s="338"/>
      <c r="P1002" s="338"/>
      <c r="Q1002" s="338"/>
      <c r="R1002" s="338"/>
      <c r="S1002" s="338"/>
      <c r="T1002" s="338"/>
      <c r="U1002" s="338"/>
      <c r="V1002" s="338"/>
      <c r="W1002" s="338"/>
      <c r="X1002" s="338"/>
      <c r="Y1002" s="338"/>
      <c r="Z1002" s="338"/>
    </row>
    <row r="1003" spans="1:26" x14ac:dyDescent="0.2">
      <c r="A1003" s="338"/>
      <c r="B1003" s="338"/>
      <c r="C1003" s="338"/>
      <c r="D1003" s="338"/>
      <c r="E1003" s="338"/>
      <c r="F1003" s="338"/>
      <c r="G1003" s="338"/>
      <c r="H1003" s="338"/>
      <c r="I1003" s="338"/>
      <c r="J1003" s="338"/>
      <c r="K1003" s="338"/>
      <c r="L1003" s="338"/>
      <c r="M1003" s="338"/>
      <c r="N1003" s="338"/>
      <c r="O1003" s="338"/>
      <c r="P1003" s="338"/>
      <c r="Q1003" s="338"/>
      <c r="R1003" s="338"/>
      <c r="S1003" s="338"/>
      <c r="T1003" s="338"/>
      <c r="U1003" s="338"/>
      <c r="V1003" s="338"/>
      <c r="W1003" s="338"/>
      <c r="X1003" s="338"/>
      <c r="Y1003" s="338"/>
      <c r="Z1003" s="338"/>
    </row>
  </sheetData>
  <mergeCells count="8">
    <mergeCell ref="A2:T2"/>
    <mergeCell ref="A3:T3"/>
    <mergeCell ref="A4:T4"/>
    <mergeCell ref="A6:A7"/>
    <mergeCell ref="B6:B7"/>
    <mergeCell ref="I6:N6"/>
    <mergeCell ref="O6:T6"/>
    <mergeCell ref="C6:H6"/>
  </mergeCells>
  <printOptions horizontalCentered="1"/>
  <pageMargins left="0.59055118110236227" right="0.59055118110236227" top="0.78740157480314965" bottom="0.59055118110236227" header="0.78740157480314965" footer="0.39370078740157483"/>
  <pageSetup paperSize="9" scale="69" fitToHeight="0" pageOrder="overThenDown" orientation="landscape" cellComments="atEnd"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71</vt:i4>
      </vt:variant>
    </vt:vector>
  </HeadingPairs>
  <TitlesOfParts>
    <vt:vector size="131" baseType="lpstr">
      <vt:lpstr>UP Factsheet</vt:lpstr>
      <vt:lpstr>AT-1</vt:lpstr>
      <vt:lpstr>AT-2-S1 BUDGET</vt:lpstr>
      <vt:lpstr>AT_2A_fundflow</vt:lpstr>
      <vt:lpstr>AT-3</vt:lpstr>
      <vt:lpstr>AT3A_Schools_PS</vt:lpstr>
      <vt:lpstr>AT3B_Schools_UPS</vt:lpstr>
      <vt:lpstr>AT3C_Schools_UPS</vt:lpstr>
      <vt:lpstr>AT4_enrolment vs availed_PY</vt:lpstr>
      <vt:lpstr>AT4A_enrolment vs availed_UPY</vt:lpstr>
      <vt:lpstr>AT-4B_Aadhaar_Enrollment</vt:lpstr>
      <vt:lpstr>T5_PLAN_vs_PRFM_PS</vt:lpstr>
      <vt:lpstr>T5A_PLAN_vs_PRFM_UPS</vt:lpstr>
      <vt:lpstr>T5B_PLAN_vs_PRFM_NCLP</vt:lpstr>
      <vt:lpstr>T6_FG_PS</vt:lpstr>
      <vt:lpstr>T6A_FG_UPS</vt:lpstr>
      <vt:lpstr>T6B_Pay_FG_FCI</vt:lpstr>
      <vt:lpstr>T7_CC_PS</vt:lpstr>
      <vt:lpstr>T7A_CC_UPS</vt:lpstr>
      <vt:lpstr>AT-8_Hon_CCH_Pry</vt:lpstr>
      <vt:lpstr>AT-8A_Hon_CCH_UPry</vt:lpstr>
      <vt:lpstr>AT9_TA</vt:lpstr>
      <vt:lpstr>AT-10_MME</vt:lpstr>
      <vt:lpstr>AT10A_Details_of_Meeting</vt:lpstr>
      <vt:lpstr>AT-10B_Social_Audit</vt:lpstr>
      <vt:lpstr>AT-10C_IEC_Activity</vt:lpstr>
      <vt:lpstr>AT-10D_Manpower</vt:lpstr>
      <vt:lpstr>AT-10E_Kitchen_Garden</vt:lpstr>
      <vt:lpstr>AT-10F_Drinking_Water_Facility</vt:lpstr>
      <vt:lpstr>AT11_KS Year wise</vt:lpstr>
      <vt:lpstr>AT11A_KS-District wise</vt:lpstr>
      <vt:lpstr>AT12_KD-New Yearwise</vt:lpstr>
      <vt:lpstr>AT12_KD-New-Districtwise</vt:lpstr>
      <vt:lpstr>AT12A_KD-Replace Yearwise</vt:lpstr>
      <vt:lpstr>AT12A_KD-Replace-Districtwise</vt:lpstr>
      <vt:lpstr>AT-13-Mode of cooking</vt:lpstr>
      <vt:lpstr>AT-14_Quality_Safety_Hygiene</vt:lpstr>
      <vt:lpstr>AT-14A_Testing_of_food</vt:lpstr>
      <vt:lpstr>AT-15_Tithi_Bhojan</vt:lpstr>
      <vt:lpstr>AT-16_MDM_Allowance_Paid</vt:lpstr>
      <vt:lpstr>AT-17_Coverage-RBSK </vt:lpstr>
      <vt:lpstr>AT18_Details_Community</vt:lpstr>
      <vt:lpstr>AT_19_Impl_Agency</vt:lpstr>
      <vt:lpstr>AT_20_CentralCookingagency </vt:lpstr>
      <vt:lpstr>AT-21_Cooks(CentralizedKitchen)</vt:lpstr>
      <vt:lpstr>AT-22_NGO_Information</vt:lpstr>
      <vt:lpstr>AT-23 MIS</vt:lpstr>
      <vt:lpstr>AT-23A_AMS</vt:lpstr>
      <vt:lpstr>AT-24</vt:lpstr>
      <vt:lpstr>AT-25_Grievance_Redressal</vt:lpstr>
      <vt:lpstr>AT26_NoWD_PS</vt:lpstr>
      <vt:lpstr>AT26A_NoWD_UPS</vt:lpstr>
      <vt:lpstr>AT27_Req_FG_Pry</vt:lpstr>
      <vt:lpstr>AT27A_Req_FG_UPry</vt:lpstr>
      <vt:lpstr>AT27B_Req_FG_NCLP</vt:lpstr>
      <vt:lpstr>AT_28_RqmtKitchen</vt:lpstr>
      <vt:lpstr>AT29_K_D</vt:lpstr>
      <vt:lpstr>AT-30_Cook-cum-Helper</vt:lpstr>
      <vt:lpstr>AT_31_Budget_provision</vt:lpstr>
      <vt:lpstr>AWP Online</vt:lpstr>
      <vt:lpstr>AT_28_RqmtKitchen!Print_Area</vt:lpstr>
      <vt:lpstr>'AT-10F_Drinking_Water_Facility'!Print_Area</vt:lpstr>
      <vt:lpstr>'AT12_KD-New Yearwise'!Print_Area</vt:lpstr>
      <vt:lpstr>'AT12A_KD-Replace Yearwise'!Print_Area</vt:lpstr>
      <vt:lpstr>'AT-15_Tithi_Bhojan'!Print_Area</vt:lpstr>
      <vt:lpstr>'AT-17_Coverage-RBSK '!Print_Area</vt:lpstr>
      <vt:lpstr>'AT-22_NGO_Information'!Print_Area</vt:lpstr>
      <vt:lpstr>'AT-24'!Print_Area</vt:lpstr>
      <vt:lpstr>AT27A_Req_FG_UPry!Print_Area</vt:lpstr>
      <vt:lpstr>AT27B_Req_FG_NCLP!Print_Area</vt:lpstr>
      <vt:lpstr>AT29_K_D!Print_Area</vt:lpstr>
      <vt:lpstr>'AT-3'!Print_Area</vt:lpstr>
      <vt:lpstr>'AT-30_Cook-cum-Helper'!Print_Area</vt:lpstr>
      <vt:lpstr>'AT-4B_Aadhaar_Enrollment'!Print_Area</vt:lpstr>
      <vt:lpstr>AT9_TA!Print_Area</vt:lpstr>
      <vt:lpstr>T5A_PLAN_vs_PRFM_UPS!Print_Area</vt:lpstr>
      <vt:lpstr>'UP Factsheet'!Print_Area</vt:lpstr>
      <vt:lpstr>AT_19_Impl_Agency!Print_Titles</vt:lpstr>
      <vt:lpstr>'AT_20_CentralCookingagency '!Print_Titles</vt:lpstr>
      <vt:lpstr>AT_28_RqmtKitchen!Print_Titles</vt:lpstr>
      <vt:lpstr>AT_31_Budget_provision!Print_Titles</vt:lpstr>
      <vt:lpstr>'AT-10_MME'!Print_Titles</vt:lpstr>
      <vt:lpstr>AT10A_Details_of_Meeting!Print_Titles</vt:lpstr>
      <vt:lpstr>'AT-10B_Social_Audit'!Print_Titles</vt:lpstr>
      <vt:lpstr>'AT-10C_IEC_Activity'!Print_Titles</vt:lpstr>
      <vt:lpstr>'AT-10D_Manpower'!Print_Titles</vt:lpstr>
      <vt:lpstr>'AT-10E_Kitchen_Garden'!Print_Titles</vt:lpstr>
      <vt:lpstr>'AT-10F_Drinking_Water_Facility'!Print_Titles</vt:lpstr>
      <vt:lpstr>'AT11_KS Year wise'!Print_Titles</vt:lpstr>
      <vt:lpstr>'AT11A_KS-District wise'!Print_Titles</vt:lpstr>
      <vt:lpstr>'AT12_KD-New Yearwise'!Print_Titles</vt:lpstr>
      <vt:lpstr>'AT12_KD-New-Districtwise'!Print_Titles</vt:lpstr>
      <vt:lpstr>'AT12A_KD-Replace Yearwise'!Print_Titles</vt:lpstr>
      <vt:lpstr>'AT12A_KD-Replace-Districtwise'!Print_Titles</vt:lpstr>
      <vt:lpstr>'AT-13-Mode of cooking'!Print_Titles</vt:lpstr>
      <vt:lpstr>'AT-14_Quality_Safety_Hygiene'!Print_Titles</vt:lpstr>
      <vt:lpstr>'AT-14A_Testing_of_food'!Print_Titles</vt:lpstr>
      <vt:lpstr>'AT-16_MDM_Allowance_Paid'!Print_Titles</vt:lpstr>
      <vt:lpstr>'AT-17_Coverage-RBSK '!Print_Titles</vt:lpstr>
      <vt:lpstr>AT18_Details_Community!Print_Titles</vt:lpstr>
      <vt:lpstr>'AT-21_Cooks(CentralizedKitchen)'!Print_Titles</vt:lpstr>
      <vt:lpstr>'AT-22_NGO_Information'!Print_Titles</vt:lpstr>
      <vt:lpstr>'AT-23 MIS'!Print_Titles</vt:lpstr>
      <vt:lpstr>'AT-23A_AMS'!Print_Titles</vt:lpstr>
      <vt:lpstr>'AT-24'!Print_Titles</vt:lpstr>
      <vt:lpstr>AT26_NoWD_PS!Print_Titles</vt:lpstr>
      <vt:lpstr>AT26A_NoWD_UPS!Print_Titles</vt:lpstr>
      <vt:lpstr>AT27_Req_FG_Pry!Print_Titles</vt:lpstr>
      <vt:lpstr>AT27A_Req_FG_UPry!Print_Titles</vt:lpstr>
      <vt:lpstr>AT27B_Req_FG_NCLP!Print_Titles</vt:lpstr>
      <vt:lpstr>AT29_K_D!Print_Titles</vt:lpstr>
      <vt:lpstr>'AT-3'!Print_Titles</vt:lpstr>
      <vt:lpstr>'AT-30_Cook-cum-Helper'!Print_Titles</vt:lpstr>
      <vt:lpstr>AT3A_Schools_PS!Print_Titles</vt:lpstr>
      <vt:lpstr>AT3B_Schools_UPS!Print_Titles</vt:lpstr>
      <vt:lpstr>AT3C_Schools_UPS!Print_Titles</vt:lpstr>
      <vt:lpstr>'AT4_enrolment vs availed_PY'!Print_Titles</vt:lpstr>
      <vt:lpstr>'AT4A_enrolment vs availed_UPY'!Print_Titles</vt:lpstr>
      <vt:lpstr>'AT-4B_Aadhaar_Enrollment'!Print_Titles</vt:lpstr>
      <vt:lpstr>'AT-8_Hon_CCH_Pry'!Print_Titles</vt:lpstr>
      <vt:lpstr>'AT-8A_Hon_CCH_UPry'!Print_Titles</vt:lpstr>
      <vt:lpstr>AT9_TA!Print_Titles</vt:lpstr>
      <vt:lpstr>'AWP Online'!Print_Titles</vt:lpstr>
      <vt:lpstr>T5_PLAN_vs_PRFM_PS!Print_Titles</vt:lpstr>
      <vt:lpstr>T5A_PLAN_vs_PRFM_UPS!Print_Titles</vt:lpstr>
      <vt:lpstr>T5B_PLAN_vs_PRFM_NCLP!Print_Titles</vt:lpstr>
      <vt:lpstr>T6_FG_PS!Print_Titles</vt:lpstr>
      <vt:lpstr>T6A_FG_UPS!Print_Titles</vt:lpstr>
      <vt:lpstr>T6B_Pay_FG_FCI!Print_Titles</vt:lpstr>
      <vt:lpstr>T7_CC_PS!Print_Titles</vt:lpstr>
      <vt:lpstr>T7A_CC_UPS!Print_Titles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SARTHAK</dc:creator>
  <cp:lastModifiedBy>SA</cp:lastModifiedBy>
  <cp:lastPrinted>2018-06-11T05:50:56Z</cp:lastPrinted>
  <dcterms:created xsi:type="dcterms:W3CDTF">2018-06-06T11:47:50Z</dcterms:created>
  <dcterms:modified xsi:type="dcterms:W3CDTF">2018-06-11T06:27:08Z</dcterms:modified>
</cp:coreProperties>
</file>